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12-2014\"/>
    </mc:Choice>
  </mc:AlternateContent>
  <xr:revisionPtr revIDLastSave="0" documentId="8_{29F73733-CED5-4355-BD6F-95479B7CCCF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<sst xmlns="http://schemas.openxmlformats.org/spreadsheetml/2006/main" count="7064" uniqueCount="1752">
  <si>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</si>
  <si>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</si>
  <si>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</si>
  <si>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</si>
  <si>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</si>
  <si>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</si>
  <si>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</si>
  <si>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</si>
  <si>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</si>
  <si>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</si>
  <si>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</si>
  <si>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</si>
  <si>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</si>
  <si>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</si>
  <si>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</si>
  <si>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</si>
  <si>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</si>
  <si>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</si>
  <si>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</si>
  <si>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</si>
  <si>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</si>
  <si>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</si>
  <si>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</si>
  <si>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</si>
  <si>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</si>
  <si>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</si>
  <si>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</si>
  <si>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</si>
  <si>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</si>
  <si>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</si>
  <si>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</si>
  <si>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</si>
  <si>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</si>
  <si>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</si>
  <si>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</si>
  <si>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</si>
  <si>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</si>
  <si>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</si>
  <si>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</si>
  <si>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</si>
  <si>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</si>
  <si>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</si>
  <si>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</si>
  <si>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</si>
  <si>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</si>
  <si>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</si>
  <si>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</si>
  <si>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</si>
  <si>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</si>
  <si>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</si>
  <si>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</si>
  <si>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</si>
  <si>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</si>
  <si>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</si>
  <si>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</si>
  <si>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</si>
  <si>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</si>
  <si>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</si>
  <si>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</si>
  <si>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</si>
  <si>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</si>
  <si>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</si>
  <si>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</si>
  <si>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</si>
  <si>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</si>
  <si>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</si>
  <si>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</si>
  <si>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</si>
  <si>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</si>
  <si>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</si>
  <si>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</si>
  <si>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</si>
  <si>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</si>
  <si>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</si>
  <si>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</si>
  <si>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</si>
  <si>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</si>
  <si>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</si>
  <si>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</si>
  <si>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</si>
  <si>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</si>
  <si>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</si>
  <si>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</si>
  <si>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</si>
  <si>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</si>
  <si>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</si>
  <si>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</si>
  <si>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</si>
  <si>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</si>
  <si>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</si>
  <si>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</si>
  <si>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</si>
  <si>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</si>
  <si>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</si>
  <si>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</si>
  <si>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</si>
  <si>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</si>
  <si>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</si>
  <si>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</si>
  <si>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</si>
  <si>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</si>
  <si>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</si>
  <si>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</si>
  <si>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</si>
  <si>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</si>
  <si>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</si>
  <si>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</si>
  <si>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</si>
  <si>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</si>
  <si>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</si>
  <si>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</si>
  <si>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</si>
  <si>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</si>
  <si>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</si>
  <si>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</si>
  <si>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</si>
  <si>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</si>
  <si>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</si>
  <si>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</si>
  <si>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</si>
  <si>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</si>
  <si>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</si>
  <si>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</si>
  <si>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</si>
  <si>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</si>
  <si>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</si>
  <si>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</si>
  <si>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</si>
  <si>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</si>
  <si>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</si>
  <si>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</si>
  <si>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</si>
  <si>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</si>
  <si>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</si>
  <si>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</si>
  <si>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</si>
  <si>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</si>
  <si>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</si>
  <si>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</si>
  <si>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</si>
  <si>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</si>
  <si>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</si>
  <si>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</si>
  <si>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</si>
  <si>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</si>
  <si>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</si>
  <si>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</si>
  <si>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</si>
  <si>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</si>
  <si>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</si>
  <si>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</si>
  <si>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</si>
  <si>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</si>
  <si>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</si>
  <si>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</si>
  <si>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</si>
  <si>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</si>
  <si>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</si>
  <si>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</si>
  <si>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</si>
  <si>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</si>
  <si>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</si>
  <si>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</si>
  <si>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</si>
  <si>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</si>
  <si>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</si>
  <si>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</si>
  <si>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</si>
  <si>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</si>
  <si>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</si>
  <si>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</si>
  <si>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</si>
  <si>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</si>
  <si>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</si>
  <si>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</si>
  <si>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</si>
  <si>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</si>
  <si>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</si>
  <si>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</si>
  <si>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</si>
  <si>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</si>
  <si>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</si>
  <si>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</si>
  <si>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</si>
  <si>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</si>
  <si>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</si>
  <si>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</si>
  <si>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</si>
  <si>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</si>
  <si>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</si>
  <si>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</si>
  <si>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</si>
  <si>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</si>
  <si>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</si>
  <si>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</si>
  <si>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</si>
  <si>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</si>
  <si>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</si>
  <si>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</si>
  <si>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</si>
  <si>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</si>
  <si>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</si>
  <si>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</si>
  <si>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</si>
  <si>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</si>
  <si>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</si>
  <si>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</si>
  <si>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</si>
  <si>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</si>
  <si>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</si>
  <si>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</si>
  <si>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</si>
  <si>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</si>
  <si>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</si>
  <si>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</si>
  <si>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</si>
  <si>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</si>
  <si>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</si>
  <si>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</si>
  <si>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</si>
  <si>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</si>
  <si>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</si>
  <si>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</si>
  <si>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</si>
  <si>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</si>
  <si>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</si>
  <si>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</si>
  <si>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</si>
  <si>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</si>
  <si>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</si>
  <si>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</si>
  <si>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</si>
  <si>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</si>
  <si>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</si>
  <si>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</si>
  <si>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</si>
  <si>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</si>
  <si>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</si>
  <si>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</si>
  <si>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</si>
  <si>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</si>
  <si>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</si>
  <si>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</si>
  <si>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</si>
  <si>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</si>
  <si>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</si>
  <si>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</si>
  <si>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</si>
  <si>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</si>
  <si>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</si>
  <si>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</si>
  <si>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</si>
  <si>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</si>
  <si>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</si>
  <si>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</si>
  <si>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</si>
  <si>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</si>
  <si>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</si>
  <si>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</si>
  <si>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</si>
  <si>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</si>
  <si>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</si>
  <si>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</si>
  <si>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</si>
  <si>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</si>
  <si>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</si>
  <si>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</si>
  <si>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</si>
  <si>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</si>
  <si>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</si>
  <si>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</si>
  <si>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</si>
  <si>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</si>
  <si>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</si>
  <si>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</si>
  <si>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</si>
  <si>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</si>
  <si>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</si>
  <si>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</si>
  <si>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</si>
  <si>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</si>
  <si>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</si>
  <si>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</si>
  <si>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</si>
  <si>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</si>
  <si>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</si>
  <si>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</si>
  <si>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</si>
  <si>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</si>
  <si>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</si>
  <si>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</si>
  <si>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</si>
  <si>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</si>
  <si>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</si>
  <si>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</si>
  <si>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</si>
  <si>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</si>
  <si>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</si>
  <si>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</si>
  <si>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</si>
  <si>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</si>
  <si>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</si>
  <si>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</si>
  <si>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</si>
  <si>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</si>
  <si>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</si>
  <si>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</si>
  <si>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</si>
  <si>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</si>
  <si>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</si>
  <si>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</si>
  <si>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</si>
  <si>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</si>
  <si>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</si>
  <si>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</si>
  <si>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</si>
  <si>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</si>
  <si>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</si>
  <si>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</si>
  <si>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</si>
  <si>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</si>
  <si>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</si>
  <si>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</si>
  <si>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</si>
  <si>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</si>
  <si>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</si>
  <si>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</si>
  <si>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</si>
  <si>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</si>
  <si>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</si>
  <si>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</si>
  <si>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</si>
  <si>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</si>
  <si>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</si>
  <si>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</si>
  <si>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</si>
  <si>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</si>
  <si>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</si>
  <si>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</si>
  <si>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</si>
  <si>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</si>
  <si>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</si>
  <si>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</si>
  <si>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</si>
  <si>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</si>
  <si>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</si>
  <si>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</si>
  <si>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</si>
  <si>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</si>
  <si>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</si>
  <si>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</si>
  <si>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</si>
  <si>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</si>
  <si>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</si>
  <si>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</si>
  <si>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</si>
  <si>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</si>
  <si>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</si>
  <si>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</si>
  <si>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</si>
  <si>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</si>
  <si>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</si>
  <si>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</si>
  <si>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</si>
  <si>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</si>
  <si>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</si>
  <si>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</si>
  <si>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</si>
  <si>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</si>
  <si>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</si>
  <si>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</si>
  <si>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</si>
  <si>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</si>
  <si>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</si>
  <si>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</si>
  <si>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</si>
  <si>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</si>
  <si>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</si>
  <si>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</si>
  <si>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</si>
  <si>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</si>
  <si>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</si>
  <si>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</si>
  <si>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</si>
  <si>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</si>
  <si>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</si>
  <si>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</si>
  <si>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</si>
  <si>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</si>
  <si>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</si>
  <si>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</si>
  <si>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</si>
  <si>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</si>
  <si>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</si>
  <si>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</si>
  <si>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</si>
  <si>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</si>
  <si>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</si>
  <si>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</si>
  <si>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</si>
  <si>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</si>
  <si>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</si>
  <si>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</si>
  <si>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</si>
  <si>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</si>
  <si>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</si>
  <si>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</si>
  <si>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</si>
  <si>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</si>
  <si>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</si>
  <si>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</si>
  <si>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</si>
  <si>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</si>
  <si>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</si>
  <si>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</si>
  <si>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</si>
  <si>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</si>
  <si>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</si>
  <si>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</si>
  <si>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</si>
  <si>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</si>
  <si>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</si>
  <si>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</si>
  <si>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</si>
  <si>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</si>
  <si>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</si>
  <si>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</si>
  <si>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</si>
  <si>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</si>
  <si>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</si>
  <si>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</si>
  <si>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</si>
  <si>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</si>
  <si>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</si>
  <si>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</si>
  <si>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</si>
  <si>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</si>
  <si>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</si>
  <si>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</si>
  <si>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</si>
  <si>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</si>
  <si>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</si>
  <si>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</si>
  <si>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</si>
  <si>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</si>
  <si>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</si>
  <si>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</si>
  <si>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</si>
  <si>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</si>
  <si>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</si>
  <si>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</si>
  <si>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</si>
  <si>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</si>
  <si>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</si>
  <si>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</si>
  <si>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</si>
  <si>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</si>
  <si>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</si>
  <si>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</si>
  <si>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</si>
  <si>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</si>
  <si>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</si>
  <si>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</si>
  <si>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</si>
  <si>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</si>
  <si>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</si>
  <si>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</si>
  <si>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</si>
  <si>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</si>
  <si>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</si>
  <si>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</si>
  <si>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</si>
  <si>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</si>
  <si>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</si>
  <si>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</si>
  <si>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</si>
  <si>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</si>
  <si>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</si>
  <si>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</si>
  <si>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</si>
  <si>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</si>
  <si>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</si>
  <si>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</si>
  <si>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</si>
  <si>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</si>
  <si>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</si>
  <si>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</si>
  <si>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</si>
  <si>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</si>
  <si>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</si>
  <si>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</si>
  <si>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</si>
  <si>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</si>
  <si>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</si>
  <si>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</si>
  <si>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</si>
  <si>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</si>
  <si>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</si>
  <si>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</si>
  <si>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</si>
  <si>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</si>
  <si>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</si>
  <si>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</si>
  <si>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</si>
  <si>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</si>
  <si>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</si>
  <si>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</si>
  <si>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</si>
  <si>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</si>
  <si>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</si>
  <si>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</si>
  <si>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</si>
  <si>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</si>
  <si>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</si>
  <si>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</si>
  <si>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</si>
  <si>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</si>
  <si>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</si>
  <si>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</si>
  <si>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</si>
  <si>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</si>
  <si>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</si>
  <si>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</si>
  <si>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</si>
  <si>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</si>
  <si>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</si>
  <si>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</si>
  <si>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</si>
  <si>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</si>
  <si>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</si>
  <si>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</si>
  <si>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</si>
  <si>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</si>
  <si>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</si>
  <si>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</si>
  <si>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</si>
  <si>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</si>
  <si>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</si>
  <si>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</si>
  <si>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</si>
  <si>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</si>
  <si>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</si>
  <si>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</si>
  <si>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</si>
  <si>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</si>
  <si>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</si>
  <si>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</si>
  <si>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</si>
  <si>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</si>
  <si>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</si>
  <si>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</si>
  <si>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</si>
  <si>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</si>
  <si>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</si>
  <si>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</si>
  <si>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</si>
  <si>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</si>
  <si>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</si>
  <si>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</si>
  <si>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</si>
  <si>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</si>
  <si>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</si>
  <si>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</si>
  <si>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</si>
  <si>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</si>
  <si>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</si>
  <si>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</si>
  <si>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</si>
  <si>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</si>
  <si>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</si>
  <si>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</si>
  <si>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</si>
  <si>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</si>
  <si>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</si>
  <si>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</si>
  <si>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</si>
  <si>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</si>
  <si>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</si>
  <si>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</si>
  <si>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</si>
  <si>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</si>
  <si>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</si>
  <si>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</si>
  <si>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</si>
  <si>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</si>
  <si>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</si>
  <si>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</si>
  <si>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</si>
  <si>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</si>
  <si>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</si>
  <si>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</si>
  <si>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</si>
  <si>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</si>
  <si>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</si>
  <si>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</si>
  <si>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</si>
  <si>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</si>
  <si>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</si>
  <si>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</si>
  <si>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</si>
  <si>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</si>
  <si>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</si>
  <si>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</si>
  <si>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</si>
  <si>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</si>
  <si>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</si>
  <si>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</si>
  <si>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</si>
  <si>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</si>
  <si>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</si>
  <si>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</si>
  <si>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</si>
  <si>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</si>
  <si>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</si>
  <si>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</si>
  <si>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</si>
  <si>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</si>
  <si>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</si>
  <si>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</si>
  <si>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</si>
  <si>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</si>
  <si>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</si>
  <si>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</si>
  <si>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</si>
  <si>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</si>
  <si>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</si>
  <si>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</si>
  <si>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</si>
  <si>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</si>
  <si>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</si>
  <si>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</si>
  <si>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</si>
  <si>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</si>
  <si>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</si>
  <si>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</si>
  <si>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</si>
  <si>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</si>
  <si>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</si>
  <si>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</si>
  <si>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</si>
  <si>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</si>
  <si>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</si>
  <si>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</si>
  <si>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</si>
  <si>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</si>
  <si>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</si>
  <si>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</si>
  <si>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</si>
  <si>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</si>
  <si>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</si>
  <si>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</si>
  <si>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</si>
  <si>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</si>
  <si>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</si>
  <si>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</si>
  <si>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</si>
  <si>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</si>
  <si>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</si>
  <si>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</si>
  <si>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</si>
  <si>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</si>
  <si>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</si>
  <si>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</si>
  <si>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</si>
  <si>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</si>
  <si>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</si>
  <si>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</si>
  <si>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</si>
  <si>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</si>
  <si>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</si>
  <si>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</si>
  <si>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</si>
  <si>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</si>
  <si>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</si>
  <si>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</si>
  <si>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</si>
  <si>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</si>
  <si>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</si>
  <si>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</si>
  <si>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</si>
  <si>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</si>
  <si>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</si>
  <si>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</si>
  <si>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</si>
  <si>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</si>
  <si>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</si>
  <si>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</si>
  <si>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</si>
  <si>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</si>
  <si>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</si>
  <si>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</si>
  <si>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</si>
  <si>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</si>
  <si>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</si>
  <si>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</si>
  <si>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</si>
  <si>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</si>
  <si>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</si>
  <si>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</si>
  <si>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</si>
  <si>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</si>
  <si>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</si>
  <si>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</si>
  <si>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</si>
  <si>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</si>
  <si>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</si>
  <si>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</si>
  <si>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</si>
  <si>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</si>
  <si>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</si>
  <si>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</si>
  <si>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</si>
  <si>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</si>
  <si>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</si>
  <si>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</si>
  <si>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</si>
  <si>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</si>
  <si>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</si>
  <si>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</si>
  <si>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</si>
  <si>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</si>
  <si>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</si>
  <si>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</si>
  <si>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</si>
  <si>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</si>
  <si>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</si>
  <si>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</si>
  <si>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</si>
  <si>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</si>
  <si>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</si>
  <si>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</si>
  <si>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</si>
  <si>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</si>
  <si>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</si>
  <si>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</si>
  <si>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</si>
  <si>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</si>
  <si>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</si>
  <si>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</si>
  <si>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</si>
  <si>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</si>
  <si>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</si>
  <si>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</si>
  <si>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</si>
  <si>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</si>
  <si>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</si>
  <si>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</si>
  <si>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</si>
  <si>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</si>
  <si>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</si>
  <si>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</si>
  <si>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</si>
  <si>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</si>
  <si>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</si>
  <si>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</si>
  <si>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</si>
  <si>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</si>
  <si>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</si>
  <si>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</si>
  <si>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</si>
  <si>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</si>
  <si>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</si>
  <si>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</si>
  <si>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</si>
  <si>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</si>
  <si>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</si>
  <si>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</si>
  <si>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</si>
  <si>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</si>
  <si>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</si>
  <si>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</si>
  <si>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</si>
  <si>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</si>
  <si>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</si>
  <si>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</si>
  <si>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</si>
  <si>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</si>
  <si>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</si>
  <si>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</si>
  <si>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</si>
  <si>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</si>
  <si>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</si>
  <si>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</si>
  <si>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</si>
  <si>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</si>
  <si>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</si>
  <si>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</si>
  <si>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</si>
  <si>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</si>
  <si>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</si>
  <si>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</si>
  <si>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</si>
  <si>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</si>
  <si>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</si>
  <si>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</si>
  <si>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</si>
  <si>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</si>
  <si>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</si>
  <si>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</si>
  <si>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</si>
  <si>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</si>
  <si>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</si>
  <si>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</si>
  <si>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</si>
  <si>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</si>
  <si>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</si>
  <si>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</si>
  <si>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</si>
  <si>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</si>
  <si>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</si>
  <si>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</si>
  <si>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</si>
  <si>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</si>
  <si>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</si>
  <si>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</si>
  <si>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</si>
  <si>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</si>
  <si>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</si>
  <si>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</si>
  <si>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</si>
  <si>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</si>
  <si>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</si>
  <si>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</si>
  <si>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</si>
  <si>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</si>
  <si>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</si>
  <si>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</si>
  <si>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</si>
  <si>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</si>
  <si>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</si>
  <si>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</si>
  <si>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</si>
  <si>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</si>
  <si>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</si>
  <si>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</si>
  <si>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</si>
  <si>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</si>
  <si>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</si>
  <si>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</si>
  <si>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</si>
  <si>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</si>
  <si>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</si>
  <si>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</si>
  <si>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</si>
  <si>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</si>
  <si>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</si>
  <si>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</si>
  <si>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</si>
  <si>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</si>
  <si>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</si>
  <si>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</si>
  <si>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</si>
  <si>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</si>
  <si>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</si>
  <si>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</si>
  <si>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</si>
  <si>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</si>
  <si>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</si>
  <si>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</si>
  <si>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</si>
  <si>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</si>
  <si>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</si>
  <si>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</si>
  <si>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</si>
  <si>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</si>
  <si>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</si>
  <si>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</si>
  <si>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</si>
  <si>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</si>
  <si>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</si>
  <si>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</si>
  <si>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</si>
  <si>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</si>
  <si>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</si>
  <si>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</si>
  <si>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</si>
  <si>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</si>
  <si>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</si>
  <si>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</si>
  <si>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</si>
  <si>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</si>
  <si>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</si>
  <si>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</si>
  <si>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</si>
  <si>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</si>
  <si>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</si>
  <si>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</si>
  <si>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</si>
  <si>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</si>
  <si>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</si>
  <si>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</si>
  <si>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</si>
  <si>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</si>
  <si>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</si>
  <si>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</si>
  <si>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</si>
  <si>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</si>
  <si>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</si>
  <si>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</si>
  <si>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</si>
  <si>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</si>
  <si>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</si>
  <si>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</si>
  <si>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</si>
  <si>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</si>
  <si>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</si>
  <si>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</si>
  <si>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</si>
  <si>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</si>
  <si>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</si>
  <si>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</si>
  <si>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</si>
  <si>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</si>
  <si>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</si>
  <si>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</si>
  <si>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</si>
  <si>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</si>
  <si>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</si>
  <si>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</si>
  <si>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</si>
  <si>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</si>
  <si>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</si>
  <si>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</si>
  <si>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</si>
  <si>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</si>
  <si>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</si>
  <si>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</si>
  <si>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</si>
  <si>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</si>
  <si>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</si>
  <si>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</si>
  <si>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</si>
  <si>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</si>
  <si>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</si>
  <si>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</si>
  <si>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</si>
  <si>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</si>
  <si>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</si>
  <si>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</si>
  <si>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</si>
  <si>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</si>
  <si>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</si>
  <si>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</si>
  <si>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</si>
  <si>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</si>
  <si>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</si>
  <si>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</si>
  <si>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</si>
  <si>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</si>
  <si>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</si>
  <si>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</si>
  <si>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</si>
  <si>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</si>
  <si>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</si>
  <si>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</si>
  <si>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</si>
  <si>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</si>
  <si>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</si>
  <si>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</si>
  <si>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</si>
  <si>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</si>
  <si>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</si>
  <si>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</si>
  <si>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</si>
  <si>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</si>
  <si>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</si>
  <si>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</si>
  <si>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</si>
  <si>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</si>
  <si>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</si>
  <si>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</si>
  <si>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</si>
  <si>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</si>
  <si>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</si>
  <si>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</si>
  <si>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</si>
  <si>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</si>
  <si>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</si>
  <si>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</si>
  <si>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</si>
  <si>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</si>
  <si>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</si>
  <si>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</si>
  <si>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</si>
  <si>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</si>
  <si>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</si>
  <si>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</si>
  <si>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</si>
  <si>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</si>
  <si>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</si>
  <si>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</si>
  <si>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</si>
  <si>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</si>
  <si>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</si>
  <si>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</si>
  <si>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</si>
  <si>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</si>
  <si>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</si>
  <si>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</si>
  <si>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</si>
  <si>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</si>
  <si>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</si>
  <si>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</si>
  <si>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</si>
  <si>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</si>
  <si>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</si>
  <si>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</si>
  <si>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</si>
  <si>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</si>
  <si>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</si>
  <si>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</si>
  <si>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</si>
  <si>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</si>
  <si>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</si>
  <si>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</si>
  <si>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</si>
  <si>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</si>
  <si>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</si>
  <si>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</si>
  <si>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</si>
  <si>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</si>
  <si>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</si>
  <si>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</si>
  <si>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</si>
  <si>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</si>
  <si>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</si>
  <si>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</si>
  <si>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</si>
  <si>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</si>
  <si>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</si>
  <si>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</si>
  <si>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</si>
  <si>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</si>
  <si>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</si>
  <si>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</si>
  <si>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</si>
  <si>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</si>
  <si>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</si>
  <si>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</si>
  <si>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</si>
  <si>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</si>
  <si>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</si>
  <si>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</si>
  <si>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</si>
  <si>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</si>
  <si>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</si>
  <si>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</si>
  <si>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</si>
  <si>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</si>
  <si>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</si>
  <si>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</si>
  <si>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</si>
  <si>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</si>
  <si>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</si>
  <si>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</si>
  <si>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</si>
  <si>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</si>
  <si>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</si>
  <si>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</si>
  <si>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</si>
  <si>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</si>
  <si>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</si>
  <si>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</si>
  <si>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</si>
  <si>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</si>
  <si>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</si>
  <si>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</si>
  <si>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</si>
  <si>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</si>
  <si>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</si>
  <si>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</si>
  <si>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</si>
  <si>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</si>
  <si>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</si>
  <si>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</si>
  <si>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</si>
  <si>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</si>
  <si>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</si>
  <si>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</si>
  <si>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</si>
  <si>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</si>
  <si>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</si>
  <si>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</si>
  <si>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</si>
  <si>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</si>
  <si>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</si>
  <si>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</si>
  <si>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</si>
  <si>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</si>
  <si>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</si>
  <si>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</si>
  <si>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</si>
  <si>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</si>
  <si>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</si>
  <si>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</si>
  <si>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</si>
  <si>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</si>
  <si>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</si>
  <si>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</si>
  <si>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</si>
  <si>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</si>
  <si>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</si>
  <si>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</si>
  <si>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</si>
  <si>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</si>
  <si>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</si>
  <si>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</si>
  <si>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</si>
  <si>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</si>
  <si>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</si>
  <si>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</si>
  <si>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</si>
  <si>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</si>
  <si>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</si>
  <si>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</si>
  <si>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</si>
  <si>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</si>
  <si>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</si>
  <si>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</si>
  <si>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</si>
  <si>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</si>
  <si>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</si>
  <si>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</si>
  <si>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</si>
  <si>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</si>
  <si>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</si>
  <si>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</si>
  <si>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</si>
  <si>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</si>
  <si>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</si>
  <si>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</si>
  <si>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</si>
  <si>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</si>
  <si>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</si>
  <si>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</si>
  <si>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</si>
  <si>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</si>
  <si>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</si>
  <si>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</si>
  <si>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</si>
  <si>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</si>
  <si>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</si>
  <si>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</si>
  <si>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</si>
  <si>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</si>
  <si>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</si>
  <si>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</si>
  <si>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</si>
  <si>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</si>
  <si>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</si>
  <si>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</si>
  <si>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</si>
  <si>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</si>
  <si>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</si>
  <si>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</si>
  <si>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</si>
  <si>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</si>
  <si>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</si>
  <si>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</si>
  <si>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</si>
  <si>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</si>
  <si>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</si>
  <si>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</si>
  <si>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</si>
  <si>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</si>
  <si>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</si>
  <si>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</si>
  <si>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</si>
  <si>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</si>
  <si>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</si>
  <si>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</si>
  <si>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</si>
  <si>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</si>
  <si>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</si>
  <si>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</si>
  <si>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</si>
  <si>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</si>
  <si>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</si>
  <si>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</si>
  <si>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</si>
  <si>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</si>
  <si>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</si>
  <si>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</si>
  <si>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</si>
  <si>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</si>
  <si>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</si>
  <si>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</si>
  <si>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</si>
  <si>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</si>
  <si>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</si>
  <si>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</si>
  <si>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</si>
  <si>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</si>
  <si>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</si>
  <si>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</si>
  <si>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</si>
  <si>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</si>
  <si>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</si>
  <si>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</si>
  <si>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</si>
  <si>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</si>
  <si>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</si>
  <si>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</si>
  <si>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</si>
  <si>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</si>
  <si>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</si>
  <si>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</si>
  <si>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</si>
  <si>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</si>
  <si>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</si>
  <si>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</si>
  <si>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</si>
  <si>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</si>
  <si>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</si>
  <si>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</si>
  <si>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</si>
  <si>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</si>
  <si>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</si>
  <si>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</si>
  <si>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</si>
  <si>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</si>
  <si>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</si>
  <si>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</si>
  <si>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</si>
  <si>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</si>
  <si>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</si>
  <si>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</si>
  <si>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</si>
  <si>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</si>
  <si>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</si>
  <si>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</si>
  <si>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</si>
  <si>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</si>
  <si>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</si>
  <si>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</si>
  <si>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</si>
  <si>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</si>
  <si>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</si>
  <si>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</si>
  <si>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</si>
  <si>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</si>
  <si>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</si>
  <si>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</si>
  <si>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</si>
  <si>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</si>
  <si>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</si>
  <si>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</si>
  <si>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</si>
  <si>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</si>
  <si>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</si>
  <si>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</si>
  <si>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</si>
  <si>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</si>
  <si>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</si>
  <si>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</si>
  <si>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</si>
  <si>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</si>
  <si>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</si>
  <si>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</si>
  <si>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</si>
  <si>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</si>
  <si>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</si>
  <si>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</si>
  <si>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</si>
  <si>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</si>
  <si>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</si>
  <si>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</si>
  <si>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</si>
  <si>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</si>
  <si>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</si>
  <si>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</si>
  <si>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</si>
  <si>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</si>
  <si>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</si>
  <si>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</si>
  <si>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</si>
  <si>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</si>
  <si>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</si>
  <si>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</si>
  <si>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</si>
  <si>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</si>
  <si>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</si>
  <si>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</si>
  <si>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</si>
  <si>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</si>
  <si>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</si>
  <si>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</si>
  <si>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</si>
  <si>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</si>
  <si>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</si>
  <si>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</si>
  <si>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</si>
  <si>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</si>
  <si>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</si>
  <si>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</si>
  <si>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</si>
  <si>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</si>
  <si>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</si>
  <si>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</si>
  <si>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</si>
  <si>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</si>
  <si>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</si>
  <si>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</si>
  <si>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</si>
  <si>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</si>
  <si>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</si>
  <si>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</si>
  <si>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</si>
  <si>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</si>
  <si>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</si>
  <si>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</si>
  <si>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</si>
  <si>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</si>
  <si>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</si>
  <si>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</si>
  <si>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</si>
  <si>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</si>
  <si>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</si>
  <si>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</si>
  <si>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</si>
  <si>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</si>
  <si>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</si>
  <si>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</si>
  <si>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</si>
  <si>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</si>
  <si>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</si>
  <si>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</si>
  <si>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</si>
  <si>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</si>
  <si>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</si>
  <si>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</si>
  <si>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</si>
  <si>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</si>
  <si>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</si>
  <si>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</si>
  <si>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</si>
  <si>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</si>
  <si>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</si>
  <si>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</si>
  <si>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</si>
  <si>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</si>
  <si>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</si>
  <si>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</si>
  <si>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</si>
  <si>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</si>
  <si>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</si>
  <si>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</si>
  <si>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</si>
  <si>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</si>
  <si>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</si>
  <si>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</si>
  <si>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</si>
  <si>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</si>
  <si>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</si>
  <si>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</si>
  <si>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</si>
  <si>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</si>
  <si>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</si>
  <si>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</si>
  <si>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</si>
  <si>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</si>
  <si>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</si>
  <si>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</si>
  <si>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</si>
  <si>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</si>
  <si>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</si>
  <si>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</si>
  <si>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</si>
  <si>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</si>
  <si>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</si>
  <si>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</si>
  <si>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</si>
  <si>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</si>
  <si>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</si>
  <si>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</si>
  <si>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</si>
  <si>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</si>
  <si>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</si>
  <si>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</si>
  <si>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</si>
  <si>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</si>
  <si>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</si>
  <si>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</si>
  <si>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</si>
  <si>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</si>
  <si>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</si>
  <si>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</si>
  <si>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</si>
  <si>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</si>
  <si>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</si>
  <si>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</si>
  <si>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</si>
  <si>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</si>
  <si>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</si>
  <si>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</si>
  <si>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</si>
  <si>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</si>
  <si>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</si>
  <si>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</si>
  <si>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</si>
  <si>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</si>
  <si>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</si>
  <si>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</si>
  <si>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</si>
  <si>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</si>
  <si>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</si>
  <si>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</si>
  <si>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</si>
  <si>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</si>
  <si>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</si>
  <si>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</si>
  <si>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</si>
  <si>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</si>
  <si>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</si>
  <si>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</si>
  <si>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</si>
  <si>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</si>
  <si>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</si>
  <si>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</si>
  <si>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</si>
  <si>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</si>
  <si>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</si>
  <si>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</si>
  <si>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</si>
  <si>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</si>
  <si>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</si>
  <si>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</si>
  <si>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</si>
  <si>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</si>
  <si>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</si>
  <si>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</si>
  <si>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</si>
  <si>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</si>
  <si>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</si>
  <si>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</si>
  <si>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</si>
  <si>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</si>
  <si>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</si>
  <si>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</si>
  <si>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</si>
  <si>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</si>
  <si>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</si>
  <si>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</si>
  <si>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</si>
  <si>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</si>
  <si>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</si>
  <si>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</si>
  <si>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</si>
  <si>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</si>
  <si>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</si>
  <si>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</si>
  <si>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</si>
  <si>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</si>
  <si>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</si>
  <si>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</si>
  <si>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</si>
  <si>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</si>
  <si>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</si>
  <si>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</si>
  <si>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</si>
  <si>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</si>
  <si>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</si>
  <si>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</si>
  <si>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</si>
  <si>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</si>
  <si>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</si>
  <si>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</si>
  <si>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</si>
  <si>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</si>
  <si>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</si>
  <si>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</si>
  <si>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</si>
  <si>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</si>
  <si>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</si>
  <si>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</si>
  <si>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</si>
  <si>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</si>
  <si>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</si>
  <si>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</si>
  <si>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</si>
  <si>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</si>
  <si>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</si>
  <si>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</si>
  <si>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</si>
  <si>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</si>
  <si>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</si>
  <si>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</si>
  <si>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</si>
  <si>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</si>
  <si>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</si>
  <si>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</si>
  <si>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</si>
  <si>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</si>
  <si>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</si>
  <si>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</si>
  <si>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</si>
  <si>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</si>
  <si>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</si>
  <si>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</si>
  <si>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</si>
  <si>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</si>
  <si>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</si>
  <si>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</si>
  <si>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</si>
  <si>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</si>
  <si>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</si>
  <si>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</si>
  <si>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</si>
  <si>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</si>
  <si>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</si>
  <si>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</si>
  <si>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</si>
  <si>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</si>
  <si>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</si>
  <si>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</si>
  <si>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</si>
  <si>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</si>
  <si>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</si>
  <si>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</si>
  <si>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</si>
  <si>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</si>
  <si>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</si>
  <si>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</si>
  <si>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</si>
  <si>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</si>
  <si>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</si>
  <si>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</si>
  <si>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</si>
  <si>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</si>
  <si>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</si>
  <si>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</si>
  <si>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</si>
  <si>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</si>
  <si>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</si>
  <si>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</si>
  <si>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</si>
  <si>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</si>
  <si>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</si>
  <si>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</si>
  <si>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</si>
  <si>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</si>
  <si>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</si>
  <si>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</si>
  <si>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</si>
  <si>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</si>
  <si>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</si>
  <si>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</si>
  <si>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</si>
  <si>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</si>
  <si>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</si>
  <si>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</si>
  <si>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</si>
  <si>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</si>
  <si>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</si>
  <si>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</si>
  <si>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</si>
  <si>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</si>
  <si>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</si>
  <si>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</si>
  <si>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</si>
  <si>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</si>
  <si>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</si>
  <si>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</si>
  <si>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</si>
  <si>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</si>
  <si>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</si>
  <si>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</si>
  <si>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</si>
  <si>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</si>
  <si>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</si>
  <si>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</si>
  <si>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</si>
  <si>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</si>
  <si>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</si>
  <si>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</si>
  <si>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</si>
  <si>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</si>
  <si>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</si>
  <si>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</si>
  <si>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</si>
  <si>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</si>
  <si>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</si>
  <si>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</si>
  <si>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</si>
  <si>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</si>
  <si>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</si>
  <si>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</si>
  <si>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</si>
  <si>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</si>
  <si>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</si>
  <si>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</si>
  <si>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</si>
  <si>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</si>
  <si>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</si>
  <si>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</si>
  <si>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</si>
  <si>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</si>
  <si>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</si>
  <si>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</si>
  <si>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</si>
  <si>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</si>
  <si>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</si>
  <si>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</si>
  <si>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</si>
  <si>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</si>
  <si>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</si>
  <si>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</si>
  <si>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</si>
  <si>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</si>
  <si>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</si>
  <si>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</si>
  <si>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</si>
  <si>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</si>
  <si>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</si>
  <si>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</si>
  <si>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</si>
  <si>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</si>
  <si>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</si>
  <si>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</si>
  <si>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</si>
  <si>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</si>
  <si>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</si>
  <si>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</si>
  <si>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</si>
  <si>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</si>
  <si>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</si>
  <si>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</si>
  <si>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</si>
  <si>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</si>
  <si>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</si>
  <si>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</si>
  <si>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</si>
  <si>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</si>
  <si>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</si>
  <si>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</si>
  <si>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</si>
  <si>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</si>
  <si>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</si>
  <si>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</si>
  <si>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</si>
  <si>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</si>
  <si>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</si>
  <si>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</si>
  <si>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</si>
  <si>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</si>
  <si>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</si>
  <si>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</si>
  <si>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</si>
  <si>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</si>
  <si>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</si>
  <si>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</si>
  <si>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</si>
  <si>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</si>
  <si>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</si>
  <si>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</si>
  <si>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</si>
  <si>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</si>
  <si>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</si>
  <si>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</si>
  <si>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</si>
  <si>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</si>
  <si>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</si>
  <si>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</si>
  <si>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</si>
  <si>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</si>
  <si>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</si>
  <si>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</si>
  <si>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</si>
  <si>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</si>
  <si>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</si>
  <si>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</si>
  <si>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</si>
  <si>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</si>
  <si>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</si>
  <si>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</si>
  <si>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</si>
  <si>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</si>
  <si>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</si>
  <si>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</si>
  <si>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</si>
  <si>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</si>
  <si>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</si>
  <si>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</si>
  <si>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</si>
  <si>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</si>
  <si>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</si>
  <si>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</si>
  <si>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</si>
  <si>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</si>
  <si>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</si>
  <si>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</si>
  <si>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</si>
  <si>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</si>
  <si>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</si>
  <si>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</si>
  <si>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</si>
  <si>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</si>
  <si>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</si>
  <si>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</si>
  <si>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</si>
  <si>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</si>
  <si>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</si>
  <si>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</si>
  <si>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</si>
  <si>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</si>
  <si>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</si>
  <si>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</si>
  <si>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</si>
  <si>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</si>
  <si>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</si>
  <si>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</si>
  <si>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</si>
  <si>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</si>
  <si>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</si>
  <si>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</si>
  <si>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</si>
  <si>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</si>
  <si>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</si>
  <si>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</si>
  <si>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</si>
  <si>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</si>
  <si>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</si>
  <si>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</si>
  <si>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</si>
  <si>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</si>
  <si>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</si>
  <si>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</si>
  <si>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</si>
  <si>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</si>
  <si>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</si>
  <si>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</si>
  <si>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</si>
  <si>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</si>
  <si>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</si>
  <si>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</si>
  <si>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</si>
  <si>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</si>
  <si>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</si>
  <si>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</si>
  <si>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</si>
  <si>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</si>
  <si>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</si>
  <si>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</si>
  <si>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</si>
  <si>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</si>
  <si>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</si>
  <si>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OR</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</si>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</sst>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35564</v>
      </c>
      <c r="D6" s="5" t="str">
        <f>IF($B6="N/A","N/A",IF(C6&lt;0,"No","Yes"))</f>
        <v>N/A</v>
      </c>
      <c r="E6" s="22">
        <v>25463</v>
      </c>
      <c r="F6" s="5" t="str">
        <f>IF($B6="N/A","N/A",IF(E6&lt;0,"No","Yes"))</f>
        <v>N/A</v>
      </c>
      <c r="G6" s="22">
        <v>26456</v>
      </c>
      <c r="H6" s="5" t="str">
        <f>IF($B6="N/A","N/A",IF(G6&lt;0,"No","Yes"))</f>
        <v>N/A</v>
      </c>
      <c r="I6" s="6">
        <v>-28.4</v>
      </c>
      <c r="J6" s="6">
        <v>3.9</v>
      </c>
      <c r="K6" s="85" t="str">
        <f t="shared" ref="K6:K11" si="0">IF(J6="Div by 0", "N/A", IF(J6="N/A","N/A", IF(J6&gt;30, "No", IF(J6&lt;-30, "No", "Yes"))))</f>
        <v>Yes</v>
      </c>
    </row>
    <row r="7" spans="1:11" x14ac:dyDescent="0.25">
      <c r="A7" s="105" t="s">
        <v>442</v>
      </c>
      <c r="B7" s="60" t="s">
        <v>213</v>
      </c>
      <c r="C7" s="5">
        <v>1.0347542459000001</v>
      </c>
      <c r="D7" s="5" t="str">
        <f t="shared" ref="D7:D11" si="1">IF($B7="N/A","N/A",IF(C7&lt;0,"No","Yes"))</f>
        <v>N/A</v>
      </c>
      <c r="E7" s="5">
        <v>0.60087185330000004</v>
      </c>
      <c r="F7" s="5" t="str">
        <f t="shared" ref="F7:F11" si="2">IF($B7="N/A","N/A",IF(E7&lt;0,"No","Yes"))</f>
        <v>N/A</v>
      </c>
      <c r="G7" s="5">
        <v>2.0373450257000001</v>
      </c>
      <c r="H7" s="5" t="str">
        <f t="shared" ref="H7:H11" si="3">IF($B7="N/A","N/A",IF(G7&lt;0,"No","Yes"))</f>
        <v>N/A</v>
      </c>
      <c r="I7" s="6">
        <v>-41.9</v>
      </c>
      <c r="J7" s="6">
        <v>239.1</v>
      </c>
      <c r="K7" s="85" t="str">
        <f t="shared" si="0"/>
        <v>No</v>
      </c>
    </row>
    <row r="8" spans="1:11" x14ac:dyDescent="0.25">
      <c r="A8" s="105" t="s">
        <v>443</v>
      </c>
      <c r="B8" s="60" t="s">
        <v>213</v>
      </c>
      <c r="C8" s="5">
        <v>25.927904623</v>
      </c>
      <c r="D8" s="5" t="str">
        <f t="shared" si="1"/>
        <v>N/A</v>
      </c>
      <c r="E8" s="5">
        <v>25.444762989000001</v>
      </c>
      <c r="F8" s="5" t="str">
        <f t="shared" si="2"/>
        <v>N/A</v>
      </c>
      <c r="G8" s="5">
        <v>21.080284246000002</v>
      </c>
      <c r="H8" s="5" t="str">
        <f t="shared" si="3"/>
        <v>N/A</v>
      </c>
      <c r="I8" s="6">
        <v>-1.86</v>
      </c>
      <c r="J8" s="6">
        <v>-17.2</v>
      </c>
      <c r="K8" s="85" t="str">
        <f t="shared" si="0"/>
        <v>Yes</v>
      </c>
    </row>
    <row r="9" spans="1:11" x14ac:dyDescent="0.25">
      <c r="A9" s="105" t="s">
        <v>444</v>
      </c>
      <c r="B9" s="60" t="s">
        <v>213</v>
      </c>
      <c r="C9" s="5">
        <v>72.078506355000002</v>
      </c>
      <c r="D9" s="5" t="str">
        <f t="shared" si="1"/>
        <v>N/A</v>
      </c>
      <c r="E9" s="5">
        <v>72.941130267000005</v>
      </c>
      <c r="F9" s="5" t="str">
        <f t="shared" si="2"/>
        <v>N/A</v>
      </c>
      <c r="G9" s="5">
        <v>72.962654974000003</v>
      </c>
      <c r="H9" s="5" t="str">
        <f t="shared" si="3"/>
        <v>N/A</v>
      </c>
      <c r="I9" s="6">
        <v>1.1970000000000001</v>
      </c>
      <c r="J9" s="6">
        <v>2.9499999999999998E-2</v>
      </c>
      <c r="K9" s="85" t="str">
        <f t="shared" si="0"/>
        <v>Yes</v>
      </c>
    </row>
    <row r="10" spans="1:11" x14ac:dyDescent="0.25">
      <c r="A10" s="105" t="s">
        <v>445</v>
      </c>
      <c r="B10" s="60" t="s">
        <v>213</v>
      </c>
      <c r="C10" s="5">
        <v>0.54830727700000004</v>
      </c>
      <c r="D10" s="5" t="str">
        <f t="shared" si="1"/>
        <v>N/A</v>
      </c>
      <c r="E10" s="5">
        <v>0.49483564390000001</v>
      </c>
      <c r="F10" s="5" t="str">
        <f t="shared" si="2"/>
        <v>N/A</v>
      </c>
      <c r="G10" s="5">
        <v>3.8592379800000001</v>
      </c>
      <c r="H10" s="5" t="str">
        <f t="shared" si="3"/>
        <v>N/A</v>
      </c>
      <c r="I10" s="6">
        <v>-9.75</v>
      </c>
      <c r="J10" s="6">
        <v>679.9</v>
      </c>
      <c r="K10" s="85" t="str">
        <f t="shared" si="0"/>
        <v>No</v>
      </c>
    </row>
    <row r="11" spans="1:11" x14ac:dyDescent="0.25">
      <c r="A11" s="105" t="s">
        <v>204</v>
      </c>
      <c r="B11" s="60" t="s">
        <v>213</v>
      </c>
      <c r="C11" s="5">
        <v>86.061747835000006</v>
      </c>
      <c r="D11" s="5" t="str">
        <f t="shared" si="1"/>
        <v>N/A</v>
      </c>
      <c r="E11" s="5">
        <v>83.748969091999996</v>
      </c>
      <c r="F11" s="5" t="str">
        <f t="shared" si="2"/>
        <v>N/A</v>
      </c>
      <c r="G11" s="5">
        <v>47.210462655000001</v>
      </c>
      <c r="H11" s="5" t="str">
        <f t="shared" si="3"/>
        <v>N/A</v>
      </c>
      <c r="I11" s="6">
        <v>-2.69</v>
      </c>
      <c r="J11" s="6">
        <v>-43.6</v>
      </c>
      <c r="K11" s="85" t="str">
        <f t="shared" si="0"/>
        <v>No</v>
      </c>
    </row>
    <row r="12" spans="1:11" x14ac:dyDescent="0.25">
      <c r="A12" s="105" t="s">
        <v>650</v>
      </c>
      <c r="B12" s="60" t="s">
        <v>213</v>
      </c>
      <c r="C12" s="5">
        <v>3.6863120009000001</v>
      </c>
      <c r="D12" s="5" t="str">
        <f t="shared" ref="D12:D23" si="4">IF($B12="N/A","N/A",IF(C12&lt;0,"No","Yes"))</f>
        <v>N/A</v>
      </c>
      <c r="E12" s="5">
        <v>2.2267603974000001</v>
      </c>
      <c r="F12" s="5" t="str">
        <f t="shared" ref="F12:F23" si="5">IF($B12="N/A","N/A",IF(E12&lt;0,"No","Yes"))</f>
        <v>N/A</v>
      </c>
      <c r="G12" s="5">
        <v>11.369821590999999</v>
      </c>
      <c r="H12" s="5" t="str">
        <f t="shared" ref="H12:H23" si="6">IF($B12="N/A","N/A",IF(G12&lt;0,"No","Yes"))</f>
        <v>N/A</v>
      </c>
      <c r="I12" s="6">
        <v>-39.6</v>
      </c>
      <c r="J12" s="6">
        <v>410.6</v>
      </c>
      <c r="K12" s="85" t="str">
        <f t="shared" ref="K12:K23" si="7">IF(J12="Div by 0", "N/A", IF(J12="N/A","N/A", IF(J12&gt;30, "No", IF(J12&lt;-30, "No", "Yes"))))</f>
        <v>No</v>
      </c>
    </row>
    <row r="13" spans="1:11" x14ac:dyDescent="0.25">
      <c r="A13" s="105" t="s">
        <v>649</v>
      </c>
      <c r="B13" s="60" t="s">
        <v>213</v>
      </c>
      <c r="C13" s="5">
        <v>96.109839816999994</v>
      </c>
      <c r="D13" s="5" t="str">
        <f t="shared" si="4"/>
        <v>N/A</v>
      </c>
      <c r="E13" s="5">
        <v>96.472663139000005</v>
      </c>
      <c r="F13" s="5" t="str">
        <f t="shared" si="5"/>
        <v>N/A</v>
      </c>
      <c r="G13" s="5">
        <v>94.248670212999997</v>
      </c>
      <c r="H13" s="5" t="str">
        <f t="shared" si="6"/>
        <v>N/A</v>
      </c>
      <c r="I13" s="6">
        <v>0.3775</v>
      </c>
      <c r="J13" s="6">
        <v>-2.31</v>
      </c>
      <c r="K13" s="85" t="str">
        <f t="shared" si="7"/>
        <v>Yes</v>
      </c>
    </row>
    <row r="14" spans="1:11" x14ac:dyDescent="0.25">
      <c r="A14" s="105" t="s">
        <v>850</v>
      </c>
      <c r="B14" s="60" t="s">
        <v>213</v>
      </c>
      <c r="C14" s="6">
        <v>10.648412698</v>
      </c>
      <c r="D14" s="5" t="str">
        <f t="shared" si="4"/>
        <v>N/A</v>
      </c>
      <c r="E14" s="6">
        <v>10.648994516</v>
      </c>
      <c r="F14" s="5" t="str">
        <f t="shared" si="5"/>
        <v>N/A</v>
      </c>
      <c r="G14" s="6">
        <v>11.365432099</v>
      </c>
      <c r="H14" s="5" t="str">
        <f t="shared" si="6"/>
        <v>N/A</v>
      </c>
      <c r="I14" s="6">
        <v>5.4999999999999997E-3</v>
      </c>
      <c r="J14" s="6">
        <v>6.7279999999999998</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0</v>
      </c>
      <c r="D18" s="5" t="str">
        <f t="shared" si="4"/>
        <v>N/A</v>
      </c>
      <c r="E18" s="5">
        <v>0</v>
      </c>
      <c r="F18" s="5" t="str">
        <f t="shared" si="5"/>
        <v>N/A</v>
      </c>
      <c r="G18" s="5">
        <v>0</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v>96.313687998999995</v>
      </c>
      <c r="D21" s="5" t="str">
        <f t="shared" si="4"/>
        <v>N/A</v>
      </c>
      <c r="E21" s="5">
        <v>97.773239602999993</v>
      </c>
      <c r="F21" s="5" t="str">
        <f t="shared" si="5"/>
        <v>N/A</v>
      </c>
      <c r="G21" s="5">
        <v>88.630178408999996</v>
      </c>
      <c r="H21" s="5" t="str">
        <f t="shared" si="6"/>
        <v>N/A</v>
      </c>
      <c r="I21" s="6">
        <v>1.5149999999999999</v>
      </c>
      <c r="J21" s="6">
        <v>-9.35</v>
      </c>
      <c r="K21" s="85" t="str">
        <f t="shared" si="7"/>
        <v>Yes</v>
      </c>
    </row>
    <row r="22" spans="1:11" x14ac:dyDescent="0.25">
      <c r="A22" s="105" t="s">
        <v>1683</v>
      </c>
      <c r="B22" s="60" t="s">
        <v>213</v>
      </c>
      <c r="C22" s="5">
        <v>0</v>
      </c>
      <c r="D22" s="5" t="str">
        <f t="shared" si="4"/>
        <v>N/A</v>
      </c>
      <c r="E22" s="5">
        <v>0</v>
      </c>
      <c r="F22" s="5" t="str">
        <f t="shared" si="5"/>
        <v>N/A</v>
      </c>
      <c r="G22" s="5">
        <v>0</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v>2.8118321999999999E-3</v>
      </c>
      <c r="D24" s="5" t="str">
        <f>IF($B24="N/A","N/A",IF(C24&lt;0,"No","Yes"))</f>
        <v>N/A</v>
      </c>
      <c r="E24" s="5">
        <v>0</v>
      </c>
      <c r="F24" s="5" t="str">
        <f>IF($B24="N/A","N/A",IF(E24&lt;0,"No","Yes"))</f>
        <v>N/A</v>
      </c>
      <c r="G24" s="5">
        <v>7.5597218000000004E-3</v>
      </c>
      <c r="H24" s="5" t="str">
        <f>IF($B24="N/A","N/A",IF(G24&lt;0,"No","Yes"))</f>
        <v>N/A</v>
      </c>
      <c r="I24" s="6">
        <v>-100</v>
      </c>
      <c r="J24" s="6" t="s">
        <v>1747</v>
      </c>
      <c r="K24" s="85" t="str">
        <f t="shared" ref="K24:K30" si="8">IF(J24="Div by 0", "N/A", IF(J24="N/A","N/A", IF(J24&gt;30, "No", IF(J24&lt;-30, "No", "Yes"))))</f>
        <v>N/A</v>
      </c>
    </row>
    <row r="25" spans="1:11" x14ac:dyDescent="0.25">
      <c r="A25" s="105" t="s">
        <v>159</v>
      </c>
      <c r="B25" s="60" t="s">
        <v>213</v>
      </c>
      <c r="C25" s="5">
        <v>89.843662129999998</v>
      </c>
      <c r="D25" s="5" t="str">
        <f>IF($B25="N/A","N/A",IF(C25&lt;0,"No","Yes"))</f>
        <v>N/A</v>
      </c>
      <c r="E25" s="5">
        <v>89.219652044</v>
      </c>
      <c r="F25" s="5" t="str">
        <f>IF($B25="N/A","N/A",IF(E25&lt;0,"No","Yes"))</f>
        <v>N/A</v>
      </c>
      <c r="G25" s="5">
        <v>88.890988812000003</v>
      </c>
      <c r="H25" s="5" t="str">
        <f>IF($B25="N/A","N/A",IF(G25&lt;0,"No","Yes"))</f>
        <v>N/A</v>
      </c>
      <c r="I25" s="6">
        <v>-0.69499999999999995</v>
      </c>
      <c r="J25" s="6">
        <v>-0.36799999999999999</v>
      </c>
      <c r="K25" s="85" t="str">
        <f t="shared" si="8"/>
        <v>Yes</v>
      </c>
    </row>
    <row r="26" spans="1:11" x14ac:dyDescent="0.25">
      <c r="A26" s="105" t="s">
        <v>32</v>
      </c>
      <c r="B26" s="60" t="s">
        <v>213</v>
      </c>
      <c r="C26" s="5">
        <v>99.988752671</v>
      </c>
      <c r="D26" s="5" t="str">
        <f>IF($B26="N/A","N/A",IF(C26&lt;0,"No","Yes"))</f>
        <v>N/A</v>
      </c>
      <c r="E26" s="5">
        <v>100</v>
      </c>
      <c r="F26" s="5" t="str">
        <f>IF($B26="N/A","N/A",IF(E26&lt;0,"No","Yes"))</f>
        <v>N/A</v>
      </c>
      <c r="G26" s="5">
        <v>100</v>
      </c>
      <c r="H26" s="5" t="str">
        <f>IF($B26="N/A","N/A",IF(G26&lt;0,"No","Yes"))</f>
        <v>N/A</v>
      </c>
      <c r="I26" s="6">
        <v>1.12E-2</v>
      </c>
      <c r="J26" s="6">
        <v>0</v>
      </c>
      <c r="K26" s="85" t="str">
        <f t="shared" si="8"/>
        <v>Yes</v>
      </c>
    </row>
    <row r="27" spans="1:11" x14ac:dyDescent="0.25">
      <c r="A27" s="105" t="s">
        <v>160</v>
      </c>
      <c r="B27" s="60" t="s">
        <v>213</v>
      </c>
      <c r="C27" s="5">
        <v>3.6638173433999999</v>
      </c>
      <c r="D27" s="5" t="str">
        <f t="shared" ref="D27:D30" si="9">IF($B27="N/A","N/A",IF(C27&lt;0,"No","Yes"))</f>
        <v>N/A</v>
      </c>
      <c r="E27" s="5">
        <v>2.2189058633999998</v>
      </c>
      <c r="F27" s="5" t="str">
        <f t="shared" ref="F27:F30" si="10">IF($B27="N/A","N/A",IF(E27&lt;0,"No","Yes"))</f>
        <v>N/A</v>
      </c>
      <c r="G27" s="5">
        <v>11.335802842</v>
      </c>
      <c r="H27" s="5" t="str">
        <f t="shared" ref="H27:H30" si="11">IF($B27="N/A","N/A",IF(G27&lt;0,"No","Yes"))</f>
        <v>N/A</v>
      </c>
      <c r="I27" s="6">
        <v>-39.4</v>
      </c>
      <c r="J27" s="6">
        <v>410.9</v>
      </c>
      <c r="K27" s="85" t="str">
        <f t="shared" si="8"/>
        <v>No</v>
      </c>
    </row>
    <row r="28" spans="1:11" x14ac:dyDescent="0.25">
      <c r="A28" s="83" t="s">
        <v>372</v>
      </c>
      <c r="B28" s="60" t="s">
        <v>213</v>
      </c>
      <c r="C28" s="5">
        <v>1.0994263862</v>
      </c>
      <c r="D28" s="5" t="str">
        <f t="shared" si="9"/>
        <v>N/A</v>
      </c>
      <c r="E28" s="5">
        <v>0.76188980090000002</v>
      </c>
      <c r="F28" s="5" t="str">
        <f t="shared" si="10"/>
        <v>N/A</v>
      </c>
      <c r="G28" s="5">
        <v>3.4207741155</v>
      </c>
      <c r="H28" s="5" t="str">
        <f t="shared" si="11"/>
        <v>N/A</v>
      </c>
      <c r="I28" s="6">
        <v>-30.7</v>
      </c>
      <c r="J28" s="6">
        <v>349</v>
      </c>
      <c r="K28" s="85" t="str">
        <f t="shared" si="8"/>
        <v>No</v>
      </c>
    </row>
    <row r="29" spans="1:11" x14ac:dyDescent="0.25">
      <c r="A29" s="83" t="s">
        <v>374</v>
      </c>
      <c r="B29" s="60" t="s">
        <v>213</v>
      </c>
      <c r="C29" s="5">
        <v>1.7798897762000001</v>
      </c>
      <c r="D29" s="5" t="str">
        <f t="shared" si="9"/>
        <v>N/A</v>
      </c>
      <c r="E29" s="5">
        <v>1.0367984919</v>
      </c>
      <c r="F29" s="5" t="str">
        <f t="shared" si="10"/>
        <v>N/A</v>
      </c>
      <c r="G29" s="5">
        <v>5.7756274568999997</v>
      </c>
      <c r="H29" s="5" t="str">
        <f t="shared" si="11"/>
        <v>N/A</v>
      </c>
      <c r="I29" s="6">
        <v>-41.7</v>
      </c>
      <c r="J29" s="6">
        <v>457.1</v>
      </c>
      <c r="K29" s="85" t="str">
        <f t="shared" si="8"/>
        <v>No</v>
      </c>
    </row>
    <row r="30" spans="1:11" x14ac:dyDescent="0.25">
      <c r="A30" s="100" t="s">
        <v>375</v>
      </c>
      <c r="B30" s="107" t="s">
        <v>213</v>
      </c>
      <c r="C30" s="94">
        <v>1.4059160899999999E-2</v>
      </c>
      <c r="D30" s="94" t="str">
        <f t="shared" si="9"/>
        <v>N/A</v>
      </c>
      <c r="E30" s="94">
        <v>3.9272669999999999E-3</v>
      </c>
      <c r="F30" s="94" t="str">
        <f t="shared" si="10"/>
        <v>N/A</v>
      </c>
      <c r="G30" s="94">
        <v>5.2918052600000001E-2</v>
      </c>
      <c r="H30" s="94" t="str">
        <f t="shared" si="11"/>
        <v>N/A</v>
      </c>
      <c r="I30" s="95">
        <v>-72.099999999999994</v>
      </c>
      <c r="J30" s="95">
        <v>1247</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36450601</v>
      </c>
      <c r="D7" s="18" t="str">
        <f>IF($B7="N/A","N/A",IF(C7&gt;15,"No",IF(C7&lt;-15,"No","Yes")))</f>
        <v>N/A</v>
      </c>
      <c r="E7" s="17">
        <v>38483916</v>
      </c>
      <c r="F7" s="18" t="str">
        <f>IF($B7="N/A","N/A",IF(E7&gt;15,"No",IF(E7&lt;-15,"No","Yes")))</f>
        <v>N/A</v>
      </c>
      <c r="G7" s="17">
        <v>51169499</v>
      </c>
      <c r="H7" s="18" t="str">
        <f>IF($B7="N/A","N/A",IF(G7&gt;15,"No",IF(G7&lt;-15,"No","Yes")))</f>
        <v>N/A</v>
      </c>
      <c r="I7" s="19">
        <v>5.5780000000000003</v>
      </c>
      <c r="J7" s="19">
        <v>32.96</v>
      </c>
      <c r="K7" s="86" t="str">
        <f t="shared" ref="K7:K54" si="0">IF(J7="Div by 0", "N/A", IF(J7="N/A","N/A", IF(J7&gt;30, "No", IF(J7&lt;-30, "No", "Yes"))))</f>
        <v>No</v>
      </c>
    </row>
    <row r="8" spans="1:11" x14ac:dyDescent="0.25">
      <c r="A8" s="104" t="s">
        <v>362</v>
      </c>
      <c r="B8" s="16" t="s">
        <v>213</v>
      </c>
      <c r="C8" s="80">
        <v>14.557318273</v>
      </c>
      <c r="D8" s="18" t="str">
        <f>IF($B8="N/A","N/A",IF(C8&gt;15,"No",IF(C8&lt;-15,"No","Yes")))</f>
        <v>N/A</v>
      </c>
      <c r="E8" s="20">
        <v>13.021083924999999</v>
      </c>
      <c r="F8" s="18" t="str">
        <f>IF($B8="N/A","N/A",IF(E8&gt;15,"No",IF(E8&lt;-15,"No","Yes")))</f>
        <v>N/A</v>
      </c>
      <c r="G8" s="20">
        <v>12.319135663000001</v>
      </c>
      <c r="H8" s="18" t="str">
        <f>IF($B8="N/A","N/A",IF(G8&gt;15,"No",IF(G8&lt;-15,"No","Yes")))</f>
        <v>N/A</v>
      </c>
      <c r="I8" s="19">
        <v>-10.6</v>
      </c>
      <c r="J8" s="19">
        <v>-5.39</v>
      </c>
      <c r="K8" s="86" t="str">
        <f t="shared" si="0"/>
        <v>Yes</v>
      </c>
    </row>
    <row r="9" spans="1:11" x14ac:dyDescent="0.25">
      <c r="A9" s="104" t="s">
        <v>119</v>
      </c>
      <c r="B9" s="21" t="s">
        <v>213</v>
      </c>
      <c r="C9" s="53">
        <v>39.167167640999999</v>
      </c>
      <c r="D9" s="5" t="str">
        <f>IF($B9="N/A","N/A",IF(C9&gt;15,"No",IF(C9&lt;-15,"No","Yes")))</f>
        <v>N/A</v>
      </c>
      <c r="E9" s="5">
        <v>38.767312556999997</v>
      </c>
      <c r="F9" s="5" t="str">
        <f>IF($B9="N/A","N/A",IF(E9&gt;15,"No",IF(E9&lt;-15,"No","Yes")))</f>
        <v>N/A</v>
      </c>
      <c r="G9" s="5">
        <v>45.227063880000003</v>
      </c>
      <c r="H9" s="5" t="str">
        <f>IF($B9="N/A","N/A",IF(G9&gt;15,"No",IF(G9&lt;-15,"No","Yes")))</f>
        <v>N/A</v>
      </c>
      <c r="I9" s="6">
        <v>-1.02</v>
      </c>
      <c r="J9" s="6">
        <v>16.66</v>
      </c>
      <c r="K9" s="85" t="str">
        <f t="shared" si="0"/>
        <v>Yes</v>
      </c>
    </row>
    <row r="10" spans="1:11" x14ac:dyDescent="0.25">
      <c r="A10" s="104" t="s">
        <v>120</v>
      </c>
      <c r="B10" s="21" t="s">
        <v>213</v>
      </c>
      <c r="C10" s="53">
        <v>0</v>
      </c>
      <c r="D10" s="5" t="str">
        <f>IF($B10="N/A","N/A",IF(C10&gt;15,"No",IF(C10&lt;-15,"No","Yes")))</f>
        <v>N/A</v>
      </c>
      <c r="E10" s="5">
        <v>0.78282054249999999</v>
      </c>
      <c r="F10" s="5" t="str">
        <f>IF($B10="N/A","N/A",IF(E10&gt;15,"No",IF(E10&lt;-15,"No","Yes")))</f>
        <v>N/A</v>
      </c>
      <c r="G10" s="5">
        <v>1.6107075819000001</v>
      </c>
      <c r="H10" s="5" t="str">
        <f>IF($B10="N/A","N/A",IF(G10&gt;15,"No",IF(G10&lt;-15,"No","Yes")))</f>
        <v>N/A</v>
      </c>
      <c r="I10" s="6" t="s">
        <v>1747</v>
      </c>
      <c r="J10" s="6">
        <v>105.8</v>
      </c>
      <c r="K10" s="85" t="str">
        <f t="shared" si="0"/>
        <v>No</v>
      </c>
    </row>
    <row r="11" spans="1:11" x14ac:dyDescent="0.25">
      <c r="A11" s="104" t="s">
        <v>854</v>
      </c>
      <c r="B11" s="21" t="s">
        <v>213</v>
      </c>
      <c r="C11" s="53">
        <v>46.275514084999998</v>
      </c>
      <c r="D11" s="5" t="str">
        <f>IF($B11="N/A","N/A",IF(C11&gt;15,"No",IF(C11&lt;-15,"No","Yes")))</f>
        <v>N/A</v>
      </c>
      <c r="E11" s="5">
        <v>47.428782974999997</v>
      </c>
      <c r="F11" s="5" t="str">
        <f>IF($B11="N/A","N/A",IF(E11&gt;15,"No",IF(E11&lt;-15,"No","Yes")))</f>
        <v>N/A</v>
      </c>
      <c r="G11" s="5">
        <v>40.843092875000004</v>
      </c>
      <c r="H11" s="5" t="str">
        <f>IF($B11="N/A","N/A",IF(G11&gt;15,"No",IF(G11&lt;-15,"No","Yes")))</f>
        <v>N/A</v>
      </c>
      <c r="I11" s="6">
        <v>2.492</v>
      </c>
      <c r="J11" s="6">
        <v>-13.9</v>
      </c>
      <c r="K11" s="85" t="str">
        <f t="shared" si="0"/>
        <v>Yes</v>
      </c>
    </row>
    <row r="12" spans="1:11" x14ac:dyDescent="0.25">
      <c r="A12" s="104" t="s">
        <v>855</v>
      </c>
      <c r="B12" s="55" t="s">
        <v>214</v>
      </c>
      <c r="C12" s="53">
        <v>65.019814737999994</v>
      </c>
      <c r="D12" s="5" t="str">
        <f>IF(OR($B12="N/A",$C12="N/A"),"N/A",IF(C12&gt;100,"No",IF(C12&lt;95,"No","Yes")))</f>
        <v>No</v>
      </c>
      <c r="E12" s="53">
        <v>82.933933151999994</v>
      </c>
      <c r="F12" s="5" t="str">
        <f>IF(OR($B12="N/A",$E12="N/A"),"N/A",IF(E12&gt;100,"No",IF(E12&lt;95,"No","Yes")))</f>
        <v>No</v>
      </c>
      <c r="G12" s="53">
        <v>91.890177606999998</v>
      </c>
      <c r="H12" s="5" t="str">
        <f>IF($B12="N/A","N/A",IF(G12&gt;100,"No",IF(G12&lt;95,"No","Yes")))</f>
        <v>No</v>
      </c>
      <c r="I12" s="56">
        <v>27.55</v>
      </c>
      <c r="J12" s="56">
        <v>10.8</v>
      </c>
      <c r="K12" s="85" t="str">
        <f t="shared" si="0"/>
        <v>Yes</v>
      </c>
    </row>
    <row r="13" spans="1:11" x14ac:dyDescent="0.25">
      <c r="A13" s="104" t="s">
        <v>347</v>
      </c>
      <c r="B13" s="55" t="s">
        <v>213</v>
      </c>
      <c r="C13" s="53">
        <v>3.0394029100000001E-2</v>
      </c>
      <c r="D13" s="5" t="str">
        <f>IF($B13="N/A","N/A",IF(C13&gt;100,"No",IF(C13&lt;95,"No","Yes")))</f>
        <v>N/A</v>
      </c>
      <c r="E13" s="53">
        <v>2.9799600000000002E-4</v>
      </c>
      <c r="F13" s="5" t="str">
        <f>IF($B13="N/A","N/A",IF(E13&gt;100,"No",IF(E13&lt;95,"No","Yes")))</f>
        <v>N/A</v>
      </c>
      <c r="G13" s="53">
        <v>0</v>
      </c>
      <c r="H13" s="5" t="str">
        <f>IF($B13="N/A","N/A",IF(G13&gt;100,"No",IF(G13&lt;95,"No","Yes")))</f>
        <v>N/A</v>
      </c>
      <c r="I13" s="56">
        <v>-99</v>
      </c>
      <c r="J13" s="56">
        <v>-100</v>
      </c>
      <c r="K13" s="85" t="str">
        <f t="shared" si="0"/>
        <v>No</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64.872099113999994</v>
      </c>
      <c r="D15" s="5" t="str">
        <f>IF(OR($B15="N/A",$C15="N/A"),"N/A",IF(C15&gt;100,"No",IF(C15&lt;95,"No","Yes")))</f>
        <v>No</v>
      </c>
      <c r="E15" s="53">
        <v>83.670558080999996</v>
      </c>
      <c r="F15" s="5" t="str">
        <f>IF(OR($B15="N/A",$E15="N/A"),"N/A",IF(E15&gt;100,"No",IF(E15&lt;95,"No","Yes")))</f>
        <v>No</v>
      </c>
      <c r="G15" s="53">
        <v>92.159973476000005</v>
      </c>
      <c r="H15" s="5" t="str">
        <f>IF($B15="N/A","N/A",IF(G15&gt;100,"No",IF(G15&lt;95,"No","Yes")))</f>
        <v>No</v>
      </c>
      <c r="I15" s="56">
        <v>28.98</v>
      </c>
      <c r="J15" s="56">
        <v>10.15</v>
      </c>
      <c r="K15" s="85" t="str">
        <f t="shared" si="0"/>
        <v>Yes</v>
      </c>
    </row>
    <row r="16" spans="1:11" x14ac:dyDescent="0.25">
      <c r="A16" s="104" t="s">
        <v>331</v>
      </c>
      <c r="B16" s="21" t="s">
        <v>213</v>
      </c>
      <c r="C16" s="43">
        <v>5306230</v>
      </c>
      <c r="D16" s="5" t="str">
        <f>IF($B16="N/A","N/A",IF(C16&gt;15,"No",IF(C16&lt;-15,"No","Yes")))</f>
        <v>N/A</v>
      </c>
      <c r="E16" s="22">
        <v>5011023</v>
      </c>
      <c r="F16" s="5" t="str">
        <f>IF($B16="N/A","N/A",IF(E16&gt;15,"No",IF(E16&lt;-15,"No","Yes")))</f>
        <v>N/A</v>
      </c>
      <c r="G16" s="22">
        <v>6303640</v>
      </c>
      <c r="H16" s="5" t="str">
        <f>IF($B16="N/A","N/A",IF(G16&gt;15,"No",IF(G16&lt;-15,"No","Yes")))</f>
        <v>N/A</v>
      </c>
      <c r="I16" s="6">
        <v>-5.56</v>
      </c>
      <c r="J16" s="6">
        <v>25.8</v>
      </c>
      <c r="K16" s="85" t="str">
        <f t="shared" si="0"/>
        <v>Yes</v>
      </c>
    </row>
    <row r="17" spans="1:11" x14ac:dyDescent="0.25">
      <c r="A17" s="104" t="s">
        <v>439</v>
      </c>
      <c r="B17" s="21" t="s">
        <v>215</v>
      </c>
      <c r="C17" s="53">
        <v>6.9835080649999997</v>
      </c>
      <c r="D17" s="5" t="str">
        <f>IF($B17="N/A","N/A",IF(C17&gt;20,"No",IF(C17&lt;5,"No","Yes")))</f>
        <v>Yes</v>
      </c>
      <c r="E17" s="5">
        <v>10.62751059</v>
      </c>
      <c r="F17" s="5" t="str">
        <f>IF($B17="N/A","N/A",IF(E17&gt;20,"No",IF(E17&lt;5,"No","Yes")))</f>
        <v>Yes</v>
      </c>
      <c r="G17" s="5">
        <v>7.9561808733000001</v>
      </c>
      <c r="H17" s="5" t="str">
        <f>IF($B17="N/A","N/A",IF(G17&gt;20,"No",IF(G17&lt;5,"No","Yes")))</f>
        <v>Yes</v>
      </c>
      <c r="I17" s="6">
        <v>52.18</v>
      </c>
      <c r="J17" s="6">
        <v>-25.1</v>
      </c>
      <c r="K17" s="85" t="str">
        <f t="shared" si="0"/>
        <v>Yes</v>
      </c>
    </row>
    <row r="18" spans="1:11" x14ac:dyDescent="0.25">
      <c r="A18" s="104" t="s">
        <v>440</v>
      </c>
      <c r="B18" s="16" t="s">
        <v>213</v>
      </c>
      <c r="C18" s="53">
        <v>93.016491935000005</v>
      </c>
      <c r="D18" s="5" t="str">
        <f>IF($B18="N/A","N/A",IF(C18&gt;15,"No",IF(C18&lt;-15,"No","Yes")))</f>
        <v>N/A</v>
      </c>
      <c r="E18" s="5">
        <v>89.37248941</v>
      </c>
      <c r="F18" s="5" t="str">
        <f>IF($B18="N/A","N/A",IF(E18&gt;15,"No",IF(E18&lt;-15,"No","Yes")))</f>
        <v>N/A</v>
      </c>
      <c r="G18" s="5">
        <v>92.043819127000006</v>
      </c>
      <c r="H18" s="5" t="str">
        <f>IF($B18="N/A","N/A",IF(G18&gt;15,"No",IF(G18&lt;-15,"No","Yes")))</f>
        <v>N/A</v>
      </c>
      <c r="I18" s="6">
        <v>-3.92</v>
      </c>
      <c r="J18" s="6">
        <v>2.9889999999999999</v>
      </c>
      <c r="K18" s="85" t="str">
        <f t="shared" si="0"/>
        <v>Yes</v>
      </c>
    </row>
    <row r="19" spans="1:11" x14ac:dyDescent="0.25">
      <c r="A19" s="104" t="s">
        <v>441</v>
      </c>
      <c r="B19" s="21" t="s">
        <v>216</v>
      </c>
      <c r="C19" s="53">
        <v>4.1259048325999998</v>
      </c>
      <c r="D19" s="5" t="str">
        <f>IF($B19="N/A","N/A",IF(C19&gt;1,"Yes","No"))</f>
        <v>Yes</v>
      </c>
      <c r="E19" s="5">
        <v>17.719455688</v>
      </c>
      <c r="F19" s="5" t="str">
        <f>IF($B19="N/A","N/A",IF(E19&gt;1,"Yes","No"))</f>
        <v>Yes</v>
      </c>
      <c r="G19" s="5">
        <v>17.899483473</v>
      </c>
      <c r="H19" s="5" t="str">
        <f>IF($B19="N/A","N/A",IF(G19&gt;1,"Yes","No"))</f>
        <v>Yes</v>
      </c>
      <c r="I19" s="6">
        <v>329.5</v>
      </c>
      <c r="J19" s="6">
        <v>1.016</v>
      </c>
      <c r="K19" s="85" t="str">
        <f t="shared" si="0"/>
        <v>Yes</v>
      </c>
    </row>
    <row r="20" spans="1:11" x14ac:dyDescent="0.25">
      <c r="A20" s="104" t="s">
        <v>857</v>
      </c>
      <c r="B20" s="21" t="s">
        <v>213</v>
      </c>
      <c r="C20" s="46">
        <v>179.84110903000001</v>
      </c>
      <c r="D20" s="5" t="str">
        <f>IF($B20="N/A","N/A",IF(C20&gt;15,"No",IF(C20&lt;-15,"No","Yes")))</f>
        <v>N/A</v>
      </c>
      <c r="E20" s="23">
        <v>413.71531862000001</v>
      </c>
      <c r="F20" s="5" t="str">
        <f>IF($B20="N/A","N/A",IF(E20&gt;15,"No",IF(E20&lt;-15,"No","Yes")))</f>
        <v>N/A</v>
      </c>
      <c r="G20" s="23">
        <v>367.49146561999999</v>
      </c>
      <c r="H20" s="5" t="str">
        <f>IF($B20="N/A","N/A",IF(G20&gt;15,"No",IF(G20&lt;-15,"No","Yes")))</f>
        <v>N/A</v>
      </c>
      <c r="I20" s="6">
        <v>130</v>
      </c>
      <c r="J20" s="6">
        <v>-11.2</v>
      </c>
      <c r="K20" s="85" t="str">
        <f t="shared" si="0"/>
        <v>Yes</v>
      </c>
    </row>
    <row r="21" spans="1:11" x14ac:dyDescent="0.25">
      <c r="A21" s="104" t="s">
        <v>34</v>
      </c>
      <c r="B21" s="21" t="s">
        <v>213</v>
      </c>
      <c r="C21" s="57">
        <v>24.984841435</v>
      </c>
      <c r="D21" s="5" t="str">
        <f>IF($B21="N/A","N/A",IF(C21&gt;15,"No",IF(C21&lt;-15,"No","Yes")))</f>
        <v>N/A</v>
      </c>
      <c r="E21" s="58">
        <v>49.599788957000001</v>
      </c>
      <c r="F21" s="5" t="str">
        <f>IF($B21="N/A","N/A",IF(E21&gt;15,"No",IF(E21&lt;-15,"No","Yes")))</f>
        <v>N/A</v>
      </c>
      <c r="G21" s="58">
        <v>68.248395774000002</v>
      </c>
      <c r="H21" s="5" t="str">
        <f>IF($B21="N/A","N/A",IF(G21&gt;15,"No",IF(G21&lt;-15,"No","Yes")))</f>
        <v>N/A</v>
      </c>
      <c r="I21" s="6">
        <v>98.52</v>
      </c>
      <c r="J21" s="6">
        <v>37.6</v>
      </c>
      <c r="K21" s="85" t="str">
        <f t="shared" si="0"/>
        <v>No</v>
      </c>
    </row>
    <row r="22" spans="1:11" x14ac:dyDescent="0.25">
      <c r="A22" s="104" t="s">
        <v>1684</v>
      </c>
      <c r="B22" s="21" t="s">
        <v>213</v>
      </c>
      <c r="C22" s="57">
        <v>48.499736153999997</v>
      </c>
      <c r="D22" s="5" t="str">
        <f>IF($B22="N/A","N/A",IF(C22&gt;15,"No",IF(C22&lt;-15,"No","Yes")))</f>
        <v>N/A</v>
      </c>
      <c r="E22" s="58">
        <v>27.008508961</v>
      </c>
      <c r="F22" s="5" t="str">
        <f>IF($B22="N/A","N/A",IF(E22&gt;15,"No",IF(E22&lt;-15,"No","Yes")))</f>
        <v>N/A</v>
      </c>
      <c r="G22" s="58">
        <v>8.5788817831999999</v>
      </c>
      <c r="H22" s="5" t="str">
        <f>IF($B22="N/A","N/A",IF(G22&gt;15,"No",IF(G22&lt;-15,"No","Yes")))</f>
        <v>N/A</v>
      </c>
      <c r="I22" s="6">
        <v>-44.3</v>
      </c>
      <c r="J22" s="6">
        <v>-68.2</v>
      </c>
      <c r="K22" s="85" t="str">
        <f t="shared" si="0"/>
        <v>No</v>
      </c>
    </row>
    <row r="23" spans="1:11" x14ac:dyDescent="0.25">
      <c r="A23" s="104" t="s">
        <v>35</v>
      </c>
      <c r="B23" s="21" t="s">
        <v>213</v>
      </c>
      <c r="C23" s="57">
        <v>2.5853870848999998</v>
      </c>
      <c r="D23" s="5" t="str">
        <f>IF($B23="N/A","N/A",IF(C23&gt;15,"No",IF(C23&lt;-15,"No","Yes")))</f>
        <v>N/A</v>
      </c>
      <c r="E23" s="58">
        <v>1.8514000229000001</v>
      </c>
      <c r="F23" s="5" t="str">
        <f>IF($B23="N/A","N/A",IF(E23&gt;15,"No",IF(E23&lt;-15,"No","Yes")))</f>
        <v>N/A</v>
      </c>
      <c r="G23" s="58">
        <v>0</v>
      </c>
      <c r="H23" s="5" t="str">
        <f>IF($B23="N/A","N/A",IF(G23&gt;15,"No",IF(G23&lt;-15,"No","Yes")))</f>
        <v>N/A</v>
      </c>
      <c r="I23" s="6">
        <v>-28.4</v>
      </c>
      <c r="J23" s="6">
        <v>-100</v>
      </c>
      <c r="K23" s="85" t="str">
        <f t="shared" si="0"/>
        <v>No</v>
      </c>
    </row>
    <row r="24" spans="1:11" x14ac:dyDescent="0.25">
      <c r="A24" s="104" t="s">
        <v>858</v>
      </c>
      <c r="B24" s="21" t="s">
        <v>243</v>
      </c>
      <c r="C24" s="46">
        <v>336.20332801000001</v>
      </c>
      <c r="D24" s="5" t="str">
        <f>IF($B24="N/A","N/A",IF(C24&gt;300,"No",IF(C24&lt;75,"No","Yes")))</f>
        <v>No</v>
      </c>
      <c r="E24" s="23">
        <v>194.68264912000001</v>
      </c>
      <c r="F24" s="5" t="str">
        <f>IF($B24="N/A","N/A",IF(E24&gt;300,"No",IF(E24&lt;75,"No","Yes")))</f>
        <v>Yes</v>
      </c>
      <c r="G24" s="23">
        <v>225.06510729999999</v>
      </c>
      <c r="H24" s="5" t="str">
        <f>IF($B24="N/A","N/A",IF(G24&gt;300,"No",IF(G24&lt;75,"No","Yes")))</f>
        <v>Yes</v>
      </c>
      <c r="I24" s="6">
        <v>-42.1</v>
      </c>
      <c r="J24" s="6">
        <v>15.61</v>
      </c>
      <c r="K24" s="85" t="str">
        <f t="shared" si="0"/>
        <v>Yes</v>
      </c>
    </row>
    <row r="25" spans="1:11" x14ac:dyDescent="0.25">
      <c r="A25" s="104" t="s">
        <v>859</v>
      </c>
      <c r="B25" s="21" t="s">
        <v>244</v>
      </c>
      <c r="C25" s="46">
        <v>29.885664513999998</v>
      </c>
      <c r="D25" s="5" t="str">
        <f>IF($B25="N/A","N/A",IF(C25&gt;250,"No",IF(C25&lt;20,"No","Yes")))</f>
        <v>Yes</v>
      </c>
      <c r="E25" s="23">
        <v>22.794055595</v>
      </c>
      <c r="F25" s="5" t="str">
        <f>IF($B25="N/A","N/A",IF(E25&gt;250,"No",IF(E25&lt;20,"No","Yes")))</f>
        <v>Yes</v>
      </c>
      <c r="G25" s="23">
        <v>41.000893431000001</v>
      </c>
      <c r="H25" s="5" t="str">
        <f>IF($B25="N/A","N/A",IF(G25&gt;250,"No",IF(G25&lt;20,"No","Yes")))</f>
        <v>Yes</v>
      </c>
      <c r="I25" s="6">
        <v>-23.7</v>
      </c>
      <c r="J25" s="6">
        <v>79.88</v>
      </c>
      <c r="K25" s="85" t="str">
        <f t="shared" si="0"/>
        <v>No</v>
      </c>
    </row>
    <row r="26" spans="1:11" x14ac:dyDescent="0.25">
      <c r="A26" s="104" t="s">
        <v>860</v>
      </c>
      <c r="B26" s="21" t="s">
        <v>245</v>
      </c>
      <c r="C26" s="46">
        <v>21.324329038999998</v>
      </c>
      <c r="D26" s="5" t="str">
        <f>IF($B26="N/A","N/A",IF(C26&gt;5,"No",IF(C26&lt;3,"No","Yes")))</f>
        <v>No</v>
      </c>
      <c r="E26" s="23">
        <v>22.587805896999999</v>
      </c>
      <c r="F26" s="5" t="str">
        <f>IF($B26="N/A","N/A",IF(E26&gt;5,"No",IF(E26&lt;3,"No","Yes")))</f>
        <v>No</v>
      </c>
      <c r="G26" s="23" t="s">
        <v>1747</v>
      </c>
      <c r="H26" s="5" t="str">
        <f>IF($B26="N/A","N/A",IF(G26&gt;5,"No",IF(G26&lt;3,"No","Yes")))</f>
        <v>No</v>
      </c>
      <c r="I26" s="6">
        <v>5.9249999999999998</v>
      </c>
      <c r="J26" s="6" t="s">
        <v>1747</v>
      </c>
      <c r="K26" s="85" t="str">
        <f t="shared" si="0"/>
        <v>N/A</v>
      </c>
    </row>
    <row r="27" spans="1:11" x14ac:dyDescent="0.25">
      <c r="A27" s="104" t="s">
        <v>131</v>
      </c>
      <c r="B27" s="21" t="s">
        <v>213</v>
      </c>
      <c r="C27" s="43">
        <v>25019</v>
      </c>
      <c r="D27" s="21" t="s">
        <v>213</v>
      </c>
      <c r="E27" s="22">
        <v>16421</v>
      </c>
      <c r="F27" s="21" t="s">
        <v>213</v>
      </c>
      <c r="G27" s="22">
        <v>20554</v>
      </c>
      <c r="H27" s="5" t="str">
        <f>IF($B27="N/A","N/A",IF(G27&gt;15,"No",IF(G27&lt;-15,"No","Yes")))</f>
        <v>N/A</v>
      </c>
      <c r="I27" s="6">
        <v>-34.4</v>
      </c>
      <c r="J27" s="6">
        <v>25.17</v>
      </c>
      <c r="K27" s="85" t="str">
        <f t="shared" si="0"/>
        <v>Yes</v>
      </c>
    </row>
    <row r="28" spans="1:11" x14ac:dyDescent="0.25">
      <c r="A28" s="104" t="s">
        <v>346</v>
      </c>
      <c r="B28" s="21" t="s">
        <v>213</v>
      </c>
      <c r="C28" s="44">
        <v>6.8638100100000002E-2</v>
      </c>
      <c r="D28" s="21" t="s">
        <v>213</v>
      </c>
      <c r="E28" s="4">
        <v>4.2669774000000001E-2</v>
      </c>
      <c r="F28" s="21" t="s">
        <v>213</v>
      </c>
      <c r="G28" s="4">
        <v>4.0168460500000003E-2</v>
      </c>
      <c r="H28" s="5" t="str">
        <f>IF($B28="N/A","N/A",IF(G28&gt;15,"No",IF(G28&lt;-15,"No","Yes")))</f>
        <v>N/A</v>
      </c>
      <c r="I28" s="6">
        <v>-37.799999999999997</v>
      </c>
      <c r="J28" s="6">
        <v>-5.86</v>
      </c>
      <c r="K28" s="85" t="str">
        <f t="shared" si="0"/>
        <v>Yes</v>
      </c>
    </row>
    <row r="29" spans="1:11" ht="25" x14ac:dyDescent="0.25">
      <c r="A29" s="104" t="s">
        <v>836</v>
      </c>
      <c r="B29" s="21" t="s">
        <v>213</v>
      </c>
      <c r="C29" s="23">
        <v>152.06555018</v>
      </c>
      <c r="D29" s="21" t="s">
        <v>213</v>
      </c>
      <c r="E29" s="23">
        <v>178.41081542000001</v>
      </c>
      <c r="F29" s="21" t="s">
        <v>213</v>
      </c>
      <c r="G29" s="23">
        <v>207.74063443</v>
      </c>
      <c r="H29" s="21" t="s">
        <v>213</v>
      </c>
      <c r="I29" s="6">
        <v>17.32</v>
      </c>
      <c r="J29" s="6">
        <v>16.440000000000001</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5540122</v>
      </c>
      <c r="D31" s="5" t="str">
        <f t="shared" ref="D31:F50" si="4">IF($B31="N/A","N/A",IF(C31&lt;0,"No","Yes"))</f>
        <v>N/A</v>
      </c>
      <c r="E31" s="43">
        <v>11538635</v>
      </c>
      <c r="F31" s="5" t="str">
        <f t="shared" si="4"/>
        <v>N/A</v>
      </c>
      <c r="G31" s="43">
        <v>18565506</v>
      </c>
      <c r="H31" s="5" t="str">
        <f t="shared" ref="H31:H50" si="5">IF($B31="N/A","N/A",IF(G31&lt;0,"No","Yes"))</f>
        <v>N/A</v>
      </c>
      <c r="I31" s="6">
        <v>108.3</v>
      </c>
      <c r="J31" s="6">
        <v>60.9</v>
      </c>
      <c r="K31" s="85" t="str">
        <f t="shared" si="0"/>
        <v>No</v>
      </c>
    </row>
    <row r="32" spans="1:11" x14ac:dyDescent="0.25">
      <c r="A32" s="108" t="s">
        <v>654</v>
      </c>
      <c r="B32" s="59" t="s">
        <v>213</v>
      </c>
      <c r="C32" s="44">
        <v>99.561904953999999</v>
      </c>
      <c r="D32" s="5" t="str">
        <f t="shared" si="4"/>
        <v>N/A</v>
      </c>
      <c r="E32" s="44">
        <v>99.983620246000001</v>
      </c>
      <c r="F32" s="5" t="str">
        <f t="shared" si="4"/>
        <v>N/A</v>
      </c>
      <c r="G32" s="44">
        <v>99.853626396999999</v>
      </c>
      <c r="H32" s="5" t="str">
        <f t="shared" si="5"/>
        <v>N/A</v>
      </c>
      <c r="I32" s="6">
        <v>0.42359999999999998</v>
      </c>
      <c r="J32" s="6">
        <v>-0.13</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0.43809504560000001</v>
      </c>
      <c r="D35" s="5" t="str">
        <f t="shared" si="4"/>
        <v>N/A</v>
      </c>
      <c r="E35" s="44">
        <v>1.6379753800000001E-2</v>
      </c>
      <c r="F35" s="5" t="str">
        <f t="shared" si="4"/>
        <v>N/A</v>
      </c>
      <c r="G35" s="44">
        <v>0.14637360269999999</v>
      </c>
      <c r="H35" s="5" t="str">
        <f t="shared" si="5"/>
        <v>N/A</v>
      </c>
      <c r="I35" s="6">
        <v>-96.3</v>
      </c>
      <c r="J35" s="6">
        <v>793.6</v>
      </c>
      <c r="K35" s="85" t="str">
        <f t="shared" si="0"/>
        <v>No</v>
      </c>
    </row>
    <row r="36" spans="1:11" x14ac:dyDescent="0.25">
      <c r="A36" s="108" t="s">
        <v>349</v>
      </c>
      <c r="B36" s="59" t="s">
        <v>213</v>
      </c>
      <c r="C36" s="43">
        <v>10754299</v>
      </c>
      <c r="D36" s="5" t="str">
        <f t="shared" si="4"/>
        <v>N/A</v>
      </c>
      <c r="E36" s="43">
        <v>6283118</v>
      </c>
      <c r="F36" s="5" t="str">
        <f t="shared" si="4"/>
        <v>N/A</v>
      </c>
      <c r="G36" s="43">
        <v>2333700</v>
      </c>
      <c r="H36" s="5" t="str">
        <f t="shared" si="5"/>
        <v>N/A</v>
      </c>
      <c r="I36" s="6">
        <v>-41.6</v>
      </c>
      <c r="J36" s="6">
        <v>-62.9</v>
      </c>
      <c r="K36" s="85" t="str">
        <f t="shared" si="0"/>
        <v>No</v>
      </c>
    </row>
    <row r="37" spans="1:11" x14ac:dyDescent="0.25">
      <c r="A37" s="108" t="s">
        <v>658</v>
      </c>
      <c r="B37" s="59" t="s">
        <v>213</v>
      </c>
      <c r="C37" s="44">
        <v>58.348135941000002</v>
      </c>
      <c r="D37" s="5" t="str">
        <f t="shared" si="4"/>
        <v>N/A</v>
      </c>
      <c r="E37" s="44">
        <v>90.620357600000006</v>
      </c>
      <c r="F37" s="5" t="str">
        <f t="shared" si="4"/>
        <v>N/A</v>
      </c>
      <c r="G37" s="44">
        <v>71.801945408999998</v>
      </c>
      <c r="H37" s="5" t="str">
        <f t="shared" si="5"/>
        <v>N/A</v>
      </c>
      <c r="I37" s="6">
        <v>55.31</v>
      </c>
      <c r="J37" s="6">
        <v>-20.8</v>
      </c>
      <c r="K37" s="85" t="str">
        <f t="shared" si="0"/>
        <v>Yes</v>
      </c>
    </row>
    <row r="38" spans="1:11" x14ac:dyDescent="0.25">
      <c r="A38" s="108" t="s">
        <v>659</v>
      </c>
      <c r="B38" s="59" t="s">
        <v>213</v>
      </c>
      <c r="C38" s="44">
        <v>39.516690023000002</v>
      </c>
      <c r="D38" s="5" t="str">
        <f t="shared" si="4"/>
        <v>N/A</v>
      </c>
      <c r="E38" s="44">
        <v>8.5413484197000002</v>
      </c>
      <c r="F38" s="5" t="str">
        <f t="shared" si="4"/>
        <v>N/A</v>
      </c>
      <c r="G38" s="44">
        <v>5.5748810900999999</v>
      </c>
      <c r="H38" s="5" t="str">
        <f t="shared" si="5"/>
        <v>N/A</v>
      </c>
      <c r="I38" s="6">
        <v>-78.400000000000006</v>
      </c>
      <c r="J38" s="6">
        <v>-34.700000000000003</v>
      </c>
      <c r="K38" s="85" t="str">
        <f t="shared" si="0"/>
        <v>No</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0</v>
      </c>
      <c r="D41" s="5" t="str">
        <f t="shared" si="4"/>
        <v>N/A</v>
      </c>
      <c r="E41" s="44">
        <v>0</v>
      </c>
      <c r="F41" s="5" t="str">
        <f t="shared" si="4"/>
        <v>N/A</v>
      </c>
      <c r="G41" s="44">
        <v>0</v>
      </c>
      <c r="H41" s="5" t="str">
        <f t="shared" si="5"/>
        <v>N/A</v>
      </c>
      <c r="I41" s="6" t="s">
        <v>1747</v>
      </c>
      <c r="J41" s="6" t="s">
        <v>1747</v>
      </c>
      <c r="K41" s="85" t="str">
        <f t="shared" si="0"/>
        <v>N/A</v>
      </c>
    </row>
    <row r="42" spans="1:11" x14ac:dyDescent="0.25">
      <c r="A42" s="108" t="s">
        <v>663</v>
      </c>
      <c r="B42" s="59" t="s">
        <v>213</v>
      </c>
      <c r="C42" s="44">
        <v>97.864825964000005</v>
      </c>
      <c r="D42" s="5" t="str">
        <f t="shared" si="4"/>
        <v>N/A</v>
      </c>
      <c r="E42" s="44">
        <v>99.161706018999993</v>
      </c>
      <c r="F42" s="5" t="str">
        <f t="shared" si="4"/>
        <v>N/A</v>
      </c>
      <c r="G42" s="44">
        <v>77.376826499000003</v>
      </c>
      <c r="H42" s="5" t="str">
        <f t="shared" si="5"/>
        <v>N/A</v>
      </c>
      <c r="I42" s="6">
        <v>1.325</v>
      </c>
      <c r="J42" s="6">
        <v>-22</v>
      </c>
      <c r="K42" s="85" t="str">
        <f t="shared" si="0"/>
        <v>Yes</v>
      </c>
    </row>
    <row r="43" spans="1:11" x14ac:dyDescent="0.25">
      <c r="A43" s="108" t="s">
        <v>664</v>
      </c>
      <c r="B43" s="59" t="s">
        <v>213</v>
      </c>
      <c r="C43" s="44">
        <v>1.828812831</v>
      </c>
      <c r="D43" s="5" t="str">
        <f t="shared" si="4"/>
        <v>N/A</v>
      </c>
      <c r="E43" s="44">
        <v>0.81048931440000005</v>
      </c>
      <c r="F43" s="5" t="str">
        <f t="shared" si="4"/>
        <v>N/A</v>
      </c>
      <c r="G43" s="44">
        <v>22.568453528999999</v>
      </c>
      <c r="H43" s="5" t="str">
        <f t="shared" si="5"/>
        <v>N/A</v>
      </c>
      <c r="I43" s="6">
        <v>-55.7</v>
      </c>
      <c r="J43" s="6">
        <v>2685</v>
      </c>
      <c r="K43" s="85" t="str">
        <f t="shared" si="0"/>
        <v>No</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0.30636120490000002</v>
      </c>
      <c r="D45" s="5" t="str">
        <f t="shared" si="4"/>
        <v>N/A</v>
      </c>
      <c r="E45" s="44">
        <v>2.7804666400000001E-2</v>
      </c>
      <c r="F45" s="5" t="str">
        <f t="shared" si="4"/>
        <v>N/A</v>
      </c>
      <c r="G45" s="44">
        <v>5.47199726E-2</v>
      </c>
      <c r="H45" s="5" t="str">
        <f t="shared" si="5"/>
        <v>N/A</v>
      </c>
      <c r="I45" s="6">
        <v>-90.9</v>
      </c>
      <c r="J45" s="6">
        <v>96.8</v>
      </c>
      <c r="K45" s="85" t="str">
        <f t="shared" si="0"/>
        <v>No</v>
      </c>
    </row>
    <row r="46" spans="1:11" x14ac:dyDescent="0.25">
      <c r="A46" s="108" t="s">
        <v>350</v>
      </c>
      <c r="B46" s="59" t="s">
        <v>213</v>
      </c>
      <c r="C46" s="43">
        <v>573282</v>
      </c>
      <c r="D46" s="5" t="str">
        <f t="shared" si="4"/>
        <v>N/A</v>
      </c>
      <c r="E46" s="43">
        <v>430700</v>
      </c>
      <c r="F46" s="5" t="str">
        <f t="shared" si="4"/>
        <v>N/A</v>
      </c>
      <c r="G46" s="43">
        <v>0</v>
      </c>
      <c r="H46" s="5" t="str">
        <f t="shared" si="5"/>
        <v>N/A</v>
      </c>
      <c r="I46" s="6">
        <v>-24.9</v>
      </c>
      <c r="J46" s="6">
        <v>-100</v>
      </c>
      <c r="K46" s="85" t="str">
        <f t="shared" si="0"/>
        <v>No</v>
      </c>
    </row>
    <row r="47" spans="1:11" x14ac:dyDescent="0.25">
      <c r="A47" s="108" t="s">
        <v>667</v>
      </c>
      <c r="B47" s="59" t="s">
        <v>213</v>
      </c>
      <c r="C47" s="44">
        <v>0</v>
      </c>
      <c r="D47" s="5" t="str">
        <f t="shared" si="4"/>
        <v>N/A</v>
      </c>
      <c r="E47" s="44">
        <v>4.6436030000000003E-4</v>
      </c>
      <c r="F47" s="5" t="str">
        <f t="shared" si="4"/>
        <v>N/A</v>
      </c>
      <c r="G47" s="44" t="s">
        <v>1747</v>
      </c>
      <c r="H47" s="5" t="str">
        <f t="shared" si="5"/>
        <v>N/A</v>
      </c>
      <c r="I47" s="6" t="s">
        <v>1747</v>
      </c>
      <c r="J47" s="6" t="s">
        <v>1747</v>
      </c>
      <c r="K47" s="85" t="str">
        <f t="shared" si="0"/>
        <v>N/A</v>
      </c>
    </row>
    <row r="48" spans="1:11" x14ac:dyDescent="0.25">
      <c r="A48" s="108" t="s">
        <v>668</v>
      </c>
      <c r="B48" s="59" t="s">
        <v>213</v>
      </c>
      <c r="C48" s="44">
        <v>85.745409762999998</v>
      </c>
      <c r="D48" s="5" t="str">
        <f t="shared" si="4"/>
        <v>N/A</v>
      </c>
      <c r="E48" s="44">
        <v>88.686788948</v>
      </c>
      <c r="F48" s="5" t="str">
        <f t="shared" si="4"/>
        <v>N/A</v>
      </c>
      <c r="G48" s="44" t="s">
        <v>1747</v>
      </c>
      <c r="H48" s="5" t="str">
        <f t="shared" si="5"/>
        <v>N/A</v>
      </c>
      <c r="I48" s="6">
        <v>3.43</v>
      </c>
      <c r="J48" s="6" t="s">
        <v>1747</v>
      </c>
      <c r="K48" s="85" t="str">
        <f t="shared" si="0"/>
        <v>N/A</v>
      </c>
    </row>
    <row r="49" spans="1:11" x14ac:dyDescent="0.25">
      <c r="A49" s="108" t="s">
        <v>669</v>
      </c>
      <c r="B49" s="59" t="s">
        <v>213</v>
      </c>
      <c r="C49" s="44">
        <v>0</v>
      </c>
      <c r="D49" s="5" t="str">
        <f t="shared" si="4"/>
        <v>N/A</v>
      </c>
      <c r="E49" s="44">
        <v>0</v>
      </c>
      <c r="F49" s="5" t="str">
        <f t="shared" si="4"/>
        <v>N/A</v>
      </c>
      <c r="G49" s="44" t="s">
        <v>1747</v>
      </c>
      <c r="H49" s="5" t="str">
        <f t="shared" si="5"/>
        <v>N/A</v>
      </c>
      <c r="I49" s="6" t="s">
        <v>1747</v>
      </c>
      <c r="J49" s="6" t="s">
        <v>1747</v>
      </c>
      <c r="K49" s="85" t="str">
        <f t="shared" si="0"/>
        <v>N/A</v>
      </c>
    </row>
    <row r="50" spans="1:11" x14ac:dyDescent="0.25">
      <c r="A50" s="108" t="s">
        <v>670</v>
      </c>
      <c r="B50" s="59" t="s">
        <v>213</v>
      </c>
      <c r="C50" s="44">
        <v>14.254590237</v>
      </c>
      <c r="D50" s="5" t="str">
        <f t="shared" si="4"/>
        <v>N/A</v>
      </c>
      <c r="E50" s="44">
        <v>11.312746690999999</v>
      </c>
      <c r="F50" s="5" t="str">
        <f t="shared" si="4"/>
        <v>N/A</v>
      </c>
      <c r="G50" s="44" t="s">
        <v>1747</v>
      </c>
      <c r="H50" s="5" t="str">
        <f t="shared" si="5"/>
        <v>N/A</v>
      </c>
      <c r="I50" s="6">
        <v>-20.6</v>
      </c>
      <c r="J50" s="6" t="s">
        <v>1747</v>
      </c>
      <c r="K50" s="85" t="str">
        <f t="shared" si="0"/>
        <v>N/A</v>
      </c>
    </row>
    <row r="51" spans="1:11" x14ac:dyDescent="0.25">
      <c r="A51" s="108" t="s">
        <v>351</v>
      </c>
      <c r="B51" s="21" t="s">
        <v>213</v>
      </c>
      <c r="C51" s="43">
        <v>14276668</v>
      </c>
      <c r="D51" s="21" t="s">
        <v>213</v>
      </c>
      <c r="E51" s="22">
        <v>14919180</v>
      </c>
      <c r="F51" s="21" t="s">
        <v>213</v>
      </c>
      <c r="G51" s="22">
        <v>23142462</v>
      </c>
      <c r="H51" s="21" t="s">
        <v>213</v>
      </c>
      <c r="I51" s="6">
        <v>4.5</v>
      </c>
      <c r="J51" s="6">
        <v>55.12</v>
      </c>
      <c r="K51" s="85" t="str">
        <f t="shared" si="0"/>
        <v>No</v>
      </c>
    </row>
    <row r="52" spans="1:11" x14ac:dyDescent="0.25">
      <c r="A52" s="108" t="s">
        <v>352</v>
      </c>
      <c r="B52" s="21" t="s">
        <v>213</v>
      </c>
      <c r="C52" s="44">
        <v>29.383817008000001</v>
      </c>
      <c r="D52" s="5" t="str">
        <f t="shared" ref="D52:D54" si="6">IF($B52="N/A","N/A",IF(C52&gt;15,"No",IF(C52&lt;-15,"No","Yes")))</f>
        <v>N/A</v>
      </c>
      <c r="E52" s="4">
        <v>36.361301357999999</v>
      </c>
      <c r="F52" s="5" t="str">
        <f t="shared" ref="F52:F54" si="7">IF($B52="N/A","N/A",IF(E52&gt;15,"No",IF(E52&lt;-15,"No","Yes")))</f>
        <v>N/A</v>
      </c>
      <c r="G52" s="4">
        <v>90.641350086000003</v>
      </c>
      <c r="H52" s="5" t="str">
        <f t="shared" ref="H52:H54" si="8">IF($B52="N/A","N/A",IF(G52&gt;15,"No",IF(G52&lt;-15,"No","Yes")))</f>
        <v>N/A</v>
      </c>
      <c r="I52" s="6">
        <v>23.75</v>
      </c>
      <c r="J52" s="6">
        <v>149.30000000000001</v>
      </c>
      <c r="K52" s="85" t="str">
        <f t="shared" si="0"/>
        <v>No</v>
      </c>
    </row>
    <row r="53" spans="1:11" x14ac:dyDescent="0.25">
      <c r="A53" s="108" t="s">
        <v>353</v>
      </c>
      <c r="B53" s="21" t="s">
        <v>213</v>
      </c>
      <c r="C53" s="44">
        <v>63.563739102</v>
      </c>
      <c r="D53" s="5" t="str">
        <f t="shared" si="6"/>
        <v>N/A</v>
      </c>
      <c r="E53" s="4">
        <v>56.373078145000001</v>
      </c>
      <c r="F53" s="5" t="str">
        <f t="shared" si="7"/>
        <v>N/A</v>
      </c>
      <c r="G53" s="4">
        <v>8.7528025324000005</v>
      </c>
      <c r="H53" s="5" t="str">
        <f t="shared" si="8"/>
        <v>N/A</v>
      </c>
      <c r="I53" s="6">
        <v>-11.3</v>
      </c>
      <c r="J53" s="6">
        <v>-84.5</v>
      </c>
      <c r="K53" s="85" t="str">
        <f t="shared" si="0"/>
        <v>No</v>
      </c>
    </row>
    <row r="54" spans="1:11" x14ac:dyDescent="0.25">
      <c r="A54" s="109" t="s">
        <v>354</v>
      </c>
      <c r="B54" s="93" t="s">
        <v>213</v>
      </c>
      <c r="C54" s="110">
        <v>5.3545967448000003</v>
      </c>
      <c r="D54" s="94" t="str">
        <f t="shared" si="6"/>
        <v>N/A</v>
      </c>
      <c r="E54" s="98">
        <v>5.7001591239999998</v>
      </c>
      <c r="F54" s="94" t="str">
        <f t="shared" si="7"/>
        <v>N/A</v>
      </c>
      <c r="G54" s="98">
        <v>0.54179196659999995</v>
      </c>
      <c r="H54" s="94" t="str">
        <f t="shared" si="8"/>
        <v>N/A</v>
      </c>
      <c r="I54" s="95">
        <v>6.4539999999999997</v>
      </c>
      <c r="J54" s="95">
        <v>-90.5</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4935669</v>
      </c>
      <c r="D6" s="5" t="str">
        <f>IF($B6="N/A","N/A",IF(C6&gt;15,"No",IF(C6&lt;-15,"No","Yes")))</f>
        <v>N/A</v>
      </c>
      <c r="E6" s="22">
        <v>4478476</v>
      </c>
      <c r="F6" s="5" t="str">
        <f>IF($B6="N/A","N/A",IF(E6&gt;15,"No",IF(E6&lt;-15,"No","Yes")))</f>
        <v>N/A</v>
      </c>
      <c r="G6" s="22">
        <v>5802111</v>
      </c>
      <c r="H6" s="5" t="str">
        <f>IF($B6="N/A","N/A",IF(G6&gt;15,"No",IF(G6&lt;-15,"No","Yes")))</f>
        <v>N/A</v>
      </c>
      <c r="I6" s="6">
        <v>-9.26</v>
      </c>
      <c r="J6" s="6">
        <v>29.56</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22.816704281</v>
      </c>
      <c r="D9" s="5" t="str">
        <f t="shared" ref="D9:D15" si="1">IF($B9="N/A","N/A",IF(C9&gt;15,"No",IF(C9&lt;-15,"No","Yes")))</f>
        <v>N/A</v>
      </c>
      <c r="E9" s="4">
        <v>26.298477428000002</v>
      </c>
      <c r="F9" s="5" t="str">
        <f t="shared" ref="F9:F15" si="2">IF($B9="N/A","N/A",IF(E9&gt;15,"No",IF(E9&lt;-15,"No","Yes")))</f>
        <v>N/A</v>
      </c>
      <c r="G9" s="4">
        <v>23.863280106000001</v>
      </c>
      <c r="H9" s="5" t="str">
        <f t="shared" ref="H9:H15" si="3">IF($B9="N/A","N/A",IF(G9&gt;15,"No",IF(G9&lt;-15,"No","Yes")))</f>
        <v>N/A</v>
      </c>
      <c r="I9" s="6">
        <v>15.26</v>
      </c>
      <c r="J9" s="6">
        <v>-9.26</v>
      </c>
      <c r="K9" s="85" t="str">
        <f t="shared" si="0"/>
        <v>Yes</v>
      </c>
    </row>
    <row r="10" spans="1:11" x14ac:dyDescent="0.25">
      <c r="A10" s="104" t="s">
        <v>36</v>
      </c>
      <c r="B10" s="21" t="s">
        <v>213</v>
      </c>
      <c r="C10" s="44">
        <v>0.42324321949999999</v>
      </c>
      <c r="D10" s="5" t="str">
        <f t="shared" si="1"/>
        <v>N/A</v>
      </c>
      <c r="E10" s="4">
        <v>0.69379449429999995</v>
      </c>
      <c r="F10" s="5" t="str">
        <f t="shared" si="2"/>
        <v>N/A</v>
      </c>
      <c r="G10" s="4">
        <v>7.3091160000000002E-2</v>
      </c>
      <c r="H10" s="5" t="str">
        <f t="shared" si="3"/>
        <v>N/A</v>
      </c>
      <c r="I10" s="6">
        <v>63.92</v>
      </c>
      <c r="J10" s="6">
        <v>-89.5</v>
      </c>
      <c r="K10" s="85" t="str">
        <f t="shared" si="0"/>
        <v>No</v>
      </c>
    </row>
    <row r="11" spans="1:11" x14ac:dyDescent="0.25">
      <c r="A11" s="104" t="s">
        <v>37</v>
      </c>
      <c r="B11" s="21" t="s">
        <v>213</v>
      </c>
      <c r="C11" s="44">
        <v>1.4105201293</v>
      </c>
      <c r="D11" s="5" t="str">
        <f t="shared" si="1"/>
        <v>N/A</v>
      </c>
      <c r="E11" s="4">
        <v>2.3537323469999998</v>
      </c>
      <c r="F11" s="5" t="str">
        <f t="shared" si="2"/>
        <v>N/A</v>
      </c>
      <c r="G11" s="4">
        <v>1.9448476052000001</v>
      </c>
      <c r="H11" s="5" t="str">
        <f t="shared" si="3"/>
        <v>N/A</v>
      </c>
      <c r="I11" s="6">
        <v>66.87</v>
      </c>
      <c r="J11" s="6">
        <v>-17.399999999999999</v>
      </c>
      <c r="K11" s="85" t="str">
        <f t="shared" si="0"/>
        <v>Yes</v>
      </c>
    </row>
    <row r="12" spans="1:11" x14ac:dyDescent="0.25">
      <c r="A12" s="104" t="s">
        <v>38</v>
      </c>
      <c r="B12" s="21" t="s">
        <v>213</v>
      </c>
      <c r="C12" s="44">
        <v>24.261143481000001</v>
      </c>
      <c r="D12" s="5" t="str">
        <f t="shared" si="1"/>
        <v>N/A</v>
      </c>
      <c r="E12" s="4">
        <v>27.298880645000001</v>
      </c>
      <c r="F12" s="5" t="str">
        <f t="shared" si="2"/>
        <v>N/A</v>
      </c>
      <c r="G12" s="4">
        <v>25.260999954999999</v>
      </c>
      <c r="H12" s="5" t="str">
        <f t="shared" si="3"/>
        <v>N/A</v>
      </c>
      <c r="I12" s="6">
        <v>12.52</v>
      </c>
      <c r="J12" s="6">
        <v>-7.47</v>
      </c>
      <c r="K12" s="85" t="str">
        <f t="shared" si="0"/>
        <v>Yes</v>
      </c>
    </row>
    <row r="13" spans="1:11" x14ac:dyDescent="0.25">
      <c r="A13" s="104" t="s">
        <v>861</v>
      </c>
      <c r="B13" s="21" t="s">
        <v>213</v>
      </c>
      <c r="C13" s="44">
        <v>98.582978287000003</v>
      </c>
      <c r="D13" s="5" t="str">
        <f t="shared" si="1"/>
        <v>N/A</v>
      </c>
      <c r="E13" s="4">
        <v>97.560959783000001</v>
      </c>
      <c r="F13" s="5" t="str">
        <f t="shared" si="2"/>
        <v>N/A</v>
      </c>
      <c r="G13" s="4">
        <v>96.181915476</v>
      </c>
      <c r="H13" s="5" t="str">
        <f t="shared" si="3"/>
        <v>N/A</v>
      </c>
      <c r="I13" s="6">
        <v>-1.04</v>
      </c>
      <c r="J13" s="6">
        <v>-1.41</v>
      </c>
      <c r="K13" s="85" t="str">
        <f t="shared" si="0"/>
        <v>Yes</v>
      </c>
    </row>
    <row r="14" spans="1:11" x14ac:dyDescent="0.25">
      <c r="A14" s="104" t="s">
        <v>862</v>
      </c>
      <c r="B14" s="21" t="s">
        <v>213</v>
      </c>
      <c r="C14" s="44">
        <v>97.930549549000006</v>
      </c>
      <c r="D14" s="5" t="str">
        <f t="shared" si="1"/>
        <v>N/A</v>
      </c>
      <c r="E14" s="4">
        <v>97.273297497000001</v>
      </c>
      <c r="F14" s="5" t="str">
        <f t="shared" si="2"/>
        <v>N/A</v>
      </c>
      <c r="G14" s="4">
        <v>96.700945614000005</v>
      </c>
      <c r="H14" s="5" t="str">
        <f t="shared" si="3"/>
        <v>N/A</v>
      </c>
      <c r="I14" s="6">
        <v>-0.67100000000000004</v>
      </c>
      <c r="J14" s="6">
        <v>-0.58799999999999997</v>
      </c>
      <c r="K14" s="85" t="str">
        <f t="shared" si="0"/>
        <v>Yes</v>
      </c>
    </row>
    <row r="15" spans="1:11" x14ac:dyDescent="0.25">
      <c r="A15" s="104" t="s">
        <v>161</v>
      </c>
      <c r="B15" s="21" t="s">
        <v>213</v>
      </c>
      <c r="C15" s="44">
        <v>76.477352917999994</v>
      </c>
      <c r="D15" s="5" t="str">
        <f t="shared" si="1"/>
        <v>N/A</v>
      </c>
      <c r="E15" s="4">
        <v>80.650426617999997</v>
      </c>
      <c r="F15" s="5" t="str">
        <f t="shared" si="2"/>
        <v>N/A</v>
      </c>
      <c r="G15" s="4">
        <v>74.298182162000003</v>
      </c>
      <c r="H15" s="5" t="str">
        <f t="shared" si="3"/>
        <v>N/A</v>
      </c>
      <c r="I15" s="6">
        <v>5.4569999999999999</v>
      </c>
      <c r="J15" s="6">
        <v>-7.88</v>
      </c>
      <c r="K15" s="85" t="str">
        <f t="shared" si="0"/>
        <v>Yes</v>
      </c>
    </row>
    <row r="16" spans="1:11" x14ac:dyDescent="0.25">
      <c r="A16" s="104" t="s">
        <v>162</v>
      </c>
      <c r="B16" s="21" t="s">
        <v>246</v>
      </c>
      <c r="C16" s="44">
        <v>95.850734723000002</v>
      </c>
      <c r="D16" s="5" t="str">
        <f>IF($B16="N/A","N/A",IF(C16&gt;95,"Yes","No"))</f>
        <v>Yes</v>
      </c>
      <c r="E16" s="4">
        <v>97.068377725000005</v>
      </c>
      <c r="F16" s="5" t="str">
        <f>IF($B16="N/A","N/A",IF(E16&gt;95,"Yes","No"))</f>
        <v>Yes</v>
      </c>
      <c r="G16" s="4">
        <v>77.864005015000004</v>
      </c>
      <c r="H16" s="5" t="str">
        <f>IF($B16="N/A","N/A",IF(G16&gt;95,"Yes","No"))</f>
        <v>No</v>
      </c>
      <c r="I16" s="6">
        <v>1.27</v>
      </c>
      <c r="J16" s="6">
        <v>-19.8</v>
      </c>
      <c r="K16" s="85" t="str">
        <f t="shared" ref="K16:K26" si="4">IF(J16="Div by 0", "N/A", IF(J16="N/A","N/A", IF(J16&gt;30, "No", IF(J16&lt;-30, "No", "Yes"))))</f>
        <v>Yes</v>
      </c>
    </row>
    <row r="17" spans="1:11" x14ac:dyDescent="0.25">
      <c r="A17" s="104" t="s">
        <v>863</v>
      </c>
      <c r="B17" s="29" t="s">
        <v>247</v>
      </c>
      <c r="C17" s="44">
        <v>38.718499964000003</v>
      </c>
      <c r="D17" s="5" t="str">
        <f>IF($B17="N/A","N/A",IF(C17&gt;90,"No",IF(C17&lt;50,"No","Yes")))</f>
        <v>No</v>
      </c>
      <c r="E17" s="4">
        <v>40.751385069000001</v>
      </c>
      <c r="F17" s="5" t="str">
        <f>IF($B17="N/A","N/A",IF(E17&gt;90,"No",IF(E17&lt;50,"No","Yes")))</f>
        <v>No</v>
      </c>
      <c r="G17" s="4">
        <v>19.326965650999998</v>
      </c>
      <c r="H17" s="5" t="str">
        <f>IF($B17="N/A","N/A",IF(G17&gt;90,"No",IF(G17&lt;50,"No","Yes")))</f>
        <v>No</v>
      </c>
      <c r="I17" s="6">
        <v>5.25</v>
      </c>
      <c r="J17" s="6">
        <v>-52.6</v>
      </c>
      <c r="K17" s="85" t="str">
        <f t="shared" si="4"/>
        <v>No</v>
      </c>
    </row>
    <row r="18" spans="1:11" x14ac:dyDescent="0.25">
      <c r="A18" s="104" t="s">
        <v>864</v>
      </c>
      <c r="B18" s="29" t="s">
        <v>224</v>
      </c>
      <c r="C18" s="44">
        <v>24.957062558000001</v>
      </c>
      <c r="D18" s="5" t="str">
        <f t="shared" ref="D18:D23" si="5">IF($B18="N/A","N/A",IF(C18&gt;5,"No",IF(C18&lt;=0,"No","Yes")))</f>
        <v>No</v>
      </c>
      <c r="E18" s="4">
        <v>28.477053354999999</v>
      </c>
      <c r="F18" s="5" t="str">
        <f t="shared" ref="F18:F23" si="6">IF($B18="N/A","N/A",IF(E18&gt;5,"No",IF(E18&lt;=0,"No","Yes")))</f>
        <v>No</v>
      </c>
      <c r="G18" s="4">
        <v>26.091831059</v>
      </c>
      <c r="H18" s="5" t="str">
        <f t="shared" ref="H18:H23" si="7">IF($B18="N/A","N/A",IF(G18&gt;5,"No",IF(G18&lt;=0,"No","Yes")))</f>
        <v>No</v>
      </c>
      <c r="I18" s="6">
        <v>14.1</v>
      </c>
      <c r="J18" s="6">
        <v>-8.3800000000000008</v>
      </c>
      <c r="K18" s="85" t="str">
        <f t="shared" si="4"/>
        <v>Yes</v>
      </c>
    </row>
    <row r="19" spans="1:11" x14ac:dyDescent="0.25">
      <c r="A19" s="104" t="s">
        <v>865</v>
      </c>
      <c r="B19" s="29" t="s">
        <v>224</v>
      </c>
      <c r="C19" s="44">
        <v>2.5191721729999998</v>
      </c>
      <c r="D19" s="5" t="str">
        <f t="shared" si="5"/>
        <v>Yes</v>
      </c>
      <c r="E19" s="4">
        <v>2.5099609778</v>
      </c>
      <c r="F19" s="5" t="str">
        <f t="shared" si="6"/>
        <v>Yes</v>
      </c>
      <c r="G19" s="4">
        <v>2.6759570784000002</v>
      </c>
      <c r="H19" s="5" t="str">
        <f t="shared" si="7"/>
        <v>Yes</v>
      </c>
      <c r="I19" s="6">
        <v>-0.36599999999999999</v>
      </c>
      <c r="J19" s="6">
        <v>6.6130000000000004</v>
      </c>
      <c r="K19" s="85" t="str">
        <f t="shared" si="4"/>
        <v>Yes</v>
      </c>
    </row>
    <row r="20" spans="1:11" x14ac:dyDescent="0.25">
      <c r="A20" s="104" t="s">
        <v>866</v>
      </c>
      <c r="B20" s="29" t="s">
        <v>224</v>
      </c>
      <c r="C20" s="44">
        <v>0.1105625195</v>
      </c>
      <c r="D20" s="5" t="str">
        <f t="shared" si="5"/>
        <v>Yes</v>
      </c>
      <c r="E20" s="4">
        <v>0.10947920680000001</v>
      </c>
      <c r="F20" s="5" t="str">
        <f t="shared" si="6"/>
        <v>Yes</v>
      </c>
      <c r="G20" s="4">
        <v>6.6303453999999998E-2</v>
      </c>
      <c r="H20" s="5" t="str">
        <f t="shared" si="7"/>
        <v>Yes</v>
      </c>
      <c r="I20" s="6">
        <v>-0.98</v>
      </c>
      <c r="J20" s="6">
        <v>-39.4</v>
      </c>
      <c r="K20" s="85" t="str">
        <f t="shared" si="4"/>
        <v>No</v>
      </c>
    </row>
    <row r="21" spans="1:11" x14ac:dyDescent="0.25">
      <c r="A21" s="104" t="s">
        <v>867</v>
      </c>
      <c r="B21" s="21" t="s">
        <v>213</v>
      </c>
      <c r="C21" s="44">
        <v>1.73431403E-2</v>
      </c>
      <c r="D21" s="5" t="str">
        <f t="shared" si="5"/>
        <v>N/A</v>
      </c>
      <c r="E21" s="4">
        <v>2.5544403899999998E-2</v>
      </c>
      <c r="F21" s="5" t="str">
        <f t="shared" si="6"/>
        <v>N/A</v>
      </c>
      <c r="G21" s="4">
        <v>3.2953523300000002E-2</v>
      </c>
      <c r="H21" s="5" t="str">
        <f t="shared" si="7"/>
        <v>N/A</v>
      </c>
      <c r="I21" s="6">
        <v>47.29</v>
      </c>
      <c r="J21" s="6">
        <v>29</v>
      </c>
      <c r="K21" s="85" t="str">
        <f t="shared" si="4"/>
        <v>Yes</v>
      </c>
    </row>
    <row r="22" spans="1:11" x14ac:dyDescent="0.25">
      <c r="A22" s="104" t="s">
        <v>1702</v>
      </c>
      <c r="B22" s="21" t="s">
        <v>213</v>
      </c>
      <c r="C22" s="44">
        <v>8.5702668000000003E-3</v>
      </c>
      <c r="D22" s="5" t="str">
        <f t="shared" si="5"/>
        <v>N/A</v>
      </c>
      <c r="E22" s="4">
        <v>9.3558611999999992E-3</v>
      </c>
      <c r="F22" s="5" t="str">
        <f t="shared" si="6"/>
        <v>N/A</v>
      </c>
      <c r="G22" s="4">
        <v>6.6182808000000001E-3</v>
      </c>
      <c r="H22" s="5" t="str">
        <f t="shared" si="7"/>
        <v>N/A</v>
      </c>
      <c r="I22" s="6">
        <v>9.1669999999999998</v>
      </c>
      <c r="J22" s="6">
        <v>-29.3</v>
      </c>
      <c r="K22" s="85" t="str">
        <f t="shared" si="4"/>
        <v>Yes</v>
      </c>
    </row>
    <row r="23" spans="1:11" x14ac:dyDescent="0.25">
      <c r="A23" s="104" t="s">
        <v>868</v>
      </c>
      <c r="B23" s="21" t="s">
        <v>213</v>
      </c>
      <c r="C23" s="44">
        <v>2.4015386769</v>
      </c>
      <c r="D23" s="5" t="str">
        <f t="shared" si="5"/>
        <v>N/A</v>
      </c>
      <c r="E23" s="4">
        <v>2.8702621160000001</v>
      </c>
      <c r="F23" s="5" t="str">
        <f t="shared" si="6"/>
        <v>N/A</v>
      </c>
      <c r="G23" s="4">
        <v>2.4302189323999999</v>
      </c>
      <c r="H23" s="5" t="str">
        <f t="shared" si="7"/>
        <v>N/A</v>
      </c>
      <c r="I23" s="6">
        <v>19.52</v>
      </c>
      <c r="J23" s="6">
        <v>-15.3</v>
      </c>
      <c r="K23" s="85" t="str">
        <f t="shared" si="4"/>
        <v>Yes</v>
      </c>
    </row>
    <row r="24" spans="1:11" x14ac:dyDescent="0.25">
      <c r="A24" s="104" t="s">
        <v>869</v>
      </c>
      <c r="B24" s="21" t="s">
        <v>232</v>
      </c>
      <c r="C24" s="44">
        <v>0.87979967859999997</v>
      </c>
      <c r="D24" s="5" t="str">
        <f>IF($B24="N/A","N/A",IF(C24&gt;10,"No",IF(C24&lt;1,"No","Yes")))</f>
        <v>No</v>
      </c>
      <c r="E24" s="4">
        <v>0.74971932419999998</v>
      </c>
      <c r="F24" s="5" t="str">
        <f>IF($B24="N/A","N/A",IF(E24&gt;10,"No",IF(E24&lt;1,"No","Yes")))</f>
        <v>No</v>
      </c>
      <c r="G24" s="4">
        <v>1.4595032739</v>
      </c>
      <c r="H24" s="5" t="str">
        <f>IF($B24="N/A","N/A",IF(G24&gt;10,"No",IF(G24&lt;1,"No","Yes")))</f>
        <v>Yes</v>
      </c>
      <c r="I24" s="6">
        <v>-14.8</v>
      </c>
      <c r="J24" s="6">
        <v>94.67</v>
      </c>
      <c r="K24" s="85" t="str">
        <f t="shared" si="4"/>
        <v>No</v>
      </c>
    </row>
    <row r="25" spans="1:11" x14ac:dyDescent="0.25">
      <c r="A25" s="104" t="s">
        <v>870</v>
      </c>
      <c r="B25" s="47" t="s">
        <v>239</v>
      </c>
      <c r="C25" s="44">
        <v>12.85481259</v>
      </c>
      <c r="D25" s="5" t="str">
        <f>IF($B25="N/A","N/A",IF(C25&gt;10,"No",IF(C25&lt;=0,"No","Yes")))</f>
        <v>No</v>
      </c>
      <c r="E25" s="4">
        <v>9.1085896183999999</v>
      </c>
      <c r="F25" s="5" t="str">
        <f>IF($B25="N/A","N/A",IF(E25&gt;10,"No",IF(E25&lt;=0,"No","Yes")))</f>
        <v>Yes</v>
      </c>
      <c r="G25" s="4">
        <v>11.8225763</v>
      </c>
      <c r="H25" s="5" t="str">
        <f>IF($B25="N/A","N/A",IF(G25&gt;10,"No",IF(G25&lt;=0,"No","Yes")))</f>
        <v>No</v>
      </c>
      <c r="I25" s="6">
        <v>-29.1</v>
      </c>
      <c r="J25" s="6">
        <v>29.8</v>
      </c>
      <c r="K25" s="85" t="str">
        <f t="shared" si="4"/>
        <v>Yes</v>
      </c>
    </row>
    <row r="26" spans="1:11" x14ac:dyDescent="0.25">
      <c r="A26" s="104" t="s">
        <v>871</v>
      </c>
      <c r="B26" s="29" t="s">
        <v>248</v>
      </c>
      <c r="C26" s="44">
        <v>4.1492652768999996</v>
      </c>
      <c r="D26" s="5" t="str">
        <f>IF($B26="N/A","N/A",IF(C26&gt;=5,"No",IF(C26&lt;0,"No","Yes")))</f>
        <v>Yes</v>
      </c>
      <c r="E26" s="4">
        <v>2.9316222751000001</v>
      </c>
      <c r="F26" s="5" t="str">
        <f>IF($B26="N/A","N/A",IF(E26&gt;=5,"No",IF(E26&lt;0,"No","Yes")))</f>
        <v>Yes</v>
      </c>
      <c r="G26" s="4">
        <v>22.135994985</v>
      </c>
      <c r="H26" s="5" t="str">
        <f>IF($B26="N/A","N/A",IF(G26&gt;=5,"No",IF(G26&lt;0,"No","Yes")))</f>
        <v>No</v>
      </c>
      <c r="I26" s="6">
        <v>-29.3</v>
      </c>
      <c r="J26" s="6">
        <v>655.1</v>
      </c>
      <c r="K26" s="85" t="str">
        <f t="shared" si="4"/>
        <v>No</v>
      </c>
    </row>
    <row r="27" spans="1:11" x14ac:dyDescent="0.25">
      <c r="A27" s="104" t="s">
        <v>14</v>
      </c>
      <c r="B27" s="29" t="s">
        <v>249</v>
      </c>
      <c r="C27" s="44">
        <v>0.39573156139999999</v>
      </c>
      <c r="D27" s="5" t="str">
        <f>IF($B27="N/A","N/A",IF(C27&gt;15,"No",IF(C27&lt;=0,"No","Yes")))</f>
        <v>Yes</v>
      </c>
      <c r="E27" s="4">
        <v>0.42860562390000001</v>
      </c>
      <c r="F27" s="5" t="str">
        <f>IF($B27="N/A","N/A",IF(E27&gt;15,"No",IF(E27&lt;=0,"No","Yes")))</f>
        <v>Yes</v>
      </c>
      <c r="G27" s="4">
        <v>0.42489707630000001</v>
      </c>
      <c r="H27" s="5" t="str">
        <f>IF($B27="N/A","N/A",IF(G27&gt;15,"No",IF(G27&lt;=0,"No","Yes")))</f>
        <v>Yes</v>
      </c>
      <c r="I27" s="6">
        <v>8.3070000000000004</v>
      </c>
      <c r="J27" s="6">
        <v>-0.86499999999999999</v>
      </c>
      <c r="K27" s="85" t="str">
        <f>IF(J27="Div by 0", "N/A", IF(J27="N/A","N/A", IF(J27&gt;30, "No", IF(J27&lt;-30, "No", "Yes"))))</f>
        <v>Yes</v>
      </c>
    </row>
    <row r="28" spans="1:11" x14ac:dyDescent="0.25">
      <c r="A28" s="104" t="s">
        <v>872</v>
      </c>
      <c r="B28" s="21" t="s">
        <v>213</v>
      </c>
      <c r="C28" s="46">
        <v>123.10971739</v>
      </c>
      <c r="D28" s="5" t="str">
        <f>IF($B28="N/A","N/A",IF(C28&gt;15,"No",IF(C28&lt;-15,"No","Yes")))</f>
        <v>N/A</v>
      </c>
      <c r="E28" s="23">
        <v>144.67246678999999</v>
      </c>
      <c r="F28" s="5" t="str">
        <f>IF($B28="N/A","N/A",IF(E28&gt;15,"No",IF(E28&lt;-15,"No","Yes")))</f>
        <v>N/A</v>
      </c>
      <c r="G28" s="23">
        <v>131.70721616</v>
      </c>
      <c r="H28" s="5" t="str">
        <f>IF($B28="N/A","N/A",IF(G28&gt;15,"No",IF(G28&lt;-15,"No","Yes")))</f>
        <v>N/A</v>
      </c>
      <c r="I28" s="6">
        <v>17.52</v>
      </c>
      <c r="J28" s="6">
        <v>-8.9600000000000009</v>
      </c>
      <c r="K28" s="85" t="str">
        <f>IF(J28="Div by 0", "N/A", IF(J28="N/A","N/A", IF(J28&gt;30, "No", IF(J28&lt;-30, "No", "Yes"))))</f>
        <v>Yes</v>
      </c>
    </row>
    <row r="29" spans="1:11" x14ac:dyDescent="0.25">
      <c r="A29" s="104" t="s">
        <v>376</v>
      </c>
      <c r="B29" s="21" t="s">
        <v>250</v>
      </c>
      <c r="C29" s="44">
        <v>6.0374996783999997</v>
      </c>
      <c r="D29" s="5" t="str">
        <f>IF($B29="N/A","N/A",IF(C29&gt;35,"No",IF(C29&lt;10,"No","Yes")))</f>
        <v>No</v>
      </c>
      <c r="E29" s="4">
        <v>5.1409229390000002</v>
      </c>
      <c r="F29" s="5" t="str">
        <f>IF($B29="N/A","N/A",IF(E29&gt;35,"No",IF(E29&lt;10,"No","Yes")))</f>
        <v>No</v>
      </c>
      <c r="G29" s="4">
        <v>6.6519237566999996</v>
      </c>
      <c r="H29" s="5" t="str">
        <f>IF($B29="N/A","N/A",IF(G29&gt;35,"No",IF(G29&lt;10,"No","Yes")))</f>
        <v>No</v>
      </c>
      <c r="I29" s="6">
        <v>-14.9</v>
      </c>
      <c r="J29" s="6">
        <v>29.39</v>
      </c>
      <c r="K29" s="85" t="str">
        <f t="shared" ref="K29:K54" si="8">IF(J29="Div by 0", "N/A", IF(J29="N/A","N/A", IF(J29&gt;30, "No", IF(J29&lt;-30, "No", "Yes"))))</f>
        <v>Yes</v>
      </c>
    </row>
    <row r="30" spans="1:11" x14ac:dyDescent="0.25">
      <c r="A30" s="104" t="s">
        <v>377</v>
      </c>
      <c r="B30" s="21" t="s">
        <v>251</v>
      </c>
      <c r="C30" s="44">
        <v>0.33494952760000002</v>
      </c>
      <c r="D30" s="5" t="str">
        <f>IF($B30="N/A","N/A",IF(C30&gt;20,"No",IF(C30&lt;2,"No","Yes")))</f>
        <v>No</v>
      </c>
      <c r="E30" s="4">
        <v>0.36871918040000001</v>
      </c>
      <c r="F30" s="5" t="str">
        <f>IF($B30="N/A","N/A",IF(E30&gt;20,"No",IF(E30&lt;2,"No","Yes")))</f>
        <v>No</v>
      </c>
      <c r="G30" s="4">
        <v>0.42689634859999998</v>
      </c>
      <c r="H30" s="5" t="str">
        <f>IF($B30="N/A","N/A",IF(G30&gt;20,"No",IF(G30&lt;2,"No","Yes")))</f>
        <v>No</v>
      </c>
      <c r="I30" s="6">
        <v>10.08</v>
      </c>
      <c r="J30" s="6">
        <v>15.78</v>
      </c>
      <c r="K30" s="85" t="str">
        <f t="shared" si="8"/>
        <v>Yes</v>
      </c>
    </row>
    <row r="31" spans="1:11" x14ac:dyDescent="0.25">
      <c r="A31" s="104" t="s">
        <v>378</v>
      </c>
      <c r="B31" s="21" t="s">
        <v>252</v>
      </c>
      <c r="C31" s="44">
        <v>3.8494680254999998</v>
      </c>
      <c r="D31" s="5" t="str">
        <f>IF($B31="N/A","N/A",IF(C31&gt;8,"No",IF(C31&lt;0.5,"No","Yes")))</f>
        <v>Yes</v>
      </c>
      <c r="E31" s="4">
        <v>3.9024659280999998</v>
      </c>
      <c r="F31" s="5" t="str">
        <f>IF($B31="N/A","N/A",IF(E31&gt;8,"No",IF(E31&lt;0.5,"No","Yes")))</f>
        <v>Yes</v>
      </c>
      <c r="G31" s="4">
        <v>3.2867692466</v>
      </c>
      <c r="H31" s="5" t="str">
        <f>IF($B31="N/A","N/A",IF(G31&gt;8,"No",IF(G31&lt;0.5,"No","Yes")))</f>
        <v>Yes</v>
      </c>
      <c r="I31" s="6">
        <v>1.377</v>
      </c>
      <c r="J31" s="6">
        <v>-15.8</v>
      </c>
      <c r="K31" s="85" t="str">
        <f t="shared" si="8"/>
        <v>Yes</v>
      </c>
    </row>
    <row r="32" spans="1:11" x14ac:dyDescent="0.25">
      <c r="A32" s="104" t="s">
        <v>379</v>
      </c>
      <c r="B32" s="21" t="s">
        <v>253</v>
      </c>
      <c r="C32" s="44">
        <v>5.9933314004999998</v>
      </c>
      <c r="D32" s="5" t="str">
        <f>IF($B32="N/A","N/A",IF(C32&gt;25,"No",IF(C32&lt;3,"No","Yes")))</f>
        <v>Yes</v>
      </c>
      <c r="E32" s="4">
        <v>3.6979320644000002</v>
      </c>
      <c r="F32" s="5" t="str">
        <f>IF($B32="N/A","N/A",IF(E32&gt;25,"No",IF(E32&lt;3,"No","Yes")))</f>
        <v>Yes</v>
      </c>
      <c r="G32" s="4">
        <v>5.4942071946000004</v>
      </c>
      <c r="H32" s="5" t="str">
        <f>IF($B32="N/A","N/A",IF(G32&gt;25,"No",IF(G32&lt;3,"No","Yes")))</f>
        <v>Yes</v>
      </c>
      <c r="I32" s="6">
        <v>-38.299999999999997</v>
      </c>
      <c r="J32" s="6">
        <v>48.58</v>
      </c>
      <c r="K32" s="85" t="str">
        <f t="shared" si="8"/>
        <v>No</v>
      </c>
    </row>
    <row r="33" spans="1:11" x14ac:dyDescent="0.25">
      <c r="A33" s="104" t="s">
        <v>380</v>
      </c>
      <c r="B33" s="21" t="s">
        <v>254</v>
      </c>
      <c r="C33" s="44">
        <v>2.6358331565999999</v>
      </c>
      <c r="D33" s="5" t="str">
        <f>IF($B33="N/A","N/A",IF(C33&gt;25,"No",IF(C33&lt;2,"No","Yes")))</f>
        <v>Yes</v>
      </c>
      <c r="E33" s="4">
        <v>2.1911248379999999</v>
      </c>
      <c r="F33" s="5" t="str">
        <f>IF($B33="N/A","N/A",IF(E33&gt;25,"No",IF(E33&lt;2,"No","Yes")))</f>
        <v>Yes</v>
      </c>
      <c r="G33" s="4">
        <v>2.4129148855999998</v>
      </c>
      <c r="H33" s="5" t="str">
        <f>IF($B33="N/A","N/A",IF(G33&gt;25,"No",IF(G33&lt;2,"No","Yes")))</f>
        <v>Yes</v>
      </c>
      <c r="I33" s="6">
        <v>-16.899999999999999</v>
      </c>
      <c r="J33" s="6">
        <v>10.119999999999999</v>
      </c>
      <c r="K33" s="85" t="str">
        <f t="shared" si="8"/>
        <v>Yes</v>
      </c>
    </row>
    <row r="34" spans="1:11" x14ac:dyDescent="0.25">
      <c r="A34" s="104" t="s">
        <v>381</v>
      </c>
      <c r="B34" s="21" t="s">
        <v>255</v>
      </c>
      <c r="C34" s="44">
        <v>6.8947087000000004E-2</v>
      </c>
      <c r="D34" s="5" t="str">
        <f>IF($B34="N/A","N/A",IF(C34&gt;25,"No",IF(C34&lt;=0,"No","Yes")))</f>
        <v>Yes</v>
      </c>
      <c r="E34" s="4">
        <v>6.6406518600000006E-2</v>
      </c>
      <c r="F34" s="5" t="str">
        <f>IF($B34="N/A","N/A",IF(E34&gt;25,"No",IF(E34&lt;=0,"No","Yes")))</f>
        <v>Yes</v>
      </c>
      <c r="G34" s="4">
        <v>5.9374941299999998E-2</v>
      </c>
      <c r="H34" s="5" t="str">
        <f>IF($B34="N/A","N/A",IF(G34&gt;25,"No",IF(G34&lt;=0,"No","Yes")))</f>
        <v>Yes</v>
      </c>
      <c r="I34" s="6">
        <v>-3.68</v>
      </c>
      <c r="J34" s="6">
        <v>-10.6</v>
      </c>
      <c r="K34" s="85" t="str">
        <f t="shared" si="8"/>
        <v>Yes</v>
      </c>
    </row>
    <row r="35" spans="1:11" x14ac:dyDescent="0.25">
      <c r="A35" s="104" t="s">
        <v>382</v>
      </c>
      <c r="B35" s="21" t="s">
        <v>256</v>
      </c>
      <c r="C35" s="44">
        <v>11.294254133000001</v>
      </c>
      <c r="D35" s="5" t="str">
        <f>IF($B35="N/A","N/A",IF(C35&gt;20,"No",IF(C35&lt;4,"No","Yes")))</f>
        <v>Yes</v>
      </c>
      <c r="E35" s="4">
        <v>9.1776086329000002</v>
      </c>
      <c r="F35" s="5" t="str">
        <f>IF($B35="N/A","N/A",IF(E35&gt;20,"No",IF(E35&lt;4,"No","Yes")))</f>
        <v>Yes</v>
      </c>
      <c r="G35" s="4">
        <v>11.929313314</v>
      </c>
      <c r="H35" s="5" t="str">
        <f>IF($B35="N/A","N/A",IF(G35&gt;20,"No",IF(G35&lt;4,"No","Yes")))</f>
        <v>Yes</v>
      </c>
      <c r="I35" s="6">
        <v>-18.7</v>
      </c>
      <c r="J35" s="6">
        <v>29.98</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19.030368528</v>
      </c>
      <c r="D37" s="5" t="str">
        <f>IF($B37="N/A","N/A",IF(C37&gt;=25,"No",IF(C37&lt;0,"No","Yes")))</f>
        <v>Yes</v>
      </c>
      <c r="E37" s="4">
        <v>22.522840359</v>
      </c>
      <c r="F37" s="5" t="str">
        <f>IF($B37="N/A","N/A",IF(E37&gt;=25,"No",IF(E37&lt;0,"No","Yes")))</f>
        <v>Yes</v>
      </c>
      <c r="G37" s="4">
        <v>21.156730713999998</v>
      </c>
      <c r="H37" s="5" t="str">
        <f>IF($B37="N/A","N/A",IF(G37&gt;=25,"No",IF(G37&lt;0,"No","Yes")))</f>
        <v>Yes</v>
      </c>
      <c r="I37" s="6">
        <v>18.350000000000001</v>
      </c>
      <c r="J37" s="6">
        <v>-6.07</v>
      </c>
      <c r="K37" s="85" t="str">
        <f t="shared" si="8"/>
        <v>Yes</v>
      </c>
    </row>
    <row r="38" spans="1:11" x14ac:dyDescent="0.25">
      <c r="A38" s="104" t="s">
        <v>385</v>
      </c>
      <c r="B38" s="21" t="s">
        <v>221</v>
      </c>
      <c r="C38" s="44">
        <v>5.2558629843000002</v>
      </c>
      <c r="D38" s="5" t="str">
        <f>IF($B38="N/A","N/A",IF(C38&gt;3,"Yes","No"))</f>
        <v>Yes</v>
      </c>
      <c r="E38" s="4">
        <v>5.3495653432000001</v>
      </c>
      <c r="F38" s="5" t="str">
        <f>IF($B38="N/A","N/A",IF(E38&gt;3,"Yes","No"))</f>
        <v>Yes</v>
      </c>
      <c r="G38" s="4">
        <v>4.3352669399000003</v>
      </c>
      <c r="H38" s="5" t="str">
        <f>IF($B38="N/A","N/A",IF(G38&gt;3,"Yes","No"))</f>
        <v>Yes</v>
      </c>
      <c r="I38" s="6">
        <v>1.7829999999999999</v>
      </c>
      <c r="J38" s="6">
        <v>-19</v>
      </c>
      <c r="K38" s="85" t="str">
        <f t="shared" si="8"/>
        <v>Yes</v>
      </c>
    </row>
    <row r="39" spans="1:11" x14ac:dyDescent="0.25">
      <c r="A39" s="104" t="s">
        <v>386</v>
      </c>
      <c r="B39" s="21" t="s">
        <v>220</v>
      </c>
      <c r="C39" s="44">
        <v>32.453391830000001</v>
      </c>
      <c r="D39" s="5" t="str">
        <f>IF($B39="N/A","N/A",IF(C39&gt;1,"Yes","No"))</f>
        <v>Yes</v>
      </c>
      <c r="E39" s="4">
        <v>34.723932873999999</v>
      </c>
      <c r="F39" s="5" t="str">
        <f>IF($B39="N/A","N/A",IF(E39&gt;1,"Yes","No"))</f>
        <v>Yes</v>
      </c>
      <c r="G39" s="4">
        <v>31.272186968</v>
      </c>
      <c r="H39" s="5" t="str">
        <f>IF($B39="N/A","N/A",IF(G39&gt;1,"Yes","No"))</f>
        <v>Yes</v>
      </c>
      <c r="I39" s="6">
        <v>6.9960000000000004</v>
      </c>
      <c r="J39" s="6">
        <v>-9.94</v>
      </c>
      <c r="K39" s="85" t="str">
        <f t="shared" si="8"/>
        <v>Yes</v>
      </c>
    </row>
    <row r="40" spans="1:11" x14ac:dyDescent="0.25">
      <c r="A40" s="104" t="s">
        <v>387</v>
      </c>
      <c r="B40" s="21" t="s">
        <v>213</v>
      </c>
      <c r="C40" s="44">
        <v>1.59451535E-2</v>
      </c>
      <c r="D40" s="5" t="str">
        <f>IF($B40="N/A","N/A",IF(C40&gt;15,"No",IF(C40&lt;-15,"No","Yes")))</f>
        <v>N/A</v>
      </c>
      <c r="E40" s="4">
        <v>4.3764887999999998E-3</v>
      </c>
      <c r="F40" s="5" t="str">
        <f>IF($B40="N/A","N/A",IF(E40&gt;15,"No",IF(E40&lt;-15,"No","Yes")))</f>
        <v>N/A</v>
      </c>
      <c r="G40" s="4">
        <v>5.8427009999999996E-3</v>
      </c>
      <c r="H40" s="5" t="str">
        <f>IF($B40="N/A","N/A",IF(G40&gt;15,"No",IF(G40&lt;-15,"No","Yes")))</f>
        <v>N/A</v>
      </c>
      <c r="I40" s="6">
        <v>-72.599999999999994</v>
      </c>
      <c r="J40" s="6">
        <v>33.5</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1.3786783514000001</v>
      </c>
      <c r="D42" s="5" t="str">
        <f>IF($B42="N/A","N/A",IF(C42&gt;0,"Yes","No"))</f>
        <v>Yes</v>
      </c>
      <c r="E42" s="4">
        <v>1.1616451668000001</v>
      </c>
      <c r="F42" s="5" t="str">
        <f>IF($B42="N/A","N/A",IF(E42&gt;0,"Yes","No"))</f>
        <v>Yes</v>
      </c>
      <c r="G42" s="4">
        <v>0.87592257370000004</v>
      </c>
      <c r="H42" s="5" t="str">
        <f>IF($B42="N/A","N/A",IF(G42&gt;0,"Yes","No"))</f>
        <v>Yes</v>
      </c>
      <c r="I42" s="6">
        <v>-15.7</v>
      </c>
      <c r="J42" s="6">
        <v>-24.6</v>
      </c>
      <c r="K42" s="85" t="str">
        <f t="shared" si="8"/>
        <v>Yes</v>
      </c>
    </row>
    <row r="43" spans="1:11" x14ac:dyDescent="0.25">
      <c r="A43" s="104" t="s">
        <v>390</v>
      </c>
      <c r="B43" s="21" t="s">
        <v>259</v>
      </c>
      <c r="C43" s="44">
        <v>0.54474884759999997</v>
      </c>
      <c r="D43" s="5" t="str">
        <f>IF($B43="N/A","N/A",IF(C43&gt;0,"Yes","No"))</f>
        <v>Yes</v>
      </c>
      <c r="E43" s="4">
        <v>0.59830620950000002</v>
      </c>
      <c r="F43" s="5" t="str">
        <f>IF($B43="N/A","N/A",IF(E43&gt;0,"Yes","No"))</f>
        <v>Yes</v>
      </c>
      <c r="G43" s="4">
        <v>0.50576419510000004</v>
      </c>
      <c r="H43" s="5" t="str">
        <f>IF($B43="N/A","N/A",IF(G43&gt;0,"Yes","No"))</f>
        <v>Yes</v>
      </c>
      <c r="I43" s="6">
        <v>9.8320000000000007</v>
      </c>
      <c r="J43" s="6">
        <v>-15.5</v>
      </c>
      <c r="K43" s="85" t="str">
        <f t="shared" si="8"/>
        <v>Yes</v>
      </c>
    </row>
    <row r="44" spans="1:11" x14ac:dyDescent="0.25">
      <c r="A44" s="104" t="s">
        <v>391</v>
      </c>
      <c r="B44" s="21" t="s">
        <v>259</v>
      </c>
      <c r="C44" s="44">
        <v>1.6853439725999999</v>
      </c>
      <c r="D44" s="5" t="str">
        <f>IF($B44="N/A","N/A",IF(C44&gt;0,"Yes","No"))</f>
        <v>Yes</v>
      </c>
      <c r="E44" s="4">
        <v>1.8614144633</v>
      </c>
      <c r="F44" s="5" t="str">
        <f>IF($B44="N/A","N/A",IF(E44&gt;0,"Yes","No"))</f>
        <v>Yes</v>
      </c>
      <c r="G44" s="4">
        <v>1.7073958082</v>
      </c>
      <c r="H44" s="5" t="str">
        <f>IF($B44="N/A","N/A",IF(G44&gt;0,"Yes","No"))</f>
        <v>Yes</v>
      </c>
      <c r="I44" s="6">
        <v>10.45</v>
      </c>
      <c r="J44" s="6">
        <v>-8.27</v>
      </c>
      <c r="K44" s="85" t="str">
        <f t="shared" si="8"/>
        <v>Yes</v>
      </c>
    </row>
    <row r="45" spans="1:11" x14ac:dyDescent="0.25">
      <c r="A45" s="104" t="s">
        <v>392</v>
      </c>
      <c r="B45" s="21" t="s">
        <v>220</v>
      </c>
      <c r="C45" s="44">
        <v>7.0709765999999993E-2</v>
      </c>
      <c r="D45" s="5" t="str">
        <f>IF($B45="N/A","N/A",IF(C45&gt;1,"Yes","No"))</f>
        <v>No</v>
      </c>
      <c r="E45" s="4">
        <v>6.1762081599999998E-2</v>
      </c>
      <c r="F45" s="5" t="str">
        <f>IF($B45="N/A","N/A",IF(E45&gt;1,"Yes","No"))</f>
        <v>No</v>
      </c>
      <c r="G45" s="4">
        <v>8.4900133799999999E-2</v>
      </c>
      <c r="H45" s="5" t="str">
        <f>IF($B45="N/A","N/A",IF(G45&gt;1,"Yes","No"))</f>
        <v>No</v>
      </c>
      <c r="I45" s="6">
        <v>-12.7</v>
      </c>
      <c r="J45" s="6">
        <v>37.46</v>
      </c>
      <c r="K45" s="85" t="str">
        <f t="shared" si="8"/>
        <v>No</v>
      </c>
    </row>
    <row r="46" spans="1:11" x14ac:dyDescent="0.25">
      <c r="A46" s="104" t="s">
        <v>393</v>
      </c>
      <c r="B46" s="21" t="s">
        <v>259</v>
      </c>
      <c r="C46" s="44">
        <v>1.8052263999999998E-2</v>
      </c>
      <c r="D46" s="5" t="str">
        <f>IF($B46="N/A","N/A",IF(C46&gt;0,"Yes","No"))</f>
        <v>Yes</v>
      </c>
      <c r="E46" s="4">
        <v>9.3045044800000004E-2</v>
      </c>
      <c r="F46" s="5" t="str">
        <f>IF($B46="N/A","N/A",IF(E46&gt;0,"Yes","No"))</f>
        <v>Yes</v>
      </c>
      <c r="G46" s="4">
        <v>0.14296520700000001</v>
      </c>
      <c r="H46" s="5" t="str">
        <f>IF($B46="N/A","N/A",IF(G46&gt;0,"Yes","No"))</f>
        <v>Yes</v>
      </c>
      <c r="I46" s="6">
        <v>415.4</v>
      </c>
      <c r="J46" s="6">
        <v>53.65</v>
      </c>
      <c r="K46" s="85" t="str">
        <f t="shared" si="8"/>
        <v>No</v>
      </c>
    </row>
    <row r="47" spans="1:11" x14ac:dyDescent="0.25">
      <c r="A47" s="104" t="s">
        <v>394</v>
      </c>
      <c r="B47" s="21" t="s">
        <v>213</v>
      </c>
      <c r="C47" s="44">
        <v>0.16520556789999999</v>
      </c>
      <c r="D47" s="5" t="str">
        <f>IF($B47="N/A","N/A",IF(C47&gt;15,"No",IF(C47&lt;-15,"No","Yes")))</f>
        <v>N/A</v>
      </c>
      <c r="E47" s="4">
        <v>0.1468356646</v>
      </c>
      <c r="F47" s="5" t="str">
        <f>IF($B47="N/A","N/A",IF(E47&gt;15,"No",IF(E47&lt;-15,"No","Yes")))</f>
        <v>N/A</v>
      </c>
      <c r="G47" s="4">
        <v>0.18157184509999999</v>
      </c>
      <c r="H47" s="5" t="str">
        <f>IF($B47="N/A","N/A",IF(G47&gt;15,"No",IF(G47&lt;-15,"No","Yes")))</f>
        <v>N/A</v>
      </c>
      <c r="I47" s="6">
        <v>-11.1</v>
      </c>
      <c r="J47" s="6">
        <v>23.66</v>
      </c>
      <c r="K47" s="85" t="str">
        <f t="shared" si="8"/>
        <v>Yes</v>
      </c>
    </row>
    <row r="48" spans="1:11" x14ac:dyDescent="0.25">
      <c r="A48" s="104" t="s">
        <v>395</v>
      </c>
      <c r="B48" s="21" t="s">
        <v>213</v>
      </c>
      <c r="C48" s="44">
        <v>0.26784616230000002</v>
      </c>
      <c r="D48" s="5" t="str">
        <f>IF($B48="N/A","N/A",IF(C48&gt;15,"No",IF(C48&lt;-15,"No","Yes")))</f>
        <v>N/A</v>
      </c>
      <c r="E48" s="4">
        <v>0.23617409140000001</v>
      </c>
      <c r="F48" s="5" t="str">
        <f>IF($B48="N/A","N/A",IF(E48&gt;15,"No",IF(E48&lt;-15,"No","Yes")))</f>
        <v>N/A</v>
      </c>
      <c r="G48" s="4">
        <v>0.3952182232</v>
      </c>
      <c r="H48" s="5" t="str">
        <f>IF($B48="N/A","N/A",IF(G48&gt;15,"No",IF(G48&lt;-15,"No","Yes")))</f>
        <v>N/A</v>
      </c>
      <c r="I48" s="6">
        <v>-11.8</v>
      </c>
      <c r="J48" s="6">
        <v>67.34</v>
      </c>
      <c r="K48" s="85" t="str">
        <f t="shared" si="8"/>
        <v>No</v>
      </c>
    </row>
    <row r="49" spans="1:11" x14ac:dyDescent="0.25">
      <c r="A49" s="104" t="s">
        <v>396</v>
      </c>
      <c r="B49" s="21" t="s">
        <v>213</v>
      </c>
      <c r="C49" s="44">
        <v>0.11795766689999999</v>
      </c>
      <c r="D49" s="5" t="str">
        <f>IF($B49="N/A","N/A",IF(C49&gt;15,"No",IF(C49&lt;-15,"No","Yes")))</f>
        <v>N/A</v>
      </c>
      <c r="E49" s="4">
        <v>7.2926593799999995E-2</v>
      </c>
      <c r="F49" s="5" t="str">
        <f>IF($B49="N/A","N/A",IF(E49&gt;15,"No",IF(E49&lt;-15,"No","Yes")))</f>
        <v>N/A</v>
      </c>
      <c r="G49" s="4">
        <v>3.2074532900000001E-2</v>
      </c>
      <c r="H49" s="5" t="str">
        <f>IF($B49="N/A","N/A",IF(G49&gt;15,"No",IF(G49&lt;-15,"No","Yes")))</f>
        <v>N/A</v>
      </c>
      <c r="I49" s="6">
        <v>-38.200000000000003</v>
      </c>
      <c r="J49" s="6">
        <v>-56</v>
      </c>
      <c r="K49" s="85" t="str">
        <f t="shared" si="8"/>
        <v>No</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1.8092582789</v>
      </c>
      <c r="D51" s="5" t="str">
        <f>IF($B51="N/A","N/A",IF(C51&gt;15,"No",IF(C51&lt;-15,"No","Yes")))</f>
        <v>N/A</v>
      </c>
      <c r="E51" s="4">
        <v>2.0409844777999999</v>
      </c>
      <c r="F51" s="5" t="str">
        <f>IF($B51="N/A","N/A",IF(E51&gt;15,"No",IF(E51&lt;-15,"No","Yes")))</f>
        <v>N/A</v>
      </c>
      <c r="G51" s="4">
        <v>1.631509635</v>
      </c>
      <c r="H51" s="5" t="str">
        <f>IF($B51="N/A","N/A",IF(G51&gt;15,"No",IF(G51&lt;-15,"No","Yes")))</f>
        <v>N/A</v>
      </c>
      <c r="I51" s="6">
        <v>12.81</v>
      </c>
      <c r="J51" s="6">
        <v>-20.100000000000001</v>
      </c>
      <c r="K51" s="85" t="str">
        <f t="shared" si="8"/>
        <v>Yes</v>
      </c>
    </row>
    <row r="52" spans="1:11" x14ac:dyDescent="0.25">
      <c r="A52" s="104" t="s">
        <v>399</v>
      </c>
      <c r="B52" s="21" t="s">
        <v>220</v>
      </c>
      <c r="C52" s="44">
        <v>6.9518235521999996</v>
      </c>
      <c r="D52" s="5" t="str">
        <f>IF($B52="N/A","N/A",IF(C52&gt;1,"Yes","No"))</f>
        <v>Yes</v>
      </c>
      <c r="E52" s="4">
        <v>6.5535686692999997</v>
      </c>
      <c r="F52" s="5" t="str">
        <f>IF($B52="N/A","N/A",IF(E52&gt;1,"Yes","No"))</f>
        <v>Yes</v>
      </c>
      <c r="G52" s="4">
        <v>7.3831748479000003</v>
      </c>
      <c r="H52" s="5" t="str">
        <f>IF($B52="N/A","N/A",IF(G52&gt;1,"Yes","No"))</f>
        <v>Yes</v>
      </c>
      <c r="I52" s="6">
        <v>-5.73</v>
      </c>
      <c r="J52" s="6">
        <v>12.66</v>
      </c>
      <c r="K52" s="85" t="str">
        <f t="shared" si="8"/>
        <v>Yes</v>
      </c>
    </row>
    <row r="53" spans="1:11" x14ac:dyDescent="0.25">
      <c r="A53" s="104" t="s">
        <v>400</v>
      </c>
      <c r="B53" s="21" t="s">
        <v>259</v>
      </c>
      <c r="C53" s="44">
        <v>2.0524066699999999E-2</v>
      </c>
      <c r="D53" s="5" t="str">
        <f>IF($B53="N/A","N/A",IF(C53&gt;0,"Yes","No"))</f>
        <v>Yes</v>
      </c>
      <c r="E53" s="4">
        <v>2.7442371E-2</v>
      </c>
      <c r="F53" s="5" t="str">
        <f>IF($B53="N/A","N/A",IF(E53&gt;0,"Yes","No"))</f>
        <v>Yes</v>
      </c>
      <c r="G53" s="4">
        <v>2.8024282899999999E-2</v>
      </c>
      <c r="H53" s="5" t="str">
        <f>IF($B53="N/A","N/A",IF(G53&gt;0,"Yes","No"))</f>
        <v>Yes</v>
      </c>
      <c r="I53" s="6">
        <v>33.71</v>
      </c>
      <c r="J53" s="6">
        <v>2.12</v>
      </c>
      <c r="K53" s="85" t="str">
        <f t="shared" si="8"/>
        <v>Yes</v>
      </c>
    </row>
    <row r="54" spans="1:11" x14ac:dyDescent="0.25">
      <c r="A54" s="104" t="s">
        <v>401</v>
      </c>
      <c r="B54" s="21" t="s">
        <v>260</v>
      </c>
      <c r="C54" s="44">
        <v>0</v>
      </c>
      <c r="D54" s="5" t="str">
        <f>IF($B54="N/A","N/A",IF(C54&gt;=1,"No",IF(C54&lt;0,"No","Yes")))</f>
        <v>Yes</v>
      </c>
      <c r="E54" s="4">
        <v>0</v>
      </c>
      <c r="F54" s="5" t="str">
        <f>IF($B54="N/A","N/A",IF(E54&gt;=1,"No",IF(E54&lt;0,"No","Yes")))</f>
        <v>Yes</v>
      </c>
      <c r="G54" s="4">
        <v>5.1705300000000001E-5</v>
      </c>
      <c r="H54" s="5" t="str">
        <f>IF($B54="N/A","N/A",IF(G54&gt;=1,"No",IF(G54&lt;0,"No","Yes")))</f>
        <v>Yes</v>
      </c>
      <c r="I54" s="6" t="s">
        <v>1747</v>
      </c>
      <c r="J54" s="6" t="s">
        <v>1747</v>
      </c>
      <c r="K54" s="85" t="str">
        <f t="shared" si="8"/>
        <v>N/A</v>
      </c>
    </row>
    <row r="55" spans="1:11" x14ac:dyDescent="0.25">
      <c r="A55" s="104" t="s">
        <v>873</v>
      </c>
      <c r="B55" s="21" t="s">
        <v>213</v>
      </c>
      <c r="C55" s="46">
        <v>175.20878872</v>
      </c>
      <c r="D55" s="5" t="str">
        <f>IF($B55="N/A","N/A",IF(C55&gt;15,"No",IF(C55&lt;-15,"No","Yes")))</f>
        <v>N/A</v>
      </c>
      <c r="E55" s="23">
        <v>197.08846402</v>
      </c>
      <c r="F55" s="5" t="str">
        <f>IF($B55="N/A","N/A",IF(E55&gt;15,"No",IF(E55&lt;-15,"No","Yes")))</f>
        <v>N/A</v>
      </c>
      <c r="G55" s="23">
        <v>190.28300424</v>
      </c>
      <c r="H55" s="5" t="str">
        <f>IF($B55="N/A","N/A",IF(G55&gt;15,"No",IF(G55&lt;-15,"No","Yes")))</f>
        <v>N/A</v>
      </c>
      <c r="I55" s="6">
        <v>12.49</v>
      </c>
      <c r="J55" s="6">
        <v>-3.45</v>
      </c>
      <c r="K55" s="85" t="str">
        <f t="shared" ref="K55:K74" si="9">IF(J55="Div by 0", "N/A", IF(J55="N/A","N/A", IF(J55&gt;30, "No", IF(J55&lt;-30, "No", "Yes"))))</f>
        <v>Yes</v>
      </c>
    </row>
    <row r="56" spans="1:11" x14ac:dyDescent="0.25">
      <c r="A56" s="104" t="s">
        <v>874</v>
      </c>
      <c r="B56" s="21" t="s">
        <v>261</v>
      </c>
      <c r="C56" s="46">
        <v>106.42698269</v>
      </c>
      <c r="D56" s="5" t="str">
        <f>IF($B56="N/A","N/A",IF(C56&gt;90,"No",IF(C56&lt;20,"No","Yes")))</f>
        <v>No</v>
      </c>
      <c r="E56" s="23">
        <v>117.85992138</v>
      </c>
      <c r="F56" s="5" t="str">
        <f>IF($B56="N/A","N/A",IF(E56&gt;90,"No",IF(E56&lt;20,"No","Yes")))</f>
        <v>No</v>
      </c>
      <c r="G56" s="23">
        <v>104.57218514</v>
      </c>
      <c r="H56" s="5" t="str">
        <f>IF($B56="N/A","N/A",IF(G56&gt;90,"No",IF(G56&lt;20,"No","Yes")))</f>
        <v>No</v>
      </c>
      <c r="I56" s="6">
        <v>10.74</v>
      </c>
      <c r="J56" s="6">
        <v>-11.3</v>
      </c>
      <c r="K56" s="85" t="str">
        <f t="shared" si="9"/>
        <v>Yes</v>
      </c>
    </row>
    <row r="57" spans="1:11" x14ac:dyDescent="0.25">
      <c r="A57" s="104" t="s">
        <v>875</v>
      </c>
      <c r="B57" s="21" t="s">
        <v>262</v>
      </c>
      <c r="C57" s="46">
        <v>130.33268812</v>
      </c>
      <c r="D57" s="5" t="str">
        <f>IF($B57="N/A","N/A",IF(C57&gt;60,"No",IF(C57&lt;10,"No","Yes")))</f>
        <v>No</v>
      </c>
      <c r="E57" s="23">
        <v>134.86259311000001</v>
      </c>
      <c r="F57" s="5" t="str">
        <f>IF($B57="N/A","N/A",IF(E57&gt;60,"No",IF(E57&lt;10,"No","Yes")))</f>
        <v>No</v>
      </c>
      <c r="G57" s="23">
        <v>159.91315757999999</v>
      </c>
      <c r="H57" s="5" t="str">
        <f>IF($B57="N/A","N/A",IF(G57&gt;60,"No",IF(G57&lt;10,"No","Yes")))</f>
        <v>No</v>
      </c>
      <c r="I57" s="6">
        <v>3.476</v>
      </c>
      <c r="J57" s="6">
        <v>18.57</v>
      </c>
      <c r="K57" s="85" t="str">
        <f t="shared" si="9"/>
        <v>Yes</v>
      </c>
    </row>
    <row r="58" spans="1:11" ht="25" x14ac:dyDescent="0.25">
      <c r="A58" s="104" t="s">
        <v>876</v>
      </c>
      <c r="B58" s="21" t="s">
        <v>263</v>
      </c>
      <c r="C58" s="46">
        <v>61.724243014000002</v>
      </c>
      <c r="D58" s="5" t="str">
        <f>IF($B58="N/A","N/A",IF(C58&gt;100,"No",IF(C58&lt;10,"No","Yes")))</f>
        <v>Yes</v>
      </c>
      <c r="E58" s="23">
        <v>58.770534013000002</v>
      </c>
      <c r="F58" s="5" t="str">
        <f>IF($B58="N/A","N/A",IF(E58&gt;100,"No",IF(E58&lt;10,"No","Yes")))</f>
        <v>Yes</v>
      </c>
      <c r="G58" s="23">
        <v>52.311559396</v>
      </c>
      <c r="H58" s="5" t="str">
        <f>IF($B58="N/A","N/A",IF(G58&gt;100,"No",IF(G58&lt;10,"No","Yes")))</f>
        <v>Yes</v>
      </c>
      <c r="I58" s="6">
        <v>-4.79</v>
      </c>
      <c r="J58" s="6">
        <v>-11</v>
      </c>
      <c r="K58" s="85" t="str">
        <f t="shared" si="9"/>
        <v>Yes</v>
      </c>
    </row>
    <row r="59" spans="1:11" x14ac:dyDescent="0.25">
      <c r="A59" s="104" t="s">
        <v>877</v>
      </c>
      <c r="B59" s="21" t="s">
        <v>264</v>
      </c>
      <c r="C59" s="46">
        <v>167.88040674999999</v>
      </c>
      <c r="D59" s="5" t="str">
        <f>IF($B59="N/A","N/A",IF(C59&gt;100,"No",IF(C59&lt;20,"No","Yes")))</f>
        <v>No</v>
      </c>
      <c r="E59" s="23">
        <v>194.65931610999999</v>
      </c>
      <c r="F59" s="5" t="str">
        <f>IF($B59="N/A","N/A",IF(E59&gt;100,"No",IF(E59&lt;20,"No","Yes")))</f>
        <v>No</v>
      </c>
      <c r="G59" s="23">
        <v>204.15238095000001</v>
      </c>
      <c r="H59" s="5" t="str">
        <f>IF($B59="N/A","N/A",IF(G59&gt;100,"No",IF(G59&lt;20,"No","Yes")))</f>
        <v>No</v>
      </c>
      <c r="I59" s="6">
        <v>15.95</v>
      </c>
      <c r="J59" s="6">
        <v>4.8769999999999998</v>
      </c>
      <c r="K59" s="85" t="str">
        <f t="shared" si="9"/>
        <v>Yes</v>
      </c>
    </row>
    <row r="60" spans="1:11" x14ac:dyDescent="0.25">
      <c r="A60" s="104" t="s">
        <v>878</v>
      </c>
      <c r="B60" s="21" t="s">
        <v>264</v>
      </c>
      <c r="C60" s="46">
        <v>173.13162588</v>
      </c>
      <c r="D60" s="5" t="str">
        <f>IF($B60="N/A","N/A",IF(C60&gt;100,"No",IF(C60&lt;20,"No","Yes")))</f>
        <v>No</v>
      </c>
      <c r="E60" s="23">
        <v>194.32556124999999</v>
      </c>
      <c r="F60" s="5" t="str">
        <f>IF($B60="N/A","N/A",IF(E60&gt;100,"No",IF(E60&lt;20,"No","Yes")))</f>
        <v>No</v>
      </c>
      <c r="G60" s="23">
        <v>214.48089999999999</v>
      </c>
      <c r="H60" s="5" t="str">
        <f>IF($B60="N/A","N/A",IF(G60&gt;100,"No",IF(G60&lt;20,"No","Yes")))</f>
        <v>No</v>
      </c>
      <c r="I60" s="6">
        <v>12.24</v>
      </c>
      <c r="J60" s="6">
        <v>10.37</v>
      </c>
      <c r="K60" s="85" t="str">
        <f t="shared" si="9"/>
        <v>Yes</v>
      </c>
    </row>
    <row r="61" spans="1:11" x14ac:dyDescent="0.25">
      <c r="A61" s="104" t="s">
        <v>879</v>
      </c>
      <c r="B61" s="21" t="s">
        <v>213</v>
      </c>
      <c r="C61" s="46">
        <v>155.21157801999999</v>
      </c>
      <c r="D61" s="5" t="str">
        <f>IF($B61="N/A","N/A",IF(C61&gt;15,"No",IF(C61&lt;-15,"No","Yes")))</f>
        <v>N/A</v>
      </c>
      <c r="E61" s="23">
        <v>172.46435776999999</v>
      </c>
      <c r="F61" s="5" t="str">
        <f>IF($B61="N/A","N/A",IF(E61&gt;15,"No",IF(E61&lt;-15,"No","Yes")))</f>
        <v>N/A</v>
      </c>
      <c r="G61" s="23">
        <v>173.97010159999999</v>
      </c>
      <c r="H61" s="5" t="str">
        <f>IF($B61="N/A","N/A",IF(G61&gt;15,"No",IF(G61&lt;-15,"No","Yes")))</f>
        <v>N/A</v>
      </c>
      <c r="I61" s="6">
        <v>11.12</v>
      </c>
      <c r="J61" s="6">
        <v>0.87309999999999999</v>
      </c>
      <c r="K61" s="85" t="str">
        <f t="shared" si="9"/>
        <v>Yes</v>
      </c>
    </row>
    <row r="62" spans="1:11" x14ac:dyDescent="0.25">
      <c r="A62" s="104" t="s">
        <v>880</v>
      </c>
      <c r="B62" s="21" t="s">
        <v>265</v>
      </c>
      <c r="C62" s="46">
        <v>45.667024847</v>
      </c>
      <c r="D62" s="5" t="str">
        <f>IF($B62="N/A","N/A",IF(C62&gt;60,"No",IF(C62&lt;10,"No","Yes")))</f>
        <v>Yes</v>
      </c>
      <c r="E62" s="23">
        <v>34.331288000000001</v>
      </c>
      <c r="F62" s="5" t="str">
        <f>IF($B62="N/A","N/A",IF(E62&gt;60,"No",IF(E62&lt;10,"No","Yes")))</f>
        <v>Yes</v>
      </c>
      <c r="G62" s="23">
        <v>37.126464996000003</v>
      </c>
      <c r="H62" s="5" t="str">
        <f>IF($B62="N/A","N/A",IF(G62&gt;60,"No",IF(G62&lt;10,"No","Yes")))</f>
        <v>Yes</v>
      </c>
      <c r="I62" s="6">
        <v>-24.8</v>
      </c>
      <c r="J62" s="6">
        <v>8.1419999999999995</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231.30948197999999</v>
      </c>
      <c r="D64" s="5" t="str">
        <f t="shared" ref="D64:D74" si="10">IF($B64="N/A","N/A",IF(C64&gt;15,"No",IF(C64&lt;-15,"No","Yes")))</f>
        <v>N/A</v>
      </c>
      <c r="E64" s="23">
        <v>274.83954971000003</v>
      </c>
      <c r="F64" s="5" t="str">
        <f>IF($B64="N/A","N/A",IF(E64&gt;15,"No",IF(E64&lt;-15,"No","Yes")))</f>
        <v>N/A</v>
      </c>
      <c r="G64" s="23">
        <v>299.63637186</v>
      </c>
      <c r="H64" s="5" t="str">
        <f>IF($B64="N/A","N/A",IF(G64&gt;15,"No",IF(G64&lt;-15,"No","Yes")))</f>
        <v>N/A</v>
      </c>
      <c r="I64" s="6">
        <v>18.82</v>
      </c>
      <c r="J64" s="6">
        <v>9.0220000000000002</v>
      </c>
      <c r="K64" s="85" t="str">
        <f t="shared" si="9"/>
        <v>Yes</v>
      </c>
    </row>
    <row r="65" spans="1:11" ht="25" customHeight="1" x14ac:dyDescent="0.25">
      <c r="A65" s="104" t="s">
        <v>883</v>
      </c>
      <c r="B65" s="21" t="s">
        <v>213</v>
      </c>
      <c r="C65" s="46">
        <v>65.180554485000002</v>
      </c>
      <c r="D65" s="5" t="str">
        <f t="shared" si="10"/>
        <v>N/A</v>
      </c>
      <c r="E65" s="23">
        <v>60.935278134000001</v>
      </c>
      <c r="F65" s="5" t="str">
        <f t="shared" ref="F65:F73" si="11">IF($B65="N/A","N/A",IF(E65&gt;15,"No",IF(E65&lt;-15,"No","Yes")))</f>
        <v>N/A</v>
      </c>
      <c r="G65" s="23">
        <v>61.813812679999998</v>
      </c>
      <c r="H65" s="5" t="str">
        <f t="shared" ref="H65:H86" si="12">IF($B65="N/A","N/A",IF(G65&gt;15,"No",IF(G65&lt;-15,"No","Yes")))</f>
        <v>N/A</v>
      </c>
      <c r="I65" s="6">
        <v>-6.51</v>
      </c>
      <c r="J65" s="6">
        <v>1.4419999999999999</v>
      </c>
      <c r="K65" s="85" t="str">
        <f t="shared" si="9"/>
        <v>Yes</v>
      </c>
    </row>
    <row r="66" spans="1:11" x14ac:dyDescent="0.25">
      <c r="A66" s="104" t="s">
        <v>884</v>
      </c>
      <c r="B66" s="21" t="s">
        <v>213</v>
      </c>
      <c r="C66" s="46">
        <v>29.000043700999999</v>
      </c>
      <c r="D66" s="5" t="str">
        <f t="shared" si="10"/>
        <v>N/A</v>
      </c>
      <c r="E66" s="23">
        <v>29.631493861999999</v>
      </c>
      <c r="F66" s="5" t="str">
        <f t="shared" si="11"/>
        <v>N/A</v>
      </c>
      <c r="G66" s="23">
        <v>33.725718084</v>
      </c>
      <c r="H66" s="5" t="str">
        <f t="shared" si="12"/>
        <v>N/A</v>
      </c>
      <c r="I66" s="6">
        <v>2.177</v>
      </c>
      <c r="J66" s="6">
        <v>13.82</v>
      </c>
      <c r="K66" s="85" t="str">
        <f t="shared" si="9"/>
        <v>Yes</v>
      </c>
    </row>
    <row r="67" spans="1:11" x14ac:dyDescent="0.25">
      <c r="A67" s="104" t="s">
        <v>885</v>
      </c>
      <c r="B67" s="21" t="s">
        <v>213</v>
      </c>
      <c r="C67" s="46">
        <v>1009.544359</v>
      </c>
      <c r="D67" s="5" t="str">
        <f t="shared" si="10"/>
        <v>N/A</v>
      </c>
      <c r="E67" s="23">
        <v>953.84695524999995</v>
      </c>
      <c r="F67" s="5" t="str">
        <f t="shared" si="11"/>
        <v>N/A</v>
      </c>
      <c r="G67" s="23">
        <v>652.10052732999998</v>
      </c>
      <c r="H67" s="5" t="str">
        <f t="shared" si="12"/>
        <v>N/A</v>
      </c>
      <c r="I67" s="6">
        <v>-5.52</v>
      </c>
      <c r="J67" s="6">
        <v>-31.6</v>
      </c>
      <c r="K67" s="85" t="str">
        <f t="shared" si="9"/>
        <v>No</v>
      </c>
    </row>
    <row r="68" spans="1:11" ht="25" x14ac:dyDescent="0.25">
      <c r="A68" s="104" t="s">
        <v>886</v>
      </c>
      <c r="B68" s="21" t="s">
        <v>213</v>
      </c>
      <c r="C68" s="46">
        <v>312.36549262</v>
      </c>
      <c r="D68" s="5" t="str">
        <f t="shared" si="10"/>
        <v>N/A</v>
      </c>
      <c r="E68" s="23">
        <v>348.15663369999999</v>
      </c>
      <c r="F68" s="5" t="str">
        <f t="shared" si="11"/>
        <v>N/A</v>
      </c>
      <c r="G68" s="23">
        <v>343.14605555000003</v>
      </c>
      <c r="H68" s="5" t="str">
        <f t="shared" si="12"/>
        <v>N/A</v>
      </c>
      <c r="I68" s="6">
        <v>11.46</v>
      </c>
      <c r="J68" s="6">
        <v>-1.44</v>
      </c>
      <c r="K68" s="85" t="str">
        <f t="shared" si="9"/>
        <v>Yes</v>
      </c>
    </row>
    <row r="69" spans="1:11" x14ac:dyDescent="0.25">
      <c r="A69" s="104" t="s">
        <v>887</v>
      </c>
      <c r="B69" s="21" t="s">
        <v>213</v>
      </c>
      <c r="C69" s="46">
        <v>210.29995312</v>
      </c>
      <c r="D69" s="5" t="str">
        <f t="shared" si="10"/>
        <v>N/A</v>
      </c>
      <c r="E69" s="23">
        <v>77.824106618000002</v>
      </c>
      <c r="F69" s="5" t="str">
        <f t="shared" si="11"/>
        <v>N/A</v>
      </c>
      <c r="G69" s="23">
        <v>70.435310150000007</v>
      </c>
      <c r="H69" s="5" t="str">
        <f t="shared" si="12"/>
        <v>N/A</v>
      </c>
      <c r="I69" s="6">
        <v>-63</v>
      </c>
      <c r="J69" s="6">
        <v>-9.49</v>
      </c>
      <c r="K69" s="85" t="str">
        <f t="shared" si="9"/>
        <v>Yes</v>
      </c>
    </row>
    <row r="70" spans="1:11" ht="25" x14ac:dyDescent="0.25">
      <c r="A70" s="104" t="s">
        <v>888</v>
      </c>
      <c r="B70" s="21" t="s">
        <v>213</v>
      </c>
      <c r="C70" s="46">
        <v>50.923495701999997</v>
      </c>
      <c r="D70" s="5" t="str">
        <f t="shared" si="10"/>
        <v>N/A</v>
      </c>
      <c r="E70" s="23">
        <v>59.154374548</v>
      </c>
      <c r="F70" s="5" t="str">
        <f t="shared" si="11"/>
        <v>N/A</v>
      </c>
      <c r="G70" s="23">
        <v>48.081607794999996</v>
      </c>
      <c r="H70" s="5" t="str">
        <f t="shared" si="12"/>
        <v>N/A</v>
      </c>
      <c r="I70" s="6">
        <v>16.16</v>
      </c>
      <c r="J70" s="6">
        <v>-18.7</v>
      </c>
      <c r="K70" s="85" t="str">
        <f t="shared" si="9"/>
        <v>Yes</v>
      </c>
    </row>
    <row r="71" spans="1:11" x14ac:dyDescent="0.25">
      <c r="A71" s="104" t="s">
        <v>889</v>
      </c>
      <c r="B71" s="21" t="s">
        <v>213</v>
      </c>
      <c r="C71" s="46">
        <v>1491.5544331999999</v>
      </c>
      <c r="D71" s="5" t="str">
        <f t="shared" si="10"/>
        <v>N/A</v>
      </c>
      <c r="E71" s="23">
        <v>3188.5579554000001</v>
      </c>
      <c r="F71" s="5" t="str">
        <f t="shared" si="11"/>
        <v>N/A</v>
      </c>
      <c r="G71" s="23">
        <v>2483.5644364</v>
      </c>
      <c r="H71" s="5" t="str">
        <f t="shared" si="12"/>
        <v>N/A</v>
      </c>
      <c r="I71" s="6">
        <v>113.8</v>
      </c>
      <c r="J71" s="6">
        <v>-22.1</v>
      </c>
      <c r="K71" s="85" t="str">
        <f t="shared" si="9"/>
        <v>Yes</v>
      </c>
    </row>
    <row r="72" spans="1:11" ht="25" x14ac:dyDescent="0.25">
      <c r="A72" s="104" t="s">
        <v>890</v>
      </c>
      <c r="B72" s="21" t="s">
        <v>213</v>
      </c>
      <c r="C72" s="46">
        <v>1813.0235837</v>
      </c>
      <c r="D72" s="5" t="str">
        <f t="shared" si="10"/>
        <v>N/A</v>
      </c>
      <c r="E72" s="23">
        <v>1857.3508451</v>
      </c>
      <c r="F72" s="5" t="str">
        <f t="shared" si="11"/>
        <v>N/A</v>
      </c>
      <c r="G72" s="23">
        <v>1944.8480066</v>
      </c>
      <c r="H72" s="5" t="str">
        <f t="shared" si="12"/>
        <v>N/A</v>
      </c>
      <c r="I72" s="6">
        <v>2.4449999999999998</v>
      </c>
      <c r="J72" s="6">
        <v>4.7110000000000003</v>
      </c>
      <c r="K72" s="85" t="str">
        <f t="shared" si="9"/>
        <v>Yes</v>
      </c>
    </row>
    <row r="73" spans="1:11" x14ac:dyDescent="0.25">
      <c r="A73" s="104" t="s">
        <v>891</v>
      </c>
      <c r="B73" s="21" t="s">
        <v>213</v>
      </c>
      <c r="C73" s="46">
        <v>505.45892241000001</v>
      </c>
      <c r="D73" s="5" t="str">
        <f t="shared" si="10"/>
        <v>N/A</v>
      </c>
      <c r="E73" s="23">
        <v>619.92563202999997</v>
      </c>
      <c r="F73" s="5" t="str">
        <f t="shared" si="11"/>
        <v>N/A</v>
      </c>
      <c r="G73" s="23">
        <v>508.84486671000002</v>
      </c>
      <c r="H73" s="5" t="str">
        <f t="shared" si="12"/>
        <v>N/A</v>
      </c>
      <c r="I73" s="6">
        <v>22.65</v>
      </c>
      <c r="J73" s="6">
        <v>-17.899999999999999</v>
      </c>
      <c r="K73" s="85" t="str">
        <f t="shared" si="9"/>
        <v>Yes</v>
      </c>
    </row>
    <row r="74" spans="1:11" x14ac:dyDescent="0.25">
      <c r="A74" s="104" t="s">
        <v>892</v>
      </c>
      <c r="B74" s="21" t="s">
        <v>213</v>
      </c>
      <c r="C74" s="46">
        <v>599.22704837000003</v>
      </c>
      <c r="D74" s="5" t="str">
        <f t="shared" si="10"/>
        <v>N/A</v>
      </c>
      <c r="E74" s="23">
        <v>585.62571195999999</v>
      </c>
      <c r="F74" s="5" t="str">
        <f>IF($B74="N/A","N/A",IF(E74&gt;15,"No",IF(E74&lt;-15,"No","Yes")))</f>
        <v>N/A</v>
      </c>
      <c r="G74" s="23">
        <v>612.74169742000004</v>
      </c>
      <c r="H74" s="5" t="str">
        <f t="shared" si="12"/>
        <v>N/A</v>
      </c>
      <c r="I74" s="6">
        <v>-2.27</v>
      </c>
      <c r="J74" s="6">
        <v>4.63</v>
      </c>
      <c r="K74" s="85" t="str">
        <f t="shared" si="9"/>
        <v>Yes</v>
      </c>
    </row>
    <row r="75" spans="1:11" x14ac:dyDescent="0.25">
      <c r="A75" s="104" t="s">
        <v>893</v>
      </c>
      <c r="B75" s="21" t="s">
        <v>213</v>
      </c>
      <c r="C75" s="44">
        <v>1.1437355301000001</v>
      </c>
      <c r="D75" s="5" t="str">
        <f t="shared" ref="D75:D80" si="13">IF($B75="N/A","N/A",IF(C75&gt;15,"No",IF(C75&lt;-15,"No","Yes")))</f>
        <v>N/A</v>
      </c>
      <c r="E75" s="4">
        <v>0.98535751890000001</v>
      </c>
      <c r="F75" s="5" t="str">
        <f>IF($B75="N/A","N/A",IF(E75&gt;15,"No",IF(E75&lt;-15,"No","Yes")))</f>
        <v>N/A</v>
      </c>
      <c r="G75" s="4">
        <v>0.83740211109999996</v>
      </c>
      <c r="H75" s="5" t="str">
        <f t="shared" si="12"/>
        <v>N/A</v>
      </c>
      <c r="I75" s="6">
        <v>-13.8</v>
      </c>
      <c r="J75" s="6">
        <v>-15</v>
      </c>
      <c r="K75" s="85" t="str">
        <f t="shared" ref="K75:K80" si="14">IF(J75="Div by 0", "N/A", IF(J75="N/A","N/A", IF(J75&gt;30, "No", IF(J75&lt;-30, "No", "Yes"))))</f>
        <v>Yes</v>
      </c>
    </row>
    <row r="76" spans="1:11" x14ac:dyDescent="0.25">
      <c r="A76" s="104" t="s">
        <v>894</v>
      </c>
      <c r="B76" s="21" t="s">
        <v>213</v>
      </c>
      <c r="C76" s="44">
        <v>0.24902399250000001</v>
      </c>
      <c r="D76" s="5" t="str">
        <f t="shared" si="13"/>
        <v>N/A</v>
      </c>
      <c r="E76" s="4">
        <v>0.16000978900000001</v>
      </c>
      <c r="F76" s="5" t="str">
        <f t="shared" ref="F76:F86" si="15">IF($B76="N/A","N/A",IF(E76&gt;15,"No",IF(E76&lt;-15,"No","Yes")))</f>
        <v>N/A</v>
      </c>
      <c r="G76" s="4">
        <v>0.1811409675</v>
      </c>
      <c r="H76" s="5" t="str">
        <f t="shared" si="12"/>
        <v>N/A</v>
      </c>
      <c r="I76" s="6">
        <v>-35.700000000000003</v>
      </c>
      <c r="J76" s="6">
        <v>13.21</v>
      </c>
      <c r="K76" s="85" t="str">
        <f t="shared" si="14"/>
        <v>Yes</v>
      </c>
    </row>
    <row r="77" spans="1:11" x14ac:dyDescent="0.25">
      <c r="A77" s="104" t="s">
        <v>895</v>
      </c>
      <c r="B77" s="21" t="s">
        <v>213</v>
      </c>
      <c r="C77" s="44">
        <v>1.2661910675000001</v>
      </c>
      <c r="D77" s="5" t="str">
        <f t="shared" si="13"/>
        <v>N/A</v>
      </c>
      <c r="E77" s="4">
        <v>0.83436865579999997</v>
      </c>
      <c r="F77" s="5" t="str">
        <f t="shared" si="15"/>
        <v>N/A</v>
      </c>
      <c r="G77" s="4">
        <v>1.2330167417</v>
      </c>
      <c r="H77" s="5" t="str">
        <f t="shared" si="12"/>
        <v>N/A</v>
      </c>
      <c r="I77" s="6">
        <v>-34.1</v>
      </c>
      <c r="J77" s="6">
        <v>47.78</v>
      </c>
      <c r="K77" s="85" t="str">
        <f t="shared" si="14"/>
        <v>No</v>
      </c>
    </row>
    <row r="78" spans="1:11" x14ac:dyDescent="0.25">
      <c r="A78" s="104" t="s">
        <v>896</v>
      </c>
      <c r="B78" s="21" t="s">
        <v>213</v>
      </c>
      <c r="C78" s="44">
        <v>0.3285876747</v>
      </c>
      <c r="D78" s="5" t="str">
        <f t="shared" si="13"/>
        <v>N/A</v>
      </c>
      <c r="E78" s="4">
        <v>0.39330343629999998</v>
      </c>
      <c r="F78" s="5" t="str">
        <f t="shared" si="15"/>
        <v>N/A</v>
      </c>
      <c r="G78" s="4">
        <v>0.56069247899999997</v>
      </c>
      <c r="H78" s="5" t="str">
        <f t="shared" si="12"/>
        <v>N/A</v>
      </c>
      <c r="I78" s="6">
        <v>19.7</v>
      </c>
      <c r="J78" s="6">
        <v>42.56</v>
      </c>
      <c r="K78" s="85" t="str">
        <f t="shared" si="14"/>
        <v>No</v>
      </c>
    </row>
    <row r="79" spans="1:11" ht="25" x14ac:dyDescent="0.25">
      <c r="A79" s="104" t="s">
        <v>897</v>
      </c>
      <c r="B79" s="21" t="s">
        <v>213</v>
      </c>
      <c r="C79" s="44">
        <v>21.128260424</v>
      </c>
      <c r="D79" s="5" t="str">
        <f t="shared" si="13"/>
        <v>N/A</v>
      </c>
      <c r="E79" s="4">
        <v>24.088216617</v>
      </c>
      <c r="F79" s="5" t="str">
        <f t="shared" si="15"/>
        <v>N/A</v>
      </c>
      <c r="G79" s="4">
        <v>21.804770712</v>
      </c>
      <c r="H79" s="5" t="str">
        <f t="shared" si="12"/>
        <v>N/A</v>
      </c>
      <c r="I79" s="6">
        <v>14.01</v>
      </c>
      <c r="J79" s="6">
        <v>-9.48</v>
      </c>
      <c r="K79" s="85" t="str">
        <f t="shared" si="14"/>
        <v>Yes</v>
      </c>
    </row>
    <row r="80" spans="1:11" ht="25" x14ac:dyDescent="0.25">
      <c r="A80" s="104" t="s">
        <v>898</v>
      </c>
      <c r="B80" s="21" t="s">
        <v>213</v>
      </c>
      <c r="C80" s="48">
        <v>20.955983880000002</v>
      </c>
      <c r="D80" s="5" t="str">
        <f t="shared" si="13"/>
        <v>N/A</v>
      </c>
      <c r="E80" s="48">
        <v>23.858674245</v>
      </c>
      <c r="F80" s="5" t="str">
        <f t="shared" si="15"/>
        <v>N/A</v>
      </c>
      <c r="G80" s="48">
        <v>21.433285229999999</v>
      </c>
      <c r="H80" s="5" t="str">
        <f t="shared" si="12"/>
        <v>N/A</v>
      </c>
      <c r="I80" s="6">
        <v>13.85</v>
      </c>
      <c r="J80" s="49">
        <v>-10.199999999999999</v>
      </c>
      <c r="K80" s="85" t="str">
        <f t="shared" si="14"/>
        <v>Yes</v>
      </c>
    </row>
    <row r="81" spans="1:11" x14ac:dyDescent="0.25">
      <c r="A81" s="104" t="s">
        <v>899</v>
      </c>
      <c r="B81" s="21" t="s">
        <v>213</v>
      </c>
      <c r="C81" s="50">
        <v>55.838532532999999</v>
      </c>
      <c r="D81" s="5" t="str">
        <f t="shared" ref="D81:D86" si="16">IF($B81="N/A","N/A",IF(C81&gt;15,"No",IF(C81&lt;-15,"No","Yes")))</f>
        <v>N/A</v>
      </c>
      <c r="E81" s="51">
        <v>57.729248339999998</v>
      </c>
      <c r="F81" s="5" t="str">
        <f t="shared" si="15"/>
        <v>N/A</v>
      </c>
      <c r="G81" s="51">
        <v>78.290921440000005</v>
      </c>
      <c r="H81" s="5" t="str">
        <f>IF($B81="N/A","N/A",IF(G81&gt;15,"No",IF(G81&lt;-15,"No","Yes")))</f>
        <v>N/A</v>
      </c>
      <c r="I81" s="6">
        <v>3.3860000000000001</v>
      </c>
      <c r="J81" s="6">
        <v>35.619999999999997</v>
      </c>
      <c r="K81" s="85" t="str">
        <f t="shared" ref="K81:K86" si="17">IF(J81="Div by 0", "N/A", IF(J81="N/A","N/A", IF(J81&gt;30, "No", IF(J81&lt;-30, "No", "Yes"))))</f>
        <v>No</v>
      </c>
    </row>
    <row r="82" spans="1:11" x14ac:dyDescent="0.25">
      <c r="A82" s="104" t="s">
        <v>900</v>
      </c>
      <c r="B82" s="21" t="s">
        <v>213</v>
      </c>
      <c r="C82" s="50">
        <v>146.59807989999999</v>
      </c>
      <c r="D82" s="5" t="str">
        <f t="shared" si="16"/>
        <v>N/A</v>
      </c>
      <c r="E82" s="51">
        <v>146.88850126</v>
      </c>
      <c r="F82" s="5" t="str">
        <f t="shared" si="15"/>
        <v>N/A</v>
      </c>
      <c r="G82" s="51">
        <v>142.80323501000001</v>
      </c>
      <c r="H82" s="5" t="str">
        <f t="shared" si="12"/>
        <v>N/A</v>
      </c>
      <c r="I82" s="6">
        <v>0.1981</v>
      </c>
      <c r="J82" s="6">
        <v>-2.78</v>
      </c>
      <c r="K82" s="85" t="str">
        <f t="shared" si="17"/>
        <v>Yes</v>
      </c>
    </row>
    <row r="83" spans="1:11" x14ac:dyDescent="0.25">
      <c r="A83" s="104" t="s">
        <v>901</v>
      </c>
      <c r="B83" s="21" t="s">
        <v>213</v>
      </c>
      <c r="C83" s="50">
        <v>164.97196575999999</v>
      </c>
      <c r="D83" s="5" t="str">
        <f t="shared" si="16"/>
        <v>N/A</v>
      </c>
      <c r="E83" s="51">
        <v>220.35089785</v>
      </c>
      <c r="F83" s="5" t="str">
        <f t="shared" si="15"/>
        <v>N/A</v>
      </c>
      <c r="G83" s="51">
        <v>210.51350973999999</v>
      </c>
      <c r="H83" s="5" t="str">
        <f t="shared" si="12"/>
        <v>N/A</v>
      </c>
      <c r="I83" s="6">
        <v>33.57</v>
      </c>
      <c r="J83" s="6">
        <v>-4.46</v>
      </c>
      <c r="K83" s="85" t="str">
        <f t="shared" si="17"/>
        <v>Yes</v>
      </c>
    </row>
    <row r="84" spans="1:11" x14ac:dyDescent="0.25">
      <c r="A84" s="104" t="s">
        <v>902</v>
      </c>
      <c r="B84" s="21" t="s">
        <v>213</v>
      </c>
      <c r="C84" s="50">
        <v>333.90270070000003</v>
      </c>
      <c r="D84" s="5" t="str">
        <f t="shared" si="16"/>
        <v>N/A</v>
      </c>
      <c r="E84" s="51">
        <v>342.75218575999997</v>
      </c>
      <c r="F84" s="5" t="str">
        <f t="shared" si="15"/>
        <v>N/A</v>
      </c>
      <c r="G84" s="51">
        <v>364.38291528000002</v>
      </c>
      <c r="H84" s="5" t="str">
        <f t="shared" si="12"/>
        <v>N/A</v>
      </c>
      <c r="I84" s="6">
        <v>2.65</v>
      </c>
      <c r="J84" s="6">
        <v>6.3109999999999999</v>
      </c>
      <c r="K84" s="85" t="str">
        <f t="shared" si="17"/>
        <v>Yes</v>
      </c>
    </row>
    <row r="85" spans="1:11" x14ac:dyDescent="0.25">
      <c r="A85" s="104" t="s">
        <v>903</v>
      </c>
      <c r="B85" s="21" t="s">
        <v>213</v>
      </c>
      <c r="C85" s="50">
        <v>479.24532973999999</v>
      </c>
      <c r="D85" s="5" t="str">
        <f t="shared" si="16"/>
        <v>N/A</v>
      </c>
      <c r="E85" s="51">
        <v>409.19650532999998</v>
      </c>
      <c r="F85" s="5" t="str">
        <f t="shared" si="15"/>
        <v>N/A</v>
      </c>
      <c r="G85" s="51">
        <v>449.81185753</v>
      </c>
      <c r="H85" s="5" t="str">
        <f t="shared" si="12"/>
        <v>N/A</v>
      </c>
      <c r="I85" s="6">
        <v>-14.6</v>
      </c>
      <c r="J85" s="6">
        <v>9.9260000000000002</v>
      </c>
      <c r="K85" s="85" t="str">
        <f t="shared" si="17"/>
        <v>Yes</v>
      </c>
    </row>
    <row r="86" spans="1:11" ht="25" x14ac:dyDescent="0.25">
      <c r="A86" s="104" t="s">
        <v>904</v>
      </c>
      <c r="B86" s="21" t="s">
        <v>213</v>
      </c>
      <c r="C86" s="52">
        <v>481.18576395000002</v>
      </c>
      <c r="D86" s="5" t="str">
        <f t="shared" si="16"/>
        <v>N/A</v>
      </c>
      <c r="E86" s="52">
        <v>410.88602954999999</v>
      </c>
      <c r="F86" s="5" t="str">
        <f t="shared" si="15"/>
        <v>N/A</v>
      </c>
      <c r="G86" s="52">
        <v>453.33059394000003</v>
      </c>
      <c r="H86" s="5" t="str">
        <f t="shared" si="12"/>
        <v>N/A</v>
      </c>
      <c r="I86" s="6">
        <v>-14.6</v>
      </c>
      <c r="J86" s="6">
        <v>10.33</v>
      </c>
      <c r="K86" s="85" t="str">
        <f t="shared" si="17"/>
        <v>Yes</v>
      </c>
    </row>
    <row r="87" spans="1:11" x14ac:dyDescent="0.25">
      <c r="A87" s="104" t="s">
        <v>32</v>
      </c>
      <c r="B87" s="21" t="s">
        <v>266</v>
      </c>
      <c r="C87" s="44">
        <v>75.689820366999996</v>
      </c>
      <c r="D87" s="5" t="str">
        <f>IF($B87="N/A","N/A",IF(C87&gt;60,"Yes","No"))</f>
        <v>Yes</v>
      </c>
      <c r="E87" s="4">
        <v>73.207984144999998</v>
      </c>
      <c r="F87" s="5" t="str">
        <f>IF($B87="N/A","N/A",IF(E87&gt;60,"Yes","No"))</f>
        <v>Yes</v>
      </c>
      <c r="G87" s="4">
        <v>75.252989817</v>
      </c>
      <c r="H87" s="5" t="str">
        <f>IF($B87="N/A","N/A",IF(G87&gt;60,"Yes","No"))</f>
        <v>Yes</v>
      </c>
      <c r="I87" s="6">
        <v>-3.28</v>
      </c>
      <c r="J87" s="6">
        <v>2.7930000000000001</v>
      </c>
      <c r="K87" s="85" t="str">
        <f t="shared" ref="K87:K105" si="18">IF(J87="Div by 0", "N/A", IF(J87="N/A","N/A", IF(J87&gt;30, "No", IF(J87&lt;-30, "No", "Yes"))))</f>
        <v>Yes</v>
      </c>
    </row>
    <row r="88" spans="1:11" x14ac:dyDescent="0.25">
      <c r="A88" s="104" t="s">
        <v>39</v>
      </c>
      <c r="B88" s="21" t="s">
        <v>267</v>
      </c>
      <c r="C88" s="44">
        <v>99.561126014999999</v>
      </c>
      <c r="D88" s="5" t="str">
        <f>IF($B88="N/A","N/A",IF(C88&gt;100,"No",IF(C88&lt;85,"No","Yes")))</f>
        <v>Yes</v>
      </c>
      <c r="E88" s="4">
        <v>99.403411104</v>
      </c>
      <c r="F88" s="5" t="str">
        <f>IF($B88="N/A","N/A",IF(E88&gt;100,"No",IF(E88&lt;85,"No","Yes")))</f>
        <v>Yes</v>
      </c>
      <c r="G88" s="4">
        <v>99.508009641000001</v>
      </c>
      <c r="H88" s="5" t="str">
        <f>IF($B88="N/A","N/A",IF(G88&gt;100,"No",IF(G88&lt;85,"No","Yes")))</f>
        <v>Yes</v>
      </c>
      <c r="I88" s="6">
        <v>-0.158</v>
      </c>
      <c r="J88" s="6">
        <v>0.1052</v>
      </c>
      <c r="K88" s="85" t="str">
        <f t="shared" si="18"/>
        <v>Yes</v>
      </c>
    </row>
    <row r="89" spans="1:11" x14ac:dyDescent="0.25">
      <c r="A89" s="104" t="s">
        <v>905</v>
      </c>
      <c r="B89" s="21" t="s">
        <v>213</v>
      </c>
      <c r="C89" s="44">
        <v>25.506832674999998</v>
      </c>
      <c r="D89" s="5" t="str">
        <f>IF($B89="N/A","N/A",IF(C89&gt;15,"No",IF(C89&lt;-15,"No","Yes")))</f>
        <v>N/A</v>
      </c>
      <c r="E89" s="4">
        <v>24.87267439</v>
      </c>
      <c r="F89" s="5" t="str">
        <f>IF($B89="N/A","N/A",IF(E89&gt;15,"No",IF(E89&lt;-15,"No","Yes")))</f>
        <v>N/A</v>
      </c>
      <c r="G89" s="4">
        <v>30.168597303999999</v>
      </c>
      <c r="H89" s="5" t="str">
        <f>IF($B89="N/A","N/A",IF(G89&gt;15,"No",IF(G89&lt;-15,"No","Yes")))</f>
        <v>N/A</v>
      </c>
      <c r="I89" s="6">
        <v>-2.4900000000000002</v>
      </c>
      <c r="J89" s="6">
        <v>21.29</v>
      </c>
      <c r="K89" s="85" t="str">
        <f t="shared" si="18"/>
        <v>Yes</v>
      </c>
    </row>
    <row r="90" spans="1:11" x14ac:dyDescent="0.25">
      <c r="A90" s="104" t="s">
        <v>846</v>
      </c>
      <c r="B90" s="21" t="s">
        <v>268</v>
      </c>
      <c r="C90" s="44">
        <v>1.5218966544999999</v>
      </c>
      <c r="D90" s="5" t="str">
        <f>IF($B90="N/A","N/A",IF(C90&gt;25,"No",IF(C90&lt;5,"No","Yes")))</f>
        <v>No</v>
      </c>
      <c r="E90" s="4">
        <v>1.2979312524</v>
      </c>
      <c r="F90" s="5" t="str">
        <f>IF($B90="N/A","N/A",IF(E90&gt;25,"No",IF(E90&lt;5,"No","Yes")))</f>
        <v>No</v>
      </c>
      <c r="G90" s="4">
        <v>1.6213639951000001</v>
      </c>
      <c r="H90" s="5" t="str">
        <f>IF($B90="N/A","N/A",IF(G90&gt;25,"No",IF(G90&lt;5,"No","Yes")))</f>
        <v>No</v>
      </c>
      <c r="I90" s="6">
        <v>-14.7</v>
      </c>
      <c r="J90" s="6">
        <v>24.92</v>
      </c>
      <c r="K90" s="85" t="str">
        <f t="shared" si="18"/>
        <v>Yes</v>
      </c>
    </row>
    <row r="91" spans="1:11" x14ac:dyDescent="0.25">
      <c r="A91" s="104" t="s">
        <v>847</v>
      </c>
      <c r="B91" s="21" t="s">
        <v>269</v>
      </c>
      <c r="C91" s="44">
        <v>61.094587797999999</v>
      </c>
      <c r="D91" s="5" t="str">
        <f>IF($B91="N/A","N/A",IF(C91&gt;70,"No",IF(C91&lt;40,"No","Yes")))</f>
        <v>Yes</v>
      </c>
      <c r="E91" s="4">
        <v>64.360937985000007</v>
      </c>
      <c r="F91" s="5" t="str">
        <f>IF($B91="N/A","N/A",IF(E91&gt;70,"No",IF(E91&lt;40,"No","Yes")))</f>
        <v>Yes</v>
      </c>
      <c r="G91" s="4">
        <v>60.563887371</v>
      </c>
      <c r="H91" s="5" t="str">
        <f>IF($B91="N/A","N/A",IF(G91&gt;70,"No",IF(G91&lt;40,"No","Yes")))</f>
        <v>Yes</v>
      </c>
      <c r="I91" s="6">
        <v>5.3460000000000001</v>
      </c>
      <c r="J91" s="6">
        <v>-5.9</v>
      </c>
      <c r="K91" s="85" t="str">
        <f t="shared" si="18"/>
        <v>Yes</v>
      </c>
    </row>
    <row r="92" spans="1:11" x14ac:dyDescent="0.25">
      <c r="A92" s="104" t="s">
        <v>848</v>
      </c>
      <c r="B92" s="21" t="s">
        <v>270</v>
      </c>
      <c r="C92" s="44">
        <v>34.610293540999997</v>
      </c>
      <c r="D92" s="5" t="str">
        <f>IF($B92="N/A","N/A",IF(C92&gt;55,"No",IF(C92&lt;20,"No","Yes")))</f>
        <v>Yes</v>
      </c>
      <c r="E92" s="4">
        <v>34.341069761</v>
      </c>
      <c r="F92" s="5" t="str">
        <f>IF($B92="N/A","N/A",IF(E92&gt;55,"No",IF(E92&lt;20,"No","Yes")))</f>
        <v>Yes</v>
      </c>
      <c r="G92" s="4">
        <v>37.812641567999997</v>
      </c>
      <c r="H92" s="5" t="str">
        <f>IF($B92="N/A","N/A",IF(G92&gt;55,"No",IF(G92&lt;20,"No","Yes")))</f>
        <v>Yes</v>
      </c>
      <c r="I92" s="6">
        <v>-0.77800000000000002</v>
      </c>
      <c r="J92" s="6">
        <v>10.11</v>
      </c>
      <c r="K92" s="85" t="str">
        <f t="shared" si="18"/>
        <v>Yes</v>
      </c>
    </row>
    <row r="93" spans="1:11" x14ac:dyDescent="0.25">
      <c r="A93" s="104" t="s">
        <v>163</v>
      </c>
      <c r="B93" s="21" t="s">
        <v>246</v>
      </c>
      <c r="C93" s="44">
        <v>99.096941063000003</v>
      </c>
      <c r="D93" s="5" t="str">
        <f>IF($B93="N/A","N/A",IF(C93&gt;95,"Yes","No"))</f>
        <v>Yes</v>
      </c>
      <c r="E93" s="4">
        <v>99.655396166000003</v>
      </c>
      <c r="F93" s="5" t="str">
        <f>IF($B93="N/A","N/A",IF(E93&gt;95,"Yes","No"))</f>
        <v>Yes</v>
      </c>
      <c r="G93" s="4">
        <v>99.496734895000003</v>
      </c>
      <c r="H93" s="5" t="str">
        <f>IF($B93="N/A","N/A",IF(G93&gt;95,"Yes","No"))</f>
        <v>Yes</v>
      </c>
      <c r="I93" s="6">
        <v>0.5635</v>
      </c>
      <c r="J93" s="6">
        <v>-0.159</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44.108139876999999</v>
      </c>
      <c r="D95" s="5" t="str">
        <f>IF($B95="N/A","N/A",IF(C95&gt;15,"No",IF(C95&lt;-15,"No","Yes")))</f>
        <v>N/A</v>
      </c>
      <c r="E95" s="4">
        <v>49.697377269999997</v>
      </c>
      <c r="F95" s="5" t="str">
        <f>IF($B95="N/A","N/A",IF(E95&gt;15,"No",IF(E95&lt;-15,"No","Yes")))</f>
        <v>N/A</v>
      </c>
      <c r="G95" s="4">
        <v>43.367198838999997</v>
      </c>
      <c r="H95" s="5" t="str">
        <f>IF($B95="N/A","N/A",IF(G95&gt;15,"No",IF(G95&lt;-15,"No","Yes")))</f>
        <v>N/A</v>
      </c>
      <c r="I95" s="6">
        <v>12.67</v>
      </c>
      <c r="J95" s="6">
        <v>-12.7</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99.828976982</v>
      </c>
      <c r="D97" s="5" t="str">
        <f>IF($B97="N/A","N/A",IF(C97&gt;15,"No",IF(C97&lt;-15,"No","Yes")))</f>
        <v>N/A</v>
      </c>
      <c r="E97" s="4">
        <v>99.867275754999994</v>
      </c>
      <c r="F97" s="5" t="str">
        <f>IF($B97="N/A","N/A",IF(E97&gt;15,"No",IF(E97&lt;-15,"No","Yes")))</f>
        <v>N/A</v>
      </c>
      <c r="G97" s="4">
        <v>99.846619880000006</v>
      </c>
      <c r="H97" s="5" t="str">
        <f>IF($B97="N/A","N/A",IF(G97&gt;15,"No",IF(G97&lt;-15,"No","Yes")))</f>
        <v>N/A</v>
      </c>
      <c r="I97" s="6">
        <v>3.8399999999999997E-2</v>
      </c>
      <c r="J97" s="6">
        <v>-2.1000000000000001E-2</v>
      </c>
      <c r="K97" s="85" t="str">
        <f t="shared" si="18"/>
        <v>Yes</v>
      </c>
    </row>
    <row r="98" spans="1:11" x14ac:dyDescent="0.25">
      <c r="A98" s="104" t="s">
        <v>43</v>
      </c>
      <c r="B98" s="21" t="s">
        <v>223</v>
      </c>
      <c r="C98" s="44">
        <v>99.785353248999996</v>
      </c>
      <c r="D98" s="5" t="str">
        <f>IF($B98="N/A","N/A",IF(C98&gt;100,"No",IF(C98&lt;98,"No","Yes")))</f>
        <v>Yes</v>
      </c>
      <c r="E98" s="4">
        <v>99.872873815000005</v>
      </c>
      <c r="F98" s="5" t="str">
        <f>IF($B98="N/A","N/A",IF(E98&gt;100,"No",IF(E98&lt;98,"No","Yes")))</f>
        <v>Yes</v>
      </c>
      <c r="G98" s="4">
        <v>99.804484983999998</v>
      </c>
      <c r="H98" s="5" t="str">
        <f>IF($B98="N/A","N/A",IF(G98&gt;100,"No",IF(G98&lt;98,"No","Yes")))</f>
        <v>Yes</v>
      </c>
      <c r="I98" s="6">
        <v>8.77E-2</v>
      </c>
      <c r="J98" s="6">
        <v>-6.8000000000000005E-2</v>
      </c>
      <c r="K98" s="85" t="str">
        <f t="shared" si="18"/>
        <v>Yes</v>
      </c>
    </row>
    <row r="99" spans="1:11" x14ac:dyDescent="0.25">
      <c r="A99" s="104" t="s">
        <v>44</v>
      </c>
      <c r="B99" s="21" t="s">
        <v>213</v>
      </c>
      <c r="C99" s="44">
        <v>27.040375605000001</v>
      </c>
      <c r="D99" s="5" t="str">
        <f>IF($B99="N/A","N/A",IF(C99&gt;15,"No",IF(C99&lt;-15,"No","Yes")))</f>
        <v>N/A</v>
      </c>
      <c r="E99" s="4">
        <v>22.444260564</v>
      </c>
      <c r="F99" s="5" t="str">
        <f>IF($B99="N/A","N/A",IF(E99&gt;15,"No",IF(E99&lt;-15,"No","Yes")))</f>
        <v>N/A</v>
      </c>
      <c r="G99" s="4">
        <v>27.568621791999998</v>
      </c>
      <c r="H99" s="5" t="str">
        <f>IF($B99="N/A","N/A",IF(G99&gt;15,"No",IF(G99&lt;-15,"No","Yes")))</f>
        <v>N/A</v>
      </c>
      <c r="I99" s="6">
        <v>-17</v>
      </c>
      <c r="J99" s="6">
        <v>22.83</v>
      </c>
      <c r="K99" s="85" t="str">
        <f t="shared" si="18"/>
        <v>Yes</v>
      </c>
    </row>
    <row r="100" spans="1:11" x14ac:dyDescent="0.25">
      <c r="A100" s="104" t="s">
        <v>45</v>
      </c>
      <c r="B100" s="21" t="s">
        <v>213</v>
      </c>
      <c r="C100" s="44">
        <v>50.480515924999999</v>
      </c>
      <c r="D100" s="5" t="str">
        <f>IF($B100="N/A","N/A",IF(C100&gt;15,"No",IF(C100&lt;-15,"No","Yes")))</f>
        <v>N/A</v>
      </c>
      <c r="E100" s="4">
        <v>52.683628636000002</v>
      </c>
      <c r="F100" s="5" t="str">
        <f>IF($B100="N/A","N/A",IF(E100&gt;15,"No",IF(E100&lt;-15,"No","Yes")))</f>
        <v>N/A</v>
      </c>
      <c r="G100" s="4">
        <v>49.944715932999998</v>
      </c>
      <c r="H100" s="5" t="str">
        <f>IF($B100="N/A","N/A",IF(G100&gt;15,"No",IF(G100&lt;-15,"No","Yes")))</f>
        <v>N/A</v>
      </c>
      <c r="I100" s="6">
        <v>4.3639999999999999</v>
      </c>
      <c r="J100" s="6">
        <v>-5.2</v>
      </c>
      <c r="K100" s="85" t="str">
        <f t="shared" si="18"/>
        <v>Yes</v>
      </c>
    </row>
    <row r="101" spans="1:11" x14ac:dyDescent="0.25">
      <c r="A101" s="104" t="s">
        <v>355</v>
      </c>
      <c r="B101" s="21" t="s">
        <v>213</v>
      </c>
      <c r="C101" s="44">
        <v>77.52089153</v>
      </c>
      <c r="D101" s="5" t="str">
        <f>IF($B101="N/A","N/A",IF(C101&gt;15,"No",IF(C101&lt;-15,"No","Yes")))</f>
        <v>N/A</v>
      </c>
      <c r="E101" s="4">
        <v>75.127889199999998</v>
      </c>
      <c r="F101" s="5" t="str">
        <f>IF($B101="N/A","N/A",IF(E101&gt;15,"No",IF(E101&lt;-15,"No","Yes")))</f>
        <v>N/A</v>
      </c>
      <c r="G101" s="4">
        <v>77.513337725</v>
      </c>
      <c r="H101" s="5" t="str">
        <f>IF($B101="N/A","N/A",IF(G101&gt;15,"No",IF(G101&lt;-15,"No","Yes")))</f>
        <v>N/A</v>
      </c>
      <c r="I101" s="6">
        <v>-3.09</v>
      </c>
      <c r="J101" s="6">
        <v>3.1749999999999998</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22.47910847</v>
      </c>
      <c r="D103" s="5" t="str">
        <f>IF($B103="N/A","N/A",IF(C103&gt;15,"No",IF(C103&lt;-15,"No","Yes")))</f>
        <v>N/A</v>
      </c>
      <c r="E103" s="4">
        <v>24.872110800000002</v>
      </c>
      <c r="F103" s="5" t="str">
        <f>IF($B103="N/A","N/A",IF(E103&gt;15,"No",IF(E103&lt;-15,"No","Yes")))</f>
        <v>N/A</v>
      </c>
      <c r="G103" s="4">
        <v>22.434418268000002</v>
      </c>
      <c r="H103" s="5" t="str">
        <f>IF($B103="N/A","N/A",IF(G103&gt;15,"No",IF(G103&lt;-15,"No","Yes")))</f>
        <v>N/A</v>
      </c>
      <c r="I103" s="6">
        <v>10.65</v>
      </c>
      <c r="J103" s="6">
        <v>-9.8000000000000007</v>
      </c>
      <c r="K103" s="85" t="str">
        <f t="shared" si="18"/>
        <v>Yes</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44.372849961999997</v>
      </c>
      <c r="D107" s="5" t="str">
        <f t="shared" ref="D107:D130" si="19">IF($B107="N/A","N/A",IF(C107&gt;15,"No",IF(C107&lt;-15,"No","Yes")))</f>
        <v>N/A</v>
      </c>
      <c r="E107" s="5">
        <v>39.400412103999997</v>
      </c>
      <c r="F107" s="5" t="str">
        <f t="shared" ref="F107:F130" si="20">IF($B107="N/A","N/A",IF(E107&gt;15,"No",IF(E107&lt;-15,"No","Yes")))</f>
        <v>N/A</v>
      </c>
      <c r="G107" s="4">
        <v>52.840388609999998</v>
      </c>
      <c r="H107" s="5" t="str">
        <f t="shared" ref="H107:H130" si="21">IF($B107="N/A","N/A",IF(G107&gt;15,"No",IF(G107&lt;-15,"No","Yes")))</f>
        <v>N/A</v>
      </c>
      <c r="I107" s="6">
        <v>-11.2</v>
      </c>
      <c r="J107" s="6">
        <v>34.11</v>
      </c>
      <c r="K107" s="85" t="str">
        <f t="shared" ref="K107:K130" si="22">IF(J107="Div by 0", "N/A", IF(J107="N/A","N/A", IF(J107&gt;30, "No", IF(J107&lt;-30, "No", "Yes"))))</f>
        <v>No</v>
      </c>
    </row>
    <row r="108" spans="1:11" x14ac:dyDescent="0.25">
      <c r="A108" s="104" t="s">
        <v>909</v>
      </c>
      <c r="B108" s="21" t="s">
        <v>213</v>
      </c>
      <c r="C108" s="53">
        <v>34.664986651</v>
      </c>
      <c r="D108" s="21" t="s">
        <v>213</v>
      </c>
      <c r="E108" s="5">
        <v>36.7370284</v>
      </c>
      <c r="F108" s="21" t="s">
        <v>213</v>
      </c>
      <c r="G108" s="4">
        <v>25.676413291999999</v>
      </c>
      <c r="H108" s="21" t="s">
        <v>213</v>
      </c>
      <c r="I108" s="6">
        <v>5.9770000000000003</v>
      </c>
      <c r="J108" s="6">
        <v>-30.1</v>
      </c>
      <c r="K108" s="85" t="str">
        <f t="shared" si="22"/>
        <v>No</v>
      </c>
    </row>
    <row r="109" spans="1:11" x14ac:dyDescent="0.25">
      <c r="A109" s="104" t="s">
        <v>910</v>
      </c>
      <c r="B109" s="21" t="s">
        <v>213</v>
      </c>
      <c r="C109" s="53">
        <v>1.3786783514000001</v>
      </c>
      <c r="D109" s="5" t="str">
        <f t="shared" si="19"/>
        <v>N/A</v>
      </c>
      <c r="E109" s="5">
        <v>1.1613325605</v>
      </c>
      <c r="F109" s="5" t="str">
        <f t="shared" si="20"/>
        <v>N/A</v>
      </c>
      <c r="G109" s="4">
        <v>0.87585363329999999</v>
      </c>
      <c r="H109" s="5" t="str">
        <f t="shared" si="21"/>
        <v>N/A</v>
      </c>
      <c r="I109" s="6">
        <v>-15.8</v>
      </c>
      <c r="J109" s="6">
        <v>-24.6</v>
      </c>
      <c r="K109" s="85" t="str">
        <f t="shared" si="22"/>
        <v>Yes</v>
      </c>
    </row>
    <row r="110" spans="1:11" x14ac:dyDescent="0.25">
      <c r="A110" s="104" t="s">
        <v>911</v>
      </c>
      <c r="B110" s="21" t="s">
        <v>213</v>
      </c>
      <c r="C110" s="53">
        <v>0.11795766689999999</v>
      </c>
      <c r="D110" s="5" t="str">
        <f t="shared" si="19"/>
        <v>N/A</v>
      </c>
      <c r="E110" s="5">
        <v>7.2926593799999995E-2</v>
      </c>
      <c r="F110" s="5" t="str">
        <f t="shared" si="20"/>
        <v>N/A</v>
      </c>
      <c r="G110" s="4">
        <v>3.2074532900000001E-2</v>
      </c>
      <c r="H110" s="5" t="str">
        <f t="shared" si="21"/>
        <v>N/A</v>
      </c>
      <c r="I110" s="6">
        <v>-38.200000000000003</v>
      </c>
      <c r="J110" s="6">
        <v>-56</v>
      </c>
      <c r="K110" s="85" t="str">
        <f t="shared" si="22"/>
        <v>No</v>
      </c>
    </row>
    <row r="111" spans="1:11" x14ac:dyDescent="0.25">
      <c r="A111" s="104" t="s">
        <v>912</v>
      </c>
      <c r="B111" s="21" t="s">
        <v>213</v>
      </c>
      <c r="C111" s="53">
        <v>0</v>
      </c>
      <c r="D111" s="5" t="str">
        <f t="shared" si="19"/>
        <v>N/A</v>
      </c>
      <c r="E111" s="5">
        <v>0</v>
      </c>
      <c r="F111" s="5" t="str">
        <f t="shared" si="20"/>
        <v>N/A</v>
      </c>
      <c r="G111" s="4">
        <v>0</v>
      </c>
      <c r="H111" s="5" t="str">
        <f t="shared" si="21"/>
        <v>N/A</v>
      </c>
      <c r="I111" s="6" t="s">
        <v>1747</v>
      </c>
      <c r="J111" s="6" t="s">
        <v>1747</v>
      </c>
      <c r="K111" s="85" t="str">
        <f t="shared" si="22"/>
        <v>N/A</v>
      </c>
    </row>
    <row r="112" spans="1:11" x14ac:dyDescent="0.25">
      <c r="A112" s="104" t="s">
        <v>913</v>
      </c>
      <c r="B112" s="21" t="s">
        <v>213</v>
      </c>
      <c r="C112" s="53">
        <v>6.8947087000000004E-2</v>
      </c>
      <c r="D112" s="5" t="str">
        <f t="shared" si="19"/>
        <v>N/A</v>
      </c>
      <c r="E112" s="5">
        <v>6.6406518600000006E-2</v>
      </c>
      <c r="F112" s="5" t="str">
        <f t="shared" si="20"/>
        <v>N/A</v>
      </c>
      <c r="G112" s="4">
        <v>5.9374941299999998E-2</v>
      </c>
      <c r="H112" s="5" t="str">
        <f t="shared" si="21"/>
        <v>N/A</v>
      </c>
      <c r="I112" s="6">
        <v>-3.68</v>
      </c>
      <c r="J112" s="6">
        <v>-10.6</v>
      </c>
      <c r="K112" s="85" t="str">
        <f t="shared" si="22"/>
        <v>Yes</v>
      </c>
    </row>
    <row r="113" spans="1:11" x14ac:dyDescent="0.25">
      <c r="A113" s="104" t="s">
        <v>914</v>
      </c>
      <c r="B113" s="21" t="s">
        <v>213</v>
      </c>
      <c r="C113" s="53">
        <v>4.78152E-3</v>
      </c>
      <c r="D113" s="5" t="str">
        <f t="shared" si="19"/>
        <v>N/A</v>
      </c>
      <c r="E113" s="5">
        <v>4.9123854000000002E-3</v>
      </c>
      <c r="F113" s="5" t="str">
        <f t="shared" si="20"/>
        <v>N/A</v>
      </c>
      <c r="G113" s="4">
        <v>7.4110959999999998E-4</v>
      </c>
      <c r="H113" s="5" t="str">
        <f t="shared" si="21"/>
        <v>N/A</v>
      </c>
      <c r="I113" s="6">
        <v>2.7370000000000001</v>
      </c>
      <c r="J113" s="6">
        <v>-84.9</v>
      </c>
      <c r="K113" s="85" t="str">
        <f t="shared" si="22"/>
        <v>No</v>
      </c>
    </row>
    <row r="114" spans="1:11" x14ac:dyDescent="0.25">
      <c r="A114" s="104" t="s">
        <v>915</v>
      </c>
      <c r="B114" s="21" t="s">
        <v>213</v>
      </c>
      <c r="C114" s="53">
        <v>1.4381434411</v>
      </c>
      <c r="D114" s="5" t="str">
        <f t="shared" si="19"/>
        <v>N/A</v>
      </c>
      <c r="E114" s="5">
        <v>1.6424560498</v>
      </c>
      <c r="F114" s="5" t="str">
        <f t="shared" si="20"/>
        <v>N/A</v>
      </c>
      <c r="G114" s="4">
        <v>1.2045788162</v>
      </c>
      <c r="H114" s="5" t="str">
        <f t="shared" si="21"/>
        <v>N/A</v>
      </c>
      <c r="I114" s="6">
        <v>14.21</v>
      </c>
      <c r="J114" s="6">
        <v>-26.7</v>
      </c>
      <c r="K114" s="85" t="str">
        <f t="shared" si="22"/>
        <v>Yes</v>
      </c>
    </row>
    <row r="115" spans="1:11" x14ac:dyDescent="0.25">
      <c r="A115" s="104" t="s">
        <v>916</v>
      </c>
      <c r="B115" s="21" t="s">
        <v>213</v>
      </c>
      <c r="C115" s="53">
        <v>7.3688085599999995E-2</v>
      </c>
      <c r="D115" s="5" t="str">
        <f t="shared" si="19"/>
        <v>N/A</v>
      </c>
      <c r="E115" s="5">
        <v>7.1877129600000006E-2</v>
      </c>
      <c r="F115" s="5" t="str">
        <f t="shared" si="20"/>
        <v>N/A</v>
      </c>
      <c r="G115" s="4">
        <v>4.6034969000000002E-2</v>
      </c>
      <c r="H115" s="5" t="str">
        <f t="shared" si="21"/>
        <v>N/A</v>
      </c>
      <c r="I115" s="6">
        <v>-2.46</v>
      </c>
      <c r="J115" s="6">
        <v>-36</v>
      </c>
      <c r="K115" s="85" t="str">
        <f t="shared" si="22"/>
        <v>No</v>
      </c>
    </row>
    <row r="116" spans="1:11" x14ac:dyDescent="0.25">
      <c r="A116" s="104" t="s">
        <v>917</v>
      </c>
      <c r="B116" s="21" t="s">
        <v>213</v>
      </c>
      <c r="C116" s="53">
        <v>27.516837129999999</v>
      </c>
      <c r="D116" s="5" t="str">
        <f t="shared" si="19"/>
        <v>N/A</v>
      </c>
      <c r="E116" s="5">
        <v>29.169163795999999</v>
      </c>
      <c r="F116" s="5" t="str">
        <f t="shared" si="20"/>
        <v>N/A</v>
      </c>
      <c r="G116" s="4">
        <v>19.907444032000001</v>
      </c>
      <c r="H116" s="5" t="str">
        <f t="shared" si="21"/>
        <v>N/A</v>
      </c>
      <c r="I116" s="6">
        <v>6.0049999999999999</v>
      </c>
      <c r="J116" s="6">
        <v>-31.8</v>
      </c>
      <c r="K116" s="85" t="str">
        <f t="shared" si="22"/>
        <v>No</v>
      </c>
    </row>
    <row r="117" spans="1:11" x14ac:dyDescent="0.25">
      <c r="A117" s="104" t="s">
        <v>918</v>
      </c>
      <c r="B117" s="21" t="s">
        <v>213</v>
      </c>
      <c r="C117" s="53">
        <v>1.65732346E-2</v>
      </c>
      <c r="D117" s="5" t="str">
        <f t="shared" si="19"/>
        <v>N/A</v>
      </c>
      <c r="E117" s="5">
        <v>9.0655839200000005E-2</v>
      </c>
      <c r="F117" s="5" t="str">
        <f t="shared" si="20"/>
        <v>N/A</v>
      </c>
      <c r="G117" s="4">
        <v>0.13470959099999999</v>
      </c>
      <c r="H117" s="5" t="str">
        <f t="shared" si="21"/>
        <v>N/A</v>
      </c>
      <c r="I117" s="6">
        <v>447</v>
      </c>
      <c r="J117" s="6">
        <v>48.59</v>
      </c>
      <c r="K117" s="85" t="str">
        <f t="shared" si="22"/>
        <v>No</v>
      </c>
    </row>
    <row r="118" spans="1:11" x14ac:dyDescent="0.25">
      <c r="A118" s="104" t="s">
        <v>919</v>
      </c>
      <c r="B118" s="21" t="s">
        <v>213</v>
      </c>
      <c r="C118" s="53">
        <v>4.0493801346999998</v>
      </c>
      <c r="D118" s="5" t="str">
        <f t="shared" si="19"/>
        <v>N/A</v>
      </c>
      <c r="E118" s="5">
        <v>4.4572975270999997</v>
      </c>
      <c r="F118" s="5" t="str">
        <f t="shared" si="20"/>
        <v>N/A</v>
      </c>
      <c r="G118" s="4">
        <v>3.4156016664000002</v>
      </c>
      <c r="H118" s="5" t="str">
        <f t="shared" si="21"/>
        <v>N/A</v>
      </c>
      <c r="I118" s="6">
        <v>10.07</v>
      </c>
      <c r="J118" s="6">
        <v>-23.4</v>
      </c>
      <c r="K118" s="85" t="str">
        <f t="shared" si="22"/>
        <v>Yes</v>
      </c>
    </row>
    <row r="119" spans="1:11" x14ac:dyDescent="0.25">
      <c r="A119" s="104" t="s">
        <v>920</v>
      </c>
      <c r="B119" s="21" t="s">
        <v>213</v>
      </c>
      <c r="C119" s="53">
        <v>20.962163387</v>
      </c>
      <c r="D119" s="5" t="str">
        <f t="shared" si="19"/>
        <v>N/A</v>
      </c>
      <c r="E119" s="5">
        <v>23.862559495999999</v>
      </c>
      <c r="F119" s="5" t="str">
        <f t="shared" si="20"/>
        <v>N/A</v>
      </c>
      <c r="G119" s="4">
        <v>21.483198097999999</v>
      </c>
      <c r="H119" s="5" t="str">
        <f t="shared" si="21"/>
        <v>N/A</v>
      </c>
      <c r="I119" s="6">
        <v>13.84</v>
      </c>
      <c r="J119" s="6">
        <v>-9.9700000000000006</v>
      </c>
      <c r="K119" s="85" t="str">
        <f t="shared" si="22"/>
        <v>Yes</v>
      </c>
    </row>
    <row r="120" spans="1:11" x14ac:dyDescent="0.25">
      <c r="A120" s="104" t="s">
        <v>921</v>
      </c>
      <c r="B120" s="21" t="s">
        <v>213</v>
      </c>
      <c r="C120" s="53">
        <v>19.135784834999999</v>
      </c>
      <c r="D120" s="5" t="str">
        <f t="shared" si="19"/>
        <v>N/A</v>
      </c>
      <c r="E120" s="5">
        <v>21.797794607</v>
      </c>
      <c r="F120" s="5" t="str">
        <f t="shared" si="20"/>
        <v>N/A</v>
      </c>
      <c r="G120" s="4">
        <v>19.822612839000001</v>
      </c>
      <c r="H120" s="5" t="str">
        <f t="shared" si="21"/>
        <v>N/A</v>
      </c>
      <c r="I120" s="6">
        <v>13.91</v>
      </c>
      <c r="J120" s="6">
        <v>-9.06</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2.0524066699999999E-2</v>
      </c>
      <c r="D123" s="5" t="str">
        <f t="shared" si="19"/>
        <v>N/A</v>
      </c>
      <c r="E123" s="5">
        <v>2.7442371E-2</v>
      </c>
      <c r="F123" s="5" t="str">
        <f t="shared" si="20"/>
        <v>N/A</v>
      </c>
      <c r="G123" s="4">
        <v>2.8024282899999999E-2</v>
      </c>
      <c r="H123" s="5" t="str">
        <f t="shared" si="21"/>
        <v>N/A</v>
      </c>
      <c r="I123" s="6">
        <v>33.71</v>
      </c>
      <c r="J123" s="6">
        <v>2.12</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1.8043754555</v>
      </c>
      <c r="D125" s="5" t="str">
        <f t="shared" si="19"/>
        <v>N/A</v>
      </c>
      <c r="E125" s="5">
        <v>2.0360720924</v>
      </c>
      <c r="F125" s="5" t="str">
        <f t="shared" si="20"/>
        <v>N/A</v>
      </c>
      <c r="G125" s="4">
        <v>1.6307685255</v>
      </c>
      <c r="H125" s="5" t="str">
        <f t="shared" si="21"/>
        <v>N/A</v>
      </c>
      <c r="I125" s="6">
        <v>12.84</v>
      </c>
      <c r="J125" s="6">
        <v>-19.899999999999999</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1747</v>
      </c>
      <c r="J128" s="6" t="s">
        <v>1747</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1.4790294999999999E-3</v>
      </c>
      <c r="D130" s="94" t="str">
        <f t="shared" si="19"/>
        <v>N/A</v>
      </c>
      <c r="E130" s="94">
        <v>1.2504254E-3</v>
      </c>
      <c r="F130" s="94" t="str">
        <f t="shared" si="20"/>
        <v>N/A</v>
      </c>
      <c r="G130" s="98">
        <v>1.7924511000000001E-3</v>
      </c>
      <c r="H130" s="94" t="str">
        <f t="shared" si="21"/>
        <v>N/A</v>
      </c>
      <c r="I130" s="95">
        <v>-15.5</v>
      </c>
      <c r="J130" s="95">
        <v>43.35</v>
      </c>
      <c r="K130" s="96" t="str">
        <f t="shared" si="22"/>
        <v>No</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370561</v>
      </c>
      <c r="D6" s="5" t="str">
        <f>IF($B6="N/A","N/A",IF(C6&gt;15,"No",IF(C6&lt;-15,"No","Yes")))</f>
        <v>N/A</v>
      </c>
      <c r="E6" s="22">
        <v>532547</v>
      </c>
      <c r="F6" s="5" t="str">
        <f>IF($B6="N/A","N/A",IF(E6&gt;15,"No",IF(E6&lt;-15,"No","Yes")))</f>
        <v>N/A</v>
      </c>
      <c r="G6" s="22">
        <v>501529</v>
      </c>
      <c r="H6" s="5" t="str">
        <f>IF($B6="N/A","N/A",IF(G6&gt;15,"No",IF(G6&lt;-15,"No","Yes")))</f>
        <v>N/A</v>
      </c>
      <c r="I6" s="6">
        <v>43.71</v>
      </c>
      <c r="J6" s="6">
        <v>-5.82</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67.262642318000005</v>
      </c>
      <c r="D9" s="5" t="str">
        <f t="shared" ref="D9:D17" si="1">IF($B9="N/A","N/A",IF(C9&gt;15,"No",IF(C9&lt;-15,"No","Yes")))</f>
        <v>N/A</v>
      </c>
      <c r="E9" s="23">
        <v>60.295491290000001</v>
      </c>
      <c r="F9" s="5" t="str">
        <f>IF($B9="N/A","N/A",IF(E9&gt;15,"No",IF(E9&lt;-15,"No","Yes")))</f>
        <v>N/A</v>
      </c>
      <c r="G9" s="23">
        <v>73.140404642999997</v>
      </c>
      <c r="H9" s="5" t="str">
        <f>IF($B9="N/A","N/A",IF(G9&gt;15,"No",IF(G9&lt;-15,"No","Yes")))</f>
        <v>N/A</v>
      </c>
      <c r="I9" s="6">
        <v>-10.4</v>
      </c>
      <c r="J9" s="6">
        <v>21.3</v>
      </c>
      <c r="K9" s="85" t="str">
        <f t="shared" si="0"/>
        <v>Yes</v>
      </c>
    </row>
    <row r="10" spans="1:11" x14ac:dyDescent="0.25">
      <c r="A10" s="104" t="s">
        <v>16</v>
      </c>
      <c r="B10" s="21" t="s">
        <v>213</v>
      </c>
      <c r="C10" s="44">
        <v>2.0107350746999999</v>
      </c>
      <c r="D10" s="5" t="str">
        <f t="shared" si="1"/>
        <v>N/A</v>
      </c>
      <c r="E10" s="4">
        <v>1.4716072009000001</v>
      </c>
      <c r="F10" s="5" t="str">
        <f>IF($B10="N/A","N/A",IF(E10&gt;15,"No",IF(E10&lt;-15,"No","Yes")))</f>
        <v>N/A</v>
      </c>
      <c r="G10" s="4">
        <v>1.2332287864</v>
      </c>
      <c r="H10" s="5" t="str">
        <f>IF($B10="N/A","N/A",IF(G10&gt;15,"No",IF(G10&lt;-15,"No","Yes")))</f>
        <v>N/A</v>
      </c>
      <c r="I10" s="6">
        <v>-26.8</v>
      </c>
      <c r="J10" s="6">
        <v>-16.2</v>
      </c>
      <c r="K10" s="85" t="str">
        <f t="shared" si="0"/>
        <v>Yes</v>
      </c>
    </row>
    <row r="11" spans="1:11" x14ac:dyDescent="0.25">
      <c r="A11" s="104" t="s">
        <v>36</v>
      </c>
      <c r="B11" s="21" t="s">
        <v>213</v>
      </c>
      <c r="C11" s="44">
        <v>3.1154296949</v>
      </c>
      <c r="D11" s="5" t="str">
        <f t="shared" si="1"/>
        <v>N/A</v>
      </c>
      <c r="E11" s="4">
        <v>1.8200426649999999</v>
      </c>
      <c r="F11" s="5" t="str">
        <f>IF($B11="N/A","N/A",IF(E11&gt;15,"No",IF(E11&lt;-15,"No","Yes")))</f>
        <v>N/A</v>
      </c>
      <c r="G11" s="4">
        <v>0.61435843430000003</v>
      </c>
      <c r="H11" s="5" t="str">
        <f>IF($B11="N/A","N/A",IF(G11&gt;15,"No",IF(G11&lt;-15,"No","Yes")))</f>
        <v>N/A</v>
      </c>
      <c r="I11" s="6">
        <v>-41.6</v>
      </c>
      <c r="J11" s="6">
        <v>-66.2</v>
      </c>
      <c r="K11" s="85" t="str">
        <f t="shared" si="0"/>
        <v>No</v>
      </c>
    </row>
    <row r="12" spans="1:11" x14ac:dyDescent="0.25">
      <c r="A12" s="104" t="s">
        <v>37</v>
      </c>
      <c r="B12" s="21" t="s">
        <v>213</v>
      </c>
      <c r="C12" s="44">
        <v>21.875</v>
      </c>
      <c r="D12" s="5" t="str">
        <f t="shared" si="1"/>
        <v>N/A</v>
      </c>
      <c r="E12" s="4">
        <v>7.6923076923</v>
      </c>
      <c r="F12" s="5" t="str">
        <f>IF($B12="N/A","N/A",IF(E12&gt;15,"No",IF(E12&lt;-15,"No","Yes")))</f>
        <v>N/A</v>
      </c>
      <c r="G12" s="4">
        <v>0</v>
      </c>
      <c r="H12" s="5" t="str">
        <f>IF($B12="N/A","N/A",IF(G12&gt;15,"No",IF(G12&lt;-15,"No","Yes")))</f>
        <v>N/A</v>
      </c>
      <c r="I12" s="6">
        <v>-64.8</v>
      </c>
      <c r="J12" s="6">
        <v>-100</v>
      </c>
      <c r="K12" s="85" t="str">
        <f t="shared" si="0"/>
        <v>No</v>
      </c>
    </row>
    <row r="13" spans="1:11" x14ac:dyDescent="0.25">
      <c r="A13" s="104" t="s">
        <v>38</v>
      </c>
      <c r="B13" s="21" t="s">
        <v>213</v>
      </c>
      <c r="C13" s="44">
        <v>1.8247589183999999</v>
      </c>
      <c r="D13" s="5" t="str">
        <f t="shared" si="1"/>
        <v>N/A</v>
      </c>
      <c r="E13" s="4">
        <v>1.4086535054</v>
      </c>
      <c r="F13" s="5" t="str">
        <f>IF($B13="N/A","N/A",IF(E13&gt;15,"No",IF(E13&lt;-15,"No","Yes")))</f>
        <v>N/A</v>
      </c>
      <c r="G13" s="4">
        <v>1.3605540291</v>
      </c>
      <c r="H13" s="5" t="str">
        <f>IF($B13="N/A","N/A",IF(G13&gt;15,"No",IF(G13&lt;-15,"No","Yes")))</f>
        <v>N/A</v>
      </c>
      <c r="I13" s="6">
        <v>-22.8</v>
      </c>
      <c r="J13" s="6">
        <v>-3.41</v>
      </c>
      <c r="K13" s="85" t="str">
        <f t="shared" si="0"/>
        <v>Yes</v>
      </c>
    </row>
    <row r="14" spans="1:11" x14ac:dyDescent="0.25">
      <c r="A14" s="104" t="s">
        <v>671</v>
      </c>
      <c r="B14" s="21" t="s">
        <v>213</v>
      </c>
      <c r="C14" s="44">
        <v>23.438786057000002</v>
      </c>
      <c r="D14" s="5" t="str">
        <f t="shared" si="1"/>
        <v>N/A</v>
      </c>
      <c r="E14" s="4">
        <v>34.209938278000003</v>
      </c>
      <c r="F14" s="5" t="str">
        <f t="shared" ref="F14:F33" si="2">IF($B14="N/A","N/A",IF(E14&gt;15,"No",IF(E14&lt;-15,"No","Yes")))</f>
        <v>N/A</v>
      </c>
      <c r="G14" s="4">
        <v>28.848581038999999</v>
      </c>
      <c r="H14" s="5" t="str">
        <f t="shared" ref="H14:H33" si="3">IF($B14="N/A","N/A",IF(G14&gt;15,"No",IF(G14&lt;-15,"No","Yes")))</f>
        <v>N/A</v>
      </c>
      <c r="I14" s="6">
        <v>45.95</v>
      </c>
      <c r="J14" s="6">
        <v>-15.7</v>
      </c>
      <c r="K14" s="85" t="str">
        <f t="shared" ref="K14:K30" si="4">IF(J14="Div by 0", "N/A", IF(J14="N/A","N/A", IF(J14&gt;30, "No", IF(J14&lt;-30, "No", "Yes"))))</f>
        <v>Yes</v>
      </c>
    </row>
    <row r="15" spans="1:11" x14ac:dyDescent="0.25">
      <c r="A15" s="104" t="s">
        <v>672</v>
      </c>
      <c r="B15" s="21" t="s">
        <v>213</v>
      </c>
      <c r="C15" s="44">
        <v>2.7846967166000001</v>
      </c>
      <c r="D15" s="5" t="str">
        <f t="shared" si="1"/>
        <v>N/A</v>
      </c>
      <c r="E15" s="4">
        <v>2.4208191953</v>
      </c>
      <c r="F15" s="5" t="str">
        <f t="shared" si="2"/>
        <v>N/A</v>
      </c>
      <c r="G15" s="4">
        <v>2.9140887166999998</v>
      </c>
      <c r="H15" s="5" t="str">
        <f t="shared" si="3"/>
        <v>N/A</v>
      </c>
      <c r="I15" s="6">
        <v>-13.1</v>
      </c>
      <c r="J15" s="6">
        <v>20.38</v>
      </c>
      <c r="K15" s="85" t="str">
        <f t="shared" si="4"/>
        <v>Yes</v>
      </c>
    </row>
    <row r="16" spans="1:11" x14ac:dyDescent="0.25">
      <c r="A16" s="104" t="s">
        <v>379</v>
      </c>
      <c r="B16" s="21" t="s">
        <v>213</v>
      </c>
      <c r="C16" s="44">
        <v>14.2751126</v>
      </c>
      <c r="D16" s="5" t="str">
        <f t="shared" si="1"/>
        <v>N/A</v>
      </c>
      <c r="E16" s="4">
        <v>15.228139488</v>
      </c>
      <c r="F16" s="5" t="str">
        <f t="shared" si="2"/>
        <v>N/A</v>
      </c>
      <c r="G16" s="4">
        <v>17.038895059000001</v>
      </c>
      <c r="H16" s="5" t="str">
        <f t="shared" si="3"/>
        <v>N/A</v>
      </c>
      <c r="I16" s="6">
        <v>6.6760000000000002</v>
      </c>
      <c r="J16" s="6">
        <v>11.89</v>
      </c>
      <c r="K16" s="85" t="str">
        <f t="shared" si="4"/>
        <v>Yes</v>
      </c>
    </row>
    <row r="17" spans="1:11" x14ac:dyDescent="0.25">
      <c r="A17" s="104" t="s">
        <v>380</v>
      </c>
      <c r="B17" s="21" t="s">
        <v>213</v>
      </c>
      <c r="C17" s="44">
        <v>5.4603695478000001</v>
      </c>
      <c r="D17" s="5" t="str">
        <f t="shared" si="1"/>
        <v>N/A</v>
      </c>
      <c r="E17" s="4">
        <v>3.8143112251</v>
      </c>
      <c r="F17" s="5" t="str">
        <f t="shared" si="2"/>
        <v>N/A</v>
      </c>
      <c r="G17" s="4">
        <v>4.0984668882999999</v>
      </c>
      <c r="H17" s="5" t="str">
        <f t="shared" si="3"/>
        <v>N/A</v>
      </c>
      <c r="I17" s="6">
        <v>-30.1</v>
      </c>
      <c r="J17" s="6">
        <v>7.45</v>
      </c>
      <c r="K17" s="85" t="str">
        <f t="shared" si="4"/>
        <v>Yes</v>
      </c>
    </row>
    <row r="18" spans="1:11" x14ac:dyDescent="0.25">
      <c r="A18" s="104" t="s">
        <v>381</v>
      </c>
      <c r="B18" s="21" t="s">
        <v>213</v>
      </c>
      <c r="C18" s="44">
        <v>8.6355553000000002E-3</v>
      </c>
      <c r="D18" s="5" t="str">
        <f t="shared" ref="D18:D33" si="5">IF($B18="N/A","N/A",IF(C18&gt;15,"No",IF(C18&lt;-15,"No","Yes")))</f>
        <v>N/A</v>
      </c>
      <c r="E18" s="4">
        <v>4.8821982E-3</v>
      </c>
      <c r="F18" s="5" t="str">
        <f t="shared" si="2"/>
        <v>N/A</v>
      </c>
      <c r="G18" s="4">
        <v>1.3359147700000001E-2</v>
      </c>
      <c r="H18" s="5" t="str">
        <f t="shared" si="3"/>
        <v>N/A</v>
      </c>
      <c r="I18" s="6">
        <v>-43.5</v>
      </c>
      <c r="J18" s="6">
        <v>173.6</v>
      </c>
      <c r="K18" s="85" t="str">
        <f t="shared" si="4"/>
        <v>No</v>
      </c>
    </row>
    <row r="19" spans="1:11" x14ac:dyDescent="0.25">
      <c r="A19" s="104" t="s">
        <v>382</v>
      </c>
      <c r="B19" s="21" t="s">
        <v>213</v>
      </c>
      <c r="C19" s="44">
        <v>12.251694053</v>
      </c>
      <c r="D19" s="5" t="str">
        <f t="shared" si="5"/>
        <v>N/A</v>
      </c>
      <c r="E19" s="4">
        <v>11.024003515</v>
      </c>
      <c r="F19" s="5" t="str">
        <f t="shared" si="2"/>
        <v>N/A</v>
      </c>
      <c r="G19" s="4">
        <v>11.736310362999999</v>
      </c>
      <c r="H19" s="5" t="str">
        <f t="shared" si="3"/>
        <v>N/A</v>
      </c>
      <c r="I19" s="6">
        <v>-10</v>
      </c>
      <c r="J19" s="6">
        <v>6.4610000000000003</v>
      </c>
      <c r="K19" s="85" t="str">
        <f t="shared" si="4"/>
        <v>Yes</v>
      </c>
    </row>
    <row r="20" spans="1:11" x14ac:dyDescent="0.25">
      <c r="A20" s="104" t="s">
        <v>384</v>
      </c>
      <c r="B20" s="21" t="s">
        <v>213</v>
      </c>
      <c r="C20" s="44">
        <v>3.5956293295999999</v>
      </c>
      <c r="D20" s="5" t="str">
        <f t="shared" si="5"/>
        <v>N/A</v>
      </c>
      <c r="E20" s="4">
        <v>4.5432609704000004</v>
      </c>
      <c r="F20" s="5" t="str">
        <f t="shared" si="2"/>
        <v>N/A</v>
      </c>
      <c r="G20" s="4">
        <v>4.8685120900000003</v>
      </c>
      <c r="H20" s="5" t="str">
        <f t="shared" si="3"/>
        <v>N/A</v>
      </c>
      <c r="I20" s="6">
        <v>26.36</v>
      </c>
      <c r="J20" s="6">
        <v>7.1589999999999998</v>
      </c>
      <c r="K20" s="85" t="str">
        <f t="shared" si="4"/>
        <v>Yes</v>
      </c>
    </row>
    <row r="21" spans="1:11" x14ac:dyDescent="0.25">
      <c r="A21" s="104" t="s">
        <v>385</v>
      </c>
      <c r="B21" s="21" t="s">
        <v>213</v>
      </c>
      <c r="C21" s="44">
        <v>23.756682435999998</v>
      </c>
      <c r="D21" s="5" t="str">
        <f t="shared" si="5"/>
        <v>N/A</v>
      </c>
      <c r="E21" s="4">
        <v>19.00564645</v>
      </c>
      <c r="F21" s="5" t="str">
        <f t="shared" si="2"/>
        <v>N/A</v>
      </c>
      <c r="G21" s="4">
        <v>19.561979467</v>
      </c>
      <c r="H21" s="5" t="str">
        <f t="shared" si="3"/>
        <v>N/A</v>
      </c>
      <c r="I21" s="6">
        <v>-20</v>
      </c>
      <c r="J21" s="6">
        <v>2.927</v>
      </c>
      <c r="K21" s="85" t="str">
        <f t="shared" si="4"/>
        <v>Yes</v>
      </c>
    </row>
    <row r="22" spans="1:11" x14ac:dyDescent="0.25">
      <c r="A22" s="104" t="s">
        <v>386</v>
      </c>
      <c r="B22" s="21" t="s">
        <v>213</v>
      </c>
      <c r="C22" s="44">
        <v>2.8073650492</v>
      </c>
      <c r="D22" s="5" t="str">
        <f t="shared" si="5"/>
        <v>N/A</v>
      </c>
      <c r="E22" s="4">
        <v>1.9571981439999999</v>
      </c>
      <c r="F22" s="5" t="str">
        <f t="shared" si="2"/>
        <v>N/A</v>
      </c>
      <c r="G22" s="4">
        <v>3.0113911658000001</v>
      </c>
      <c r="H22" s="5" t="str">
        <f t="shared" si="3"/>
        <v>N/A</v>
      </c>
      <c r="I22" s="6">
        <v>-30.3</v>
      </c>
      <c r="J22" s="6">
        <v>53.86</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1.5206673125000001</v>
      </c>
      <c r="D25" s="5" t="str">
        <f t="shared" si="5"/>
        <v>N/A</v>
      </c>
      <c r="E25" s="4">
        <v>1.1182111626</v>
      </c>
      <c r="F25" s="5" t="str">
        <f t="shared" si="2"/>
        <v>N/A</v>
      </c>
      <c r="G25" s="4">
        <v>0.81430984049999999</v>
      </c>
      <c r="H25" s="5" t="str">
        <f t="shared" si="3"/>
        <v>N/A</v>
      </c>
      <c r="I25" s="6">
        <v>-26.5</v>
      </c>
      <c r="J25" s="6">
        <v>-27.2</v>
      </c>
      <c r="K25" s="85" t="str">
        <f t="shared" si="4"/>
        <v>Yes</v>
      </c>
    </row>
    <row r="26" spans="1:11" x14ac:dyDescent="0.25">
      <c r="A26" s="104" t="s">
        <v>392</v>
      </c>
      <c r="B26" s="21" t="s">
        <v>213</v>
      </c>
      <c r="C26" s="44">
        <v>0.25771735289999997</v>
      </c>
      <c r="D26" s="5" t="str">
        <f t="shared" si="5"/>
        <v>N/A</v>
      </c>
      <c r="E26" s="4">
        <v>0.62623580639999998</v>
      </c>
      <c r="F26" s="5" t="str">
        <f t="shared" si="2"/>
        <v>N/A</v>
      </c>
      <c r="G26" s="4">
        <v>0.84681045359999996</v>
      </c>
      <c r="H26" s="5" t="str">
        <f t="shared" si="3"/>
        <v>N/A</v>
      </c>
      <c r="I26" s="6">
        <v>143</v>
      </c>
      <c r="J26" s="6">
        <v>35.22</v>
      </c>
      <c r="K26" s="85" t="str">
        <f t="shared" si="4"/>
        <v>No</v>
      </c>
    </row>
    <row r="27" spans="1:11" x14ac:dyDescent="0.25">
      <c r="A27" s="104" t="s">
        <v>393</v>
      </c>
      <c r="B27" s="21" t="s">
        <v>213</v>
      </c>
      <c r="C27" s="44">
        <v>0</v>
      </c>
      <c r="D27" s="5" t="str">
        <f t="shared" si="5"/>
        <v>N/A</v>
      </c>
      <c r="E27" s="4">
        <v>3.7555370000000001E-4</v>
      </c>
      <c r="F27" s="5" t="str">
        <f t="shared" si="2"/>
        <v>N/A</v>
      </c>
      <c r="G27" s="4">
        <v>5.9817080000000003E-4</v>
      </c>
      <c r="H27" s="5" t="str">
        <f t="shared" si="3"/>
        <v>N/A</v>
      </c>
      <c r="I27" s="6" t="s">
        <v>1747</v>
      </c>
      <c r="J27" s="6">
        <v>59.28</v>
      </c>
      <c r="K27" s="85" t="str">
        <f t="shared" si="4"/>
        <v>No</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7.0870922735999997</v>
      </c>
      <c r="D29" s="5" t="str">
        <f t="shared" si="5"/>
        <v>N/A</v>
      </c>
      <c r="E29" s="4">
        <v>3.7568515079</v>
      </c>
      <c r="F29" s="5" t="str">
        <f t="shared" si="2"/>
        <v>N/A</v>
      </c>
      <c r="G29" s="4">
        <v>3.5327967077000002</v>
      </c>
      <c r="H29" s="5" t="str">
        <f t="shared" si="3"/>
        <v>N/A</v>
      </c>
      <c r="I29" s="6">
        <v>-47</v>
      </c>
      <c r="J29" s="6">
        <v>-5.96</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99.692358342999995</v>
      </c>
      <c r="D31" s="5" t="str">
        <f t="shared" si="5"/>
        <v>N/A</v>
      </c>
      <c r="E31" s="4">
        <v>99.853158500999996</v>
      </c>
      <c r="F31" s="5" t="str">
        <f t="shared" si="2"/>
        <v>N/A</v>
      </c>
      <c r="G31" s="4">
        <v>99.838294495</v>
      </c>
      <c r="H31" s="5" t="str">
        <f t="shared" si="3"/>
        <v>N/A</v>
      </c>
      <c r="I31" s="6">
        <v>0.1613</v>
      </c>
      <c r="J31" s="6">
        <v>-1.4999999999999999E-2</v>
      </c>
      <c r="K31" s="85" t="str">
        <f t="shared" ref="K31:K43" si="6">IF(J31="Div by 0", "N/A", IF(J31="N/A","N/A", IF(J31&gt;30, "No", IF(J31&lt;-30, "No", "Yes"))))</f>
        <v>Yes</v>
      </c>
    </row>
    <row r="32" spans="1:11" x14ac:dyDescent="0.25">
      <c r="A32" s="104" t="s">
        <v>39</v>
      </c>
      <c r="B32" s="21" t="s">
        <v>267</v>
      </c>
      <c r="C32" s="44">
        <v>99.979373323999994</v>
      </c>
      <c r="D32" s="5" t="str">
        <f>IF($B32="N/A","N/A",IF(C32&gt;100,"No",IF(C32&lt;85,"No","Yes")))</f>
        <v>Yes</v>
      </c>
      <c r="E32" s="4">
        <v>99.982369161999998</v>
      </c>
      <c r="F32" s="5" t="str">
        <f>IF($B32="N/A","N/A",IF(E32&gt;100,"No",IF(E32&lt;85,"No","Yes")))</f>
        <v>Yes</v>
      </c>
      <c r="G32" s="4">
        <v>99.981650936999998</v>
      </c>
      <c r="H32" s="5" t="str">
        <f>IF($B32="N/A","N/A",IF(G32&gt;100,"No",IF(G32&lt;85,"No","Yes")))</f>
        <v>Yes</v>
      </c>
      <c r="I32" s="6">
        <v>3.0000000000000001E-3</v>
      </c>
      <c r="J32" s="6">
        <v>-1E-3</v>
      </c>
      <c r="K32" s="85" t="str">
        <f t="shared" si="6"/>
        <v>Yes</v>
      </c>
    </row>
    <row r="33" spans="1:11" x14ac:dyDescent="0.25">
      <c r="A33" s="104" t="s">
        <v>905</v>
      </c>
      <c r="B33" s="21" t="s">
        <v>213</v>
      </c>
      <c r="C33" s="44">
        <v>51.866569577999996</v>
      </c>
      <c r="D33" s="5" t="str">
        <f t="shared" si="5"/>
        <v>N/A</v>
      </c>
      <c r="E33" s="4">
        <v>59.216007071</v>
      </c>
      <c r="F33" s="5" t="str">
        <f t="shared" si="2"/>
        <v>N/A</v>
      </c>
      <c r="G33" s="4">
        <v>59.563067435000001</v>
      </c>
      <c r="H33" s="5" t="str">
        <f t="shared" si="3"/>
        <v>N/A</v>
      </c>
      <c r="I33" s="6">
        <v>14.17</v>
      </c>
      <c r="J33" s="6">
        <v>0.58609999999999995</v>
      </c>
      <c r="K33" s="85" t="str">
        <f t="shared" si="6"/>
        <v>Yes</v>
      </c>
    </row>
    <row r="34" spans="1:11" x14ac:dyDescent="0.25">
      <c r="A34" s="104" t="s">
        <v>846</v>
      </c>
      <c r="B34" s="21" t="s">
        <v>268</v>
      </c>
      <c r="C34" s="44">
        <v>6.8845571854000003</v>
      </c>
      <c r="D34" s="5" t="str">
        <f>IF($B34="N/A","N/A",IF(C34&gt;25,"No",IF(C34&lt;5,"No","Yes")))</f>
        <v>Yes</v>
      </c>
      <c r="E34" s="4">
        <v>7.8273297414999998</v>
      </c>
      <c r="F34" s="5" t="str">
        <f>IF($B34="N/A","N/A",IF(E34&gt;25,"No",IF(E34&lt;5,"No","Yes")))</f>
        <v>Yes</v>
      </c>
      <c r="G34" s="4">
        <v>7.7836227178000001</v>
      </c>
      <c r="H34" s="5" t="str">
        <f>IF($B34="N/A","N/A",IF(G34&gt;25,"No",IF(G34&lt;5,"No","Yes")))</f>
        <v>Yes</v>
      </c>
      <c r="I34" s="6">
        <v>13.69</v>
      </c>
      <c r="J34" s="6">
        <v>-0.55800000000000005</v>
      </c>
      <c r="K34" s="85" t="str">
        <f t="shared" si="6"/>
        <v>Yes</v>
      </c>
    </row>
    <row r="35" spans="1:11" x14ac:dyDescent="0.25">
      <c r="A35" s="104" t="s">
        <v>847</v>
      </c>
      <c r="B35" s="21" t="s">
        <v>269</v>
      </c>
      <c r="C35" s="44">
        <v>34.349427888999998</v>
      </c>
      <c r="D35" s="5" t="str">
        <f>IF($B35="N/A","N/A",IF(C35&gt;70,"No",IF(C35&lt;40,"No","Yes")))</f>
        <v>No</v>
      </c>
      <c r="E35" s="4">
        <v>36.530798378999997</v>
      </c>
      <c r="F35" s="5" t="str">
        <f>IF($B35="N/A","N/A",IF(E35&gt;70,"No",IF(E35&lt;40,"No","Yes")))</f>
        <v>No</v>
      </c>
      <c r="G35" s="4">
        <v>36.898214164000002</v>
      </c>
      <c r="H35" s="5" t="str">
        <f>IF($B35="N/A","N/A",IF(G35&gt;70,"No",IF(G35&lt;40,"No","Yes")))</f>
        <v>No</v>
      </c>
      <c r="I35" s="6">
        <v>6.351</v>
      </c>
      <c r="J35" s="6">
        <v>1.006</v>
      </c>
      <c r="K35" s="85" t="str">
        <f t="shared" si="6"/>
        <v>Yes</v>
      </c>
    </row>
    <row r="36" spans="1:11" x14ac:dyDescent="0.25">
      <c r="A36" s="104" t="s">
        <v>848</v>
      </c>
      <c r="B36" s="21" t="s">
        <v>270</v>
      </c>
      <c r="C36" s="44">
        <v>54.794123777000003</v>
      </c>
      <c r="D36" s="5" t="str">
        <f>IF($B36="N/A","N/A",IF(C36&gt;55,"No",IF(C36&lt;20,"No","Yes")))</f>
        <v>Yes</v>
      </c>
      <c r="E36" s="4">
        <v>55.641871879</v>
      </c>
      <c r="F36" s="5" t="str">
        <f>IF($B36="N/A","N/A",IF(E36&gt;55,"No",IF(E36&lt;20,"No","Yes")))</f>
        <v>No</v>
      </c>
      <c r="G36" s="4">
        <v>55.318163118000001</v>
      </c>
      <c r="H36" s="5" t="str">
        <f>IF($B36="N/A","N/A",IF(G36&gt;55,"No",IF(G36&lt;20,"No","Yes")))</f>
        <v>No</v>
      </c>
      <c r="I36" s="6">
        <v>1.5469999999999999</v>
      </c>
      <c r="J36" s="6">
        <v>-0.58199999999999996</v>
      </c>
      <c r="K36" s="85" t="str">
        <f t="shared" si="6"/>
        <v>Yes</v>
      </c>
    </row>
    <row r="37" spans="1:11" x14ac:dyDescent="0.25">
      <c r="A37" s="104" t="s">
        <v>163</v>
      </c>
      <c r="B37" s="21" t="s">
        <v>246</v>
      </c>
      <c r="C37" s="44">
        <v>97.202889673000001</v>
      </c>
      <c r="D37" s="5" t="str">
        <f>IF($B37="N/A","N/A",IF(C37&gt;95,"Yes","No"))</f>
        <v>Yes</v>
      </c>
      <c r="E37" s="4">
        <v>98.169739008999997</v>
      </c>
      <c r="F37" s="5" t="str">
        <f>IF($B37="N/A","N/A",IF(E37&gt;95,"Yes","No"))</f>
        <v>Yes</v>
      </c>
      <c r="G37" s="4">
        <v>97.922154053</v>
      </c>
      <c r="H37" s="5" t="str">
        <f>IF($B37="N/A","N/A",IF(G37&gt;95,"Yes","No"))</f>
        <v>Yes</v>
      </c>
      <c r="I37" s="6">
        <v>0.99470000000000003</v>
      </c>
      <c r="J37" s="6">
        <v>-0.252</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46.875</v>
      </c>
      <c r="D39" s="5" t="str">
        <f t="shared" si="7"/>
        <v>N/A</v>
      </c>
      <c r="E39" s="4">
        <v>19.230769231</v>
      </c>
      <c r="F39" s="5" t="str">
        <f>IF($B39="N/A","N/A",IF(E39&gt;15,"No",IF(E39&lt;-15,"No","Yes")))</f>
        <v>N/A</v>
      </c>
      <c r="G39" s="4">
        <v>86.567164179000002</v>
      </c>
      <c r="H39" s="5" t="str">
        <f>IF($B39="N/A","N/A",IF(G39&gt;15,"No",IF(G39&lt;-15,"No","Yes")))</f>
        <v>N/A</v>
      </c>
      <c r="I39" s="6">
        <v>-59</v>
      </c>
      <c r="J39" s="6">
        <v>350.1</v>
      </c>
      <c r="K39" s="85" t="str">
        <f t="shared" si="6"/>
        <v>No</v>
      </c>
    </row>
    <row r="40" spans="1:11" x14ac:dyDescent="0.25">
      <c r="A40" s="104" t="s">
        <v>43</v>
      </c>
      <c r="B40" s="21" t="s">
        <v>223</v>
      </c>
      <c r="C40" s="44">
        <v>98.763974548999997</v>
      </c>
      <c r="D40" s="5" t="str">
        <f>IF($B40="N/A","N/A",IF(C40&gt;100,"No",IF(C40&lt;98,"No","Yes")))</f>
        <v>Yes</v>
      </c>
      <c r="E40" s="4">
        <v>99.264106471999995</v>
      </c>
      <c r="F40" s="5" t="str">
        <f>IF($B40="N/A","N/A",IF(E40&gt;100,"No",IF(E40&lt;98,"No","Yes")))</f>
        <v>Yes</v>
      </c>
      <c r="G40" s="4">
        <v>99.158908384</v>
      </c>
      <c r="H40" s="5" t="str">
        <f>IF($B40="N/A","N/A",IF(G40&gt;100,"No",IF(G40&lt;98,"No","Yes")))</f>
        <v>Yes</v>
      </c>
      <c r="I40" s="6">
        <v>0.50639999999999996</v>
      </c>
      <c r="J40" s="6">
        <v>-0.106</v>
      </c>
      <c r="K40" s="85" t="str">
        <f t="shared" si="6"/>
        <v>Yes</v>
      </c>
    </row>
    <row r="41" spans="1:11" x14ac:dyDescent="0.25">
      <c r="A41" s="104" t="s">
        <v>44</v>
      </c>
      <c r="B41" s="21" t="s">
        <v>213</v>
      </c>
      <c r="C41" s="44">
        <v>63.242512410000003</v>
      </c>
      <c r="D41" s="5" t="str">
        <f t="shared" si="7"/>
        <v>N/A</v>
      </c>
      <c r="E41" s="4">
        <v>71.710405508999997</v>
      </c>
      <c r="F41" s="5" t="str">
        <f t="shared" ref="F41:F47" si="8">IF($B41="N/A","N/A",IF(E41&gt;15,"No",IF(E41&lt;-15,"No","Yes")))</f>
        <v>N/A</v>
      </c>
      <c r="G41" s="4">
        <v>65.724443503000003</v>
      </c>
      <c r="H41" s="5" t="str">
        <f t="shared" ref="H41:H47" si="9">IF($B41="N/A","N/A",IF(G41&gt;15,"No",IF(G41&lt;-15,"No","Yes")))</f>
        <v>N/A</v>
      </c>
      <c r="I41" s="6">
        <v>13.39</v>
      </c>
      <c r="J41" s="6">
        <v>-8.35</v>
      </c>
      <c r="K41" s="85" t="str">
        <f t="shared" si="6"/>
        <v>Yes</v>
      </c>
    </row>
    <row r="42" spans="1:11" x14ac:dyDescent="0.25">
      <c r="A42" s="104" t="s">
        <v>45</v>
      </c>
      <c r="B42" s="21" t="s">
        <v>213</v>
      </c>
      <c r="C42" s="44">
        <v>36.757487589999997</v>
      </c>
      <c r="D42" s="5" t="str">
        <f t="shared" si="7"/>
        <v>N/A</v>
      </c>
      <c r="E42" s="4">
        <v>28.289594490999999</v>
      </c>
      <c r="F42" s="5" t="str">
        <f t="shared" si="8"/>
        <v>N/A</v>
      </c>
      <c r="G42" s="4">
        <v>34.275556496999997</v>
      </c>
      <c r="H42" s="5" t="str">
        <f t="shared" si="9"/>
        <v>N/A</v>
      </c>
      <c r="I42" s="6">
        <v>-23</v>
      </c>
      <c r="J42" s="6">
        <v>21.16</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71.914745480999997</v>
      </c>
      <c r="D44" s="5" t="str">
        <f t="shared" si="7"/>
        <v>N/A</v>
      </c>
      <c r="E44" s="4">
        <v>77.898101013000002</v>
      </c>
      <c r="F44" s="5" t="str">
        <f t="shared" si="8"/>
        <v>N/A</v>
      </c>
      <c r="G44" s="4">
        <v>76.547318301000004</v>
      </c>
      <c r="H44" s="5" t="str">
        <f t="shared" si="9"/>
        <v>N/A</v>
      </c>
      <c r="I44" s="6">
        <v>8.32</v>
      </c>
      <c r="J44" s="6">
        <v>-1.73</v>
      </c>
      <c r="K44" s="85" t="str">
        <f>IF(J44="Div by 0", "N/A", IF(J44="N/A","N/A", IF(J44&gt;30, "No", IF(J44&lt;-30, "No", "Yes"))))</f>
        <v>Yes</v>
      </c>
    </row>
    <row r="45" spans="1:11" x14ac:dyDescent="0.25">
      <c r="A45" s="104" t="s">
        <v>909</v>
      </c>
      <c r="B45" s="21" t="s">
        <v>213</v>
      </c>
      <c r="C45" s="44">
        <v>28.085254518999999</v>
      </c>
      <c r="D45" s="5" t="str">
        <f t="shared" si="7"/>
        <v>N/A</v>
      </c>
      <c r="E45" s="4">
        <v>22.071479137000001</v>
      </c>
      <c r="F45" s="5" t="str">
        <f t="shared" si="8"/>
        <v>N/A</v>
      </c>
      <c r="G45" s="4">
        <v>23.347603029999998</v>
      </c>
      <c r="H45" s="5" t="str">
        <f t="shared" si="9"/>
        <v>N/A</v>
      </c>
      <c r="I45" s="6">
        <v>-21.4</v>
      </c>
      <c r="J45" s="6">
        <v>5.782</v>
      </c>
      <c r="K45" s="85" t="str">
        <f>IF(J45="Div by 0", "N/A", IF(J45="N/A","N/A", IF(J45&gt;30, "No", IF(J45&lt;-30, "No", "Yes"))))</f>
        <v>Yes</v>
      </c>
    </row>
    <row r="46" spans="1:11" x14ac:dyDescent="0.25">
      <c r="A46" s="104" t="s">
        <v>932</v>
      </c>
      <c r="B46" s="21" t="s">
        <v>213</v>
      </c>
      <c r="C46" s="44">
        <v>8.6355553000000002E-3</v>
      </c>
      <c r="D46" s="5" t="str">
        <f t="shared" si="7"/>
        <v>N/A</v>
      </c>
      <c r="E46" s="4">
        <v>4.8821982E-3</v>
      </c>
      <c r="F46" s="5" t="str">
        <f t="shared" si="8"/>
        <v>N/A</v>
      </c>
      <c r="G46" s="4">
        <v>1.3359147700000001E-2</v>
      </c>
      <c r="H46" s="5" t="str">
        <f t="shared" si="9"/>
        <v>N/A</v>
      </c>
      <c r="I46" s="6">
        <v>-43.5</v>
      </c>
      <c r="J46" s="6">
        <v>173.6</v>
      </c>
      <c r="K46" s="85" t="str">
        <f>IF(J46="Div by 0", "N/A", IF(J46="N/A","N/A", IF(J46&gt;30, "No", IF(J46&lt;-30, "No", "Yes"))))</f>
        <v>No</v>
      </c>
    </row>
    <row r="47" spans="1:11" x14ac:dyDescent="0.25">
      <c r="A47" s="111" t="s">
        <v>920</v>
      </c>
      <c r="B47" s="93" t="s">
        <v>213</v>
      </c>
      <c r="C47" s="110">
        <v>0</v>
      </c>
      <c r="D47" s="94" t="str">
        <f t="shared" si="7"/>
        <v>N/A</v>
      </c>
      <c r="E47" s="98">
        <v>3.0419850299999999E-2</v>
      </c>
      <c r="F47" s="94" t="str">
        <f t="shared" si="8"/>
        <v>N/A</v>
      </c>
      <c r="G47" s="98">
        <v>0.1050786694</v>
      </c>
      <c r="H47" s="94" t="str">
        <f t="shared" si="9"/>
        <v>N/A</v>
      </c>
      <c r="I47" s="95" t="s">
        <v>1747</v>
      </c>
      <c r="J47" s="95">
        <v>245.4</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14276668</v>
      </c>
      <c r="D6" s="5" t="str">
        <f t="shared" ref="D6:D15" si="0">IF($B6="N/A","N/A",IF(C6&lt;0,"No","Yes"))</f>
        <v>N/A</v>
      </c>
      <c r="E6" s="43">
        <v>14919180</v>
      </c>
      <c r="F6" s="5" t="str">
        <f t="shared" ref="F6:F15" si="1">IF($B6="N/A","N/A",IF(E6&lt;0,"No","Yes"))</f>
        <v>N/A</v>
      </c>
      <c r="G6" s="43">
        <v>23142462</v>
      </c>
      <c r="H6" s="5" t="str">
        <f t="shared" ref="H6:H15" si="2">IF($B6="N/A","N/A",IF(G6&lt;0,"No","Yes"))</f>
        <v>N/A</v>
      </c>
      <c r="I6" s="6">
        <v>4.5</v>
      </c>
      <c r="J6" s="6">
        <v>55.12</v>
      </c>
      <c r="K6" s="85" t="str">
        <f t="shared" ref="K6:K15" si="3">IF(J6="Div by 0", "N/A", IF(J6="N/A","N/A", IF(J6&gt;30, "No", IF(J6&lt;-30, "No", "Yes"))))</f>
        <v>No</v>
      </c>
    </row>
    <row r="7" spans="1:11" x14ac:dyDescent="0.25">
      <c r="A7" s="105" t="s">
        <v>442</v>
      </c>
      <c r="B7" s="3" t="s">
        <v>213</v>
      </c>
      <c r="C7" s="44">
        <v>6.5946269816000003</v>
      </c>
      <c r="D7" s="5" t="str">
        <f t="shared" si="0"/>
        <v>N/A</v>
      </c>
      <c r="E7" s="44">
        <v>7.0329602565</v>
      </c>
      <c r="F7" s="5" t="str">
        <f t="shared" si="1"/>
        <v>N/A</v>
      </c>
      <c r="G7" s="44">
        <v>5.3703966328000003</v>
      </c>
      <c r="H7" s="5" t="str">
        <f t="shared" si="2"/>
        <v>N/A</v>
      </c>
      <c r="I7" s="6">
        <v>6.6470000000000002</v>
      </c>
      <c r="J7" s="6">
        <v>-23.6</v>
      </c>
      <c r="K7" s="85" t="str">
        <f t="shared" si="3"/>
        <v>Yes</v>
      </c>
    </row>
    <row r="8" spans="1:11" x14ac:dyDescent="0.25">
      <c r="A8" s="105" t="s">
        <v>443</v>
      </c>
      <c r="B8" s="3" t="s">
        <v>213</v>
      </c>
      <c r="C8" s="44">
        <v>27.159621559000001</v>
      </c>
      <c r="D8" s="5" t="str">
        <f t="shared" si="0"/>
        <v>N/A</v>
      </c>
      <c r="E8" s="44">
        <v>28.724715433</v>
      </c>
      <c r="F8" s="5" t="str">
        <f t="shared" si="1"/>
        <v>N/A</v>
      </c>
      <c r="G8" s="44">
        <v>19.803839366999998</v>
      </c>
      <c r="H8" s="5" t="str">
        <f t="shared" si="2"/>
        <v>N/A</v>
      </c>
      <c r="I8" s="6">
        <v>5.7629999999999999</v>
      </c>
      <c r="J8" s="6">
        <v>-31.1</v>
      </c>
      <c r="K8" s="85" t="str">
        <f t="shared" si="3"/>
        <v>No</v>
      </c>
    </row>
    <row r="9" spans="1:11" x14ac:dyDescent="0.25">
      <c r="A9" s="105" t="s">
        <v>444</v>
      </c>
      <c r="B9" s="3" t="s">
        <v>213</v>
      </c>
      <c r="C9" s="44">
        <v>30.840361349999998</v>
      </c>
      <c r="D9" s="5" t="str">
        <f t="shared" si="0"/>
        <v>N/A</v>
      </c>
      <c r="E9" s="44">
        <v>30.661946568000001</v>
      </c>
      <c r="F9" s="5" t="str">
        <f t="shared" si="1"/>
        <v>N/A</v>
      </c>
      <c r="G9" s="44">
        <v>22.496081013000001</v>
      </c>
      <c r="H9" s="5" t="str">
        <f t="shared" si="2"/>
        <v>N/A</v>
      </c>
      <c r="I9" s="6">
        <v>-0.57899999999999996</v>
      </c>
      <c r="J9" s="6">
        <v>-26.6</v>
      </c>
      <c r="K9" s="85" t="str">
        <f t="shared" si="3"/>
        <v>Yes</v>
      </c>
    </row>
    <row r="10" spans="1:11" x14ac:dyDescent="0.25">
      <c r="A10" s="105" t="s">
        <v>445</v>
      </c>
      <c r="B10" s="3" t="s">
        <v>213</v>
      </c>
      <c r="C10" s="44">
        <v>35.114621982999999</v>
      </c>
      <c r="D10" s="5" t="str">
        <f t="shared" si="0"/>
        <v>N/A</v>
      </c>
      <c r="E10" s="44">
        <v>33.433781213000003</v>
      </c>
      <c r="F10" s="5" t="str">
        <f t="shared" si="1"/>
        <v>N/A</v>
      </c>
      <c r="G10" s="44">
        <v>52.253429216000001</v>
      </c>
      <c r="H10" s="5" t="str">
        <f t="shared" si="2"/>
        <v>N/A</v>
      </c>
      <c r="I10" s="6">
        <v>-4.79</v>
      </c>
      <c r="J10" s="6">
        <v>56.29</v>
      </c>
      <c r="K10" s="85" t="str">
        <f t="shared" si="3"/>
        <v>No</v>
      </c>
    </row>
    <row r="11" spans="1:11" ht="13" x14ac:dyDescent="0.3">
      <c r="A11" s="105" t="s">
        <v>1615</v>
      </c>
      <c r="B11" s="3" t="s">
        <v>213</v>
      </c>
      <c r="C11" s="44">
        <v>67.857626163000006</v>
      </c>
      <c r="D11" s="5" t="str">
        <f t="shared" si="0"/>
        <v>N/A</v>
      </c>
      <c r="E11" s="44">
        <v>66.499492599000007</v>
      </c>
      <c r="F11" s="5" t="str">
        <f t="shared" si="1"/>
        <v>N/A</v>
      </c>
      <c r="G11" s="44">
        <v>68.386129358000005</v>
      </c>
      <c r="H11" s="5" t="str">
        <f t="shared" si="2"/>
        <v>N/A</v>
      </c>
      <c r="I11" s="6">
        <v>-2</v>
      </c>
      <c r="J11" s="6">
        <v>2.8370000000000002</v>
      </c>
      <c r="K11" s="85" t="str">
        <f t="shared" si="3"/>
        <v>Yes</v>
      </c>
    </row>
    <row r="12" spans="1:11" x14ac:dyDescent="0.25">
      <c r="A12" s="105" t="s">
        <v>16</v>
      </c>
      <c r="B12" s="3" t="s">
        <v>213</v>
      </c>
      <c r="C12" s="44">
        <v>0.86026375340000005</v>
      </c>
      <c r="D12" s="5" t="str">
        <f t="shared" si="0"/>
        <v>N/A</v>
      </c>
      <c r="E12" s="44">
        <v>0.82708969259999998</v>
      </c>
      <c r="F12" s="5" t="str">
        <f t="shared" si="1"/>
        <v>N/A</v>
      </c>
      <c r="G12" s="44">
        <v>0.65811061930000003</v>
      </c>
      <c r="H12" s="5" t="str">
        <f t="shared" si="2"/>
        <v>N/A</v>
      </c>
      <c r="I12" s="6">
        <v>-3.86</v>
      </c>
      <c r="J12" s="6">
        <v>-20.399999999999999</v>
      </c>
      <c r="K12" s="85" t="str">
        <f t="shared" si="3"/>
        <v>Yes</v>
      </c>
    </row>
    <row r="13" spans="1:11" x14ac:dyDescent="0.25">
      <c r="A13" s="105" t="s">
        <v>36</v>
      </c>
      <c r="B13" s="3" t="s">
        <v>213</v>
      </c>
      <c r="C13" s="44">
        <v>0.52670785980000001</v>
      </c>
      <c r="D13" s="5" t="str">
        <f t="shared" si="0"/>
        <v>N/A</v>
      </c>
      <c r="E13" s="44">
        <v>1.1053540586999999</v>
      </c>
      <c r="F13" s="5" t="str">
        <f t="shared" si="1"/>
        <v>N/A</v>
      </c>
      <c r="G13" s="44">
        <v>0.3830694503</v>
      </c>
      <c r="H13" s="5" t="str">
        <f t="shared" si="2"/>
        <v>N/A</v>
      </c>
      <c r="I13" s="6">
        <v>109.9</v>
      </c>
      <c r="J13" s="6">
        <v>-65.3</v>
      </c>
      <c r="K13" s="85" t="str">
        <f t="shared" si="3"/>
        <v>No</v>
      </c>
    </row>
    <row r="14" spans="1:11" x14ac:dyDescent="0.25">
      <c r="A14" s="105" t="s">
        <v>37</v>
      </c>
      <c r="B14" s="3" t="s">
        <v>213</v>
      </c>
      <c r="C14" s="44" t="s">
        <v>1747</v>
      </c>
      <c r="D14" s="5" t="str">
        <f t="shared" si="0"/>
        <v>N/A</v>
      </c>
      <c r="E14" s="44" t="s">
        <v>1747</v>
      </c>
      <c r="F14" s="5" t="str">
        <f t="shared" si="1"/>
        <v>N/A</v>
      </c>
      <c r="G14" s="44">
        <v>20.240700219000001</v>
      </c>
      <c r="H14" s="5" t="str">
        <f t="shared" si="2"/>
        <v>N/A</v>
      </c>
      <c r="I14" s="6" t="s">
        <v>1747</v>
      </c>
      <c r="J14" s="6" t="s">
        <v>1747</v>
      </c>
      <c r="K14" s="85" t="str">
        <f t="shared" si="3"/>
        <v>N/A</v>
      </c>
    </row>
    <row r="15" spans="1:11" x14ac:dyDescent="0.25">
      <c r="A15" s="105" t="s">
        <v>38</v>
      </c>
      <c r="B15" s="3" t="s">
        <v>213</v>
      </c>
      <c r="C15" s="44">
        <v>0.89031608500000003</v>
      </c>
      <c r="D15" s="5" t="str">
        <f t="shared" si="0"/>
        <v>N/A</v>
      </c>
      <c r="E15" s="44">
        <v>0.82452852460000003</v>
      </c>
      <c r="F15" s="5" t="str">
        <f t="shared" si="1"/>
        <v>N/A</v>
      </c>
      <c r="G15" s="44">
        <v>0.69652222870000002</v>
      </c>
      <c r="H15" s="5" t="str">
        <f t="shared" si="2"/>
        <v>N/A</v>
      </c>
      <c r="I15" s="6">
        <v>-7.39</v>
      </c>
      <c r="J15" s="6">
        <v>-15.5</v>
      </c>
      <c r="K15" s="85" t="str">
        <f t="shared" si="3"/>
        <v>Yes</v>
      </c>
    </row>
    <row r="16" spans="1:11" x14ac:dyDescent="0.25">
      <c r="A16" s="105" t="s">
        <v>376</v>
      </c>
      <c r="B16" s="3" t="s">
        <v>213</v>
      </c>
      <c r="C16" s="4">
        <v>22.912157204</v>
      </c>
      <c r="D16" s="5" t="str">
        <f t="shared" ref="D16:D41" si="4">IF($B16="N/A","N/A",IF(C16&lt;0,"No","Yes"))</f>
        <v>N/A</v>
      </c>
      <c r="E16" s="4">
        <v>23.430295936</v>
      </c>
      <c r="F16" s="5" t="str">
        <f t="shared" ref="F16:F41" si="5">IF($B16="N/A","N/A",IF(E16&lt;0,"No","Yes"))</f>
        <v>N/A</v>
      </c>
      <c r="G16" s="4">
        <v>20.639957840000001</v>
      </c>
      <c r="H16" s="5" t="str">
        <f t="shared" ref="H16:H41" si="6">IF($B16="N/A","N/A",IF(G16&lt;0,"No","Yes"))</f>
        <v>N/A</v>
      </c>
      <c r="I16" s="6">
        <v>2.2610000000000001</v>
      </c>
      <c r="J16" s="6">
        <v>-11.9</v>
      </c>
      <c r="K16" s="85" t="str">
        <f t="shared" ref="K16:K41" si="7">IF(J16="Div by 0", "N/A", IF(J16="N/A","N/A", IF(J16&gt;30, "No", IF(J16&lt;-30, "No", "Yes"))))</f>
        <v>Yes</v>
      </c>
    </row>
    <row r="17" spans="1:11" x14ac:dyDescent="0.25">
      <c r="A17" s="105" t="s">
        <v>377</v>
      </c>
      <c r="B17" s="3" t="s">
        <v>213</v>
      </c>
      <c r="C17" s="4">
        <v>11.127861948</v>
      </c>
      <c r="D17" s="5" t="str">
        <f t="shared" si="4"/>
        <v>N/A</v>
      </c>
      <c r="E17" s="4">
        <v>10.539323549000001</v>
      </c>
      <c r="F17" s="5" t="str">
        <f t="shared" si="5"/>
        <v>N/A</v>
      </c>
      <c r="G17" s="4">
        <v>10.275572812</v>
      </c>
      <c r="H17" s="5" t="str">
        <f t="shared" si="6"/>
        <v>N/A</v>
      </c>
      <c r="I17" s="6">
        <v>-5.29</v>
      </c>
      <c r="J17" s="6">
        <v>-2.5</v>
      </c>
      <c r="K17" s="85" t="str">
        <f t="shared" si="7"/>
        <v>Yes</v>
      </c>
    </row>
    <row r="18" spans="1:11" x14ac:dyDescent="0.25">
      <c r="A18" s="105" t="s">
        <v>378</v>
      </c>
      <c r="B18" s="3" t="s">
        <v>213</v>
      </c>
      <c r="C18" s="4">
        <v>1.1356375859000001</v>
      </c>
      <c r="D18" s="5" t="str">
        <f t="shared" si="4"/>
        <v>N/A</v>
      </c>
      <c r="E18" s="4">
        <v>1.2786412432000001</v>
      </c>
      <c r="F18" s="5" t="str">
        <f t="shared" si="5"/>
        <v>N/A</v>
      </c>
      <c r="G18" s="4">
        <v>1.2556084505</v>
      </c>
      <c r="H18" s="5" t="str">
        <f t="shared" si="6"/>
        <v>N/A</v>
      </c>
      <c r="I18" s="6">
        <v>12.59</v>
      </c>
      <c r="J18" s="6">
        <v>-1.8</v>
      </c>
      <c r="K18" s="85" t="str">
        <f t="shared" si="7"/>
        <v>Yes</v>
      </c>
    </row>
    <row r="19" spans="1:11" x14ac:dyDescent="0.25">
      <c r="A19" s="105" t="s">
        <v>379</v>
      </c>
      <c r="B19" s="3" t="s">
        <v>213</v>
      </c>
      <c r="C19" s="4">
        <v>8.6190956373999992</v>
      </c>
      <c r="D19" s="5" t="str">
        <f t="shared" si="4"/>
        <v>N/A</v>
      </c>
      <c r="E19" s="4">
        <v>0.95061809210000003</v>
      </c>
      <c r="F19" s="5" t="str">
        <f t="shared" si="5"/>
        <v>N/A</v>
      </c>
      <c r="G19" s="4">
        <v>12.500808592</v>
      </c>
      <c r="H19" s="5" t="str">
        <f t="shared" si="6"/>
        <v>N/A</v>
      </c>
      <c r="I19" s="6">
        <v>-89</v>
      </c>
      <c r="J19" s="6">
        <v>1215</v>
      </c>
      <c r="K19" s="85" t="str">
        <f t="shared" si="7"/>
        <v>No</v>
      </c>
    </row>
    <row r="20" spans="1:11" x14ac:dyDescent="0.25">
      <c r="A20" s="105" t="s">
        <v>380</v>
      </c>
      <c r="B20" s="3" t="s">
        <v>213</v>
      </c>
      <c r="C20" s="4">
        <v>2.7577985558</v>
      </c>
      <c r="D20" s="5" t="str">
        <f t="shared" si="4"/>
        <v>N/A</v>
      </c>
      <c r="E20" s="4">
        <v>1.879578035</v>
      </c>
      <c r="F20" s="5" t="str">
        <f t="shared" si="5"/>
        <v>N/A</v>
      </c>
      <c r="G20" s="4">
        <v>0.98037398269999998</v>
      </c>
      <c r="H20" s="5" t="str">
        <f t="shared" si="6"/>
        <v>N/A</v>
      </c>
      <c r="I20" s="6">
        <v>-31.8</v>
      </c>
      <c r="J20" s="6">
        <v>-47.8</v>
      </c>
      <c r="K20" s="85" t="str">
        <f t="shared" si="7"/>
        <v>No</v>
      </c>
    </row>
    <row r="21" spans="1:11" x14ac:dyDescent="0.25">
      <c r="A21" s="105" t="s">
        <v>381</v>
      </c>
      <c r="B21" s="3" t="s">
        <v>213</v>
      </c>
      <c r="C21" s="4">
        <v>0</v>
      </c>
      <c r="D21" s="5" t="str">
        <f t="shared" si="4"/>
        <v>N/A</v>
      </c>
      <c r="E21" s="4">
        <v>0</v>
      </c>
      <c r="F21" s="5" t="str">
        <f t="shared" si="5"/>
        <v>N/A</v>
      </c>
      <c r="G21" s="4">
        <v>3.9495140999999999E-3</v>
      </c>
      <c r="H21" s="5" t="str">
        <f t="shared" si="6"/>
        <v>N/A</v>
      </c>
      <c r="I21" s="6" t="s">
        <v>1747</v>
      </c>
      <c r="J21" s="6" t="s">
        <v>1747</v>
      </c>
      <c r="K21" s="85" t="str">
        <f t="shared" si="7"/>
        <v>N/A</v>
      </c>
    </row>
    <row r="22" spans="1:11" x14ac:dyDescent="0.25">
      <c r="A22" s="105" t="s">
        <v>382</v>
      </c>
      <c r="B22" s="3" t="s">
        <v>213</v>
      </c>
      <c r="C22" s="4">
        <v>29.277493856</v>
      </c>
      <c r="D22" s="5" t="str">
        <f t="shared" si="4"/>
        <v>N/A</v>
      </c>
      <c r="E22" s="4">
        <v>29.004614513</v>
      </c>
      <c r="F22" s="5" t="str">
        <f t="shared" si="5"/>
        <v>N/A</v>
      </c>
      <c r="G22" s="4">
        <v>29.721239056999998</v>
      </c>
      <c r="H22" s="5" t="str">
        <f t="shared" si="6"/>
        <v>N/A</v>
      </c>
      <c r="I22" s="6">
        <v>-0.93200000000000005</v>
      </c>
      <c r="J22" s="6">
        <v>2.4710000000000001</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0.68667392979999997</v>
      </c>
      <c r="D24" s="5" t="str">
        <f t="shared" si="4"/>
        <v>N/A</v>
      </c>
      <c r="E24" s="4">
        <v>8.7144567937000001</v>
      </c>
      <c r="F24" s="5" t="str">
        <f t="shared" si="5"/>
        <v>N/A</v>
      </c>
      <c r="G24" s="4">
        <v>2.0128521683999998</v>
      </c>
      <c r="H24" s="5" t="str">
        <f t="shared" si="6"/>
        <v>N/A</v>
      </c>
      <c r="I24" s="6">
        <v>1169</v>
      </c>
      <c r="J24" s="6">
        <v>-76.900000000000006</v>
      </c>
      <c r="K24" s="85" t="str">
        <f t="shared" si="7"/>
        <v>No</v>
      </c>
    </row>
    <row r="25" spans="1:11" x14ac:dyDescent="0.25">
      <c r="A25" s="105" t="s">
        <v>385</v>
      </c>
      <c r="B25" s="3" t="s">
        <v>213</v>
      </c>
      <c r="C25" s="4">
        <v>5.2821745782000002</v>
      </c>
      <c r="D25" s="5" t="str">
        <f t="shared" si="4"/>
        <v>N/A</v>
      </c>
      <c r="E25" s="4">
        <v>5.2366610427999998</v>
      </c>
      <c r="F25" s="5" t="str">
        <f t="shared" si="5"/>
        <v>N/A</v>
      </c>
      <c r="G25" s="4">
        <v>4.7341322328000004</v>
      </c>
      <c r="H25" s="5" t="str">
        <f t="shared" si="6"/>
        <v>N/A</v>
      </c>
      <c r="I25" s="6">
        <v>-0.86199999999999999</v>
      </c>
      <c r="J25" s="6">
        <v>-9.6</v>
      </c>
      <c r="K25" s="85" t="str">
        <f t="shared" si="7"/>
        <v>Yes</v>
      </c>
    </row>
    <row r="26" spans="1:11" x14ac:dyDescent="0.25">
      <c r="A26" s="105" t="s">
        <v>386</v>
      </c>
      <c r="B26" s="3" t="s">
        <v>213</v>
      </c>
      <c r="C26" s="4">
        <v>0.62222634519999998</v>
      </c>
      <c r="D26" s="5" t="str">
        <f t="shared" si="4"/>
        <v>N/A</v>
      </c>
      <c r="E26" s="4">
        <v>1.3888532770999999</v>
      </c>
      <c r="F26" s="5" t="str">
        <f t="shared" si="5"/>
        <v>N/A</v>
      </c>
      <c r="G26" s="4">
        <v>2.6296763987</v>
      </c>
      <c r="H26" s="5" t="str">
        <f t="shared" si="6"/>
        <v>N/A</v>
      </c>
      <c r="I26" s="6">
        <v>123.2</v>
      </c>
      <c r="J26" s="6">
        <v>89.34</v>
      </c>
      <c r="K26" s="85" t="str">
        <f t="shared" si="7"/>
        <v>No</v>
      </c>
    </row>
    <row r="27" spans="1:11" x14ac:dyDescent="0.25">
      <c r="A27" s="105" t="s">
        <v>387</v>
      </c>
      <c r="B27" s="3" t="s">
        <v>213</v>
      </c>
      <c r="C27" s="4">
        <v>4.2198084099999998E-2</v>
      </c>
      <c r="D27" s="5" t="str">
        <f t="shared" si="4"/>
        <v>N/A</v>
      </c>
      <c r="E27" s="4">
        <v>4.6795575499999999E-2</v>
      </c>
      <c r="F27" s="5" t="str">
        <f t="shared" si="5"/>
        <v>N/A</v>
      </c>
      <c r="G27" s="4">
        <v>3.9326617299999998E-2</v>
      </c>
      <c r="H27" s="5" t="str">
        <f t="shared" si="6"/>
        <v>N/A</v>
      </c>
      <c r="I27" s="6">
        <v>10.9</v>
      </c>
      <c r="J27" s="6">
        <v>-16</v>
      </c>
      <c r="K27" s="85" t="str">
        <f t="shared" si="7"/>
        <v>Yes</v>
      </c>
    </row>
    <row r="28" spans="1:11" x14ac:dyDescent="0.25">
      <c r="A28" s="105" t="s">
        <v>388</v>
      </c>
      <c r="B28" s="3" t="s">
        <v>213</v>
      </c>
      <c r="C28" s="4">
        <v>0</v>
      </c>
      <c r="D28" s="5" t="str">
        <f t="shared" si="4"/>
        <v>N/A</v>
      </c>
      <c r="E28" s="4">
        <v>0</v>
      </c>
      <c r="F28" s="5" t="str">
        <f t="shared" si="5"/>
        <v>N/A</v>
      </c>
      <c r="G28" s="4">
        <v>0</v>
      </c>
      <c r="H28" s="5" t="str">
        <f t="shared" si="6"/>
        <v>N/A</v>
      </c>
      <c r="I28" s="6" t="s">
        <v>1747</v>
      </c>
      <c r="J28" s="6" t="s">
        <v>1747</v>
      </c>
      <c r="K28" s="85" t="str">
        <f t="shared" si="7"/>
        <v>N/A</v>
      </c>
    </row>
    <row r="29" spans="1:11" x14ac:dyDescent="0.25">
      <c r="A29" s="105" t="s">
        <v>389</v>
      </c>
      <c r="B29" s="3" t="s">
        <v>213</v>
      </c>
      <c r="C29" s="4">
        <v>0</v>
      </c>
      <c r="D29" s="5" t="str">
        <f t="shared" si="4"/>
        <v>N/A</v>
      </c>
      <c r="E29" s="4">
        <v>0</v>
      </c>
      <c r="F29" s="5" t="str">
        <f t="shared" si="5"/>
        <v>N/A</v>
      </c>
      <c r="G29" s="4">
        <v>0</v>
      </c>
      <c r="H29" s="5" t="str">
        <f t="shared" si="6"/>
        <v>N/A</v>
      </c>
      <c r="I29" s="6" t="s">
        <v>1747</v>
      </c>
      <c r="J29" s="6" t="s">
        <v>1747</v>
      </c>
      <c r="K29" s="85" t="str">
        <f t="shared" si="7"/>
        <v>N/A</v>
      </c>
    </row>
    <row r="30" spans="1:11" x14ac:dyDescent="0.25">
      <c r="A30" s="105" t="s">
        <v>390</v>
      </c>
      <c r="B30" s="3" t="s">
        <v>213</v>
      </c>
      <c r="C30" s="4">
        <v>2.8341451999999998E-3</v>
      </c>
      <c r="D30" s="5" t="str">
        <f t="shared" si="4"/>
        <v>N/A</v>
      </c>
      <c r="E30" s="4">
        <v>3.7461611800000003E-2</v>
      </c>
      <c r="F30" s="5" t="str">
        <f t="shared" si="5"/>
        <v>N/A</v>
      </c>
      <c r="G30" s="4">
        <v>3.16177188E-2</v>
      </c>
      <c r="H30" s="5" t="str">
        <f t="shared" si="6"/>
        <v>N/A</v>
      </c>
      <c r="I30" s="6">
        <v>1222</v>
      </c>
      <c r="J30" s="6">
        <v>-15.6</v>
      </c>
      <c r="K30" s="85" t="str">
        <f t="shared" si="7"/>
        <v>Yes</v>
      </c>
    </row>
    <row r="31" spans="1:11" x14ac:dyDescent="0.25">
      <c r="A31" s="105" t="s">
        <v>391</v>
      </c>
      <c r="B31" s="3" t="s">
        <v>213</v>
      </c>
      <c r="C31" s="4">
        <v>1.5406939054</v>
      </c>
      <c r="D31" s="5" t="str">
        <f t="shared" si="4"/>
        <v>N/A</v>
      </c>
      <c r="E31" s="4">
        <v>1.6764106215000001</v>
      </c>
      <c r="F31" s="5" t="str">
        <f t="shared" si="5"/>
        <v>N/A</v>
      </c>
      <c r="G31" s="4">
        <v>1.2379911976</v>
      </c>
      <c r="H31" s="5" t="str">
        <f t="shared" si="6"/>
        <v>N/A</v>
      </c>
      <c r="I31" s="6">
        <v>8.8089999999999993</v>
      </c>
      <c r="J31" s="6">
        <v>-26.2</v>
      </c>
      <c r="K31" s="85" t="str">
        <f t="shared" si="7"/>
        <v>Yes</v>
      </c>
    </row>
    <row r="32" spans="1:11" x14ac:dyDescent="0.25">
      <c r="A32" s="105" t="s">
        <v>392</v>
      </c>
      <c r="B32" s="3" t="s">
        <v>213</v>
      </c>
      <c r="C32" s="4">
        <v>0.51561719900000003</v>
      </c>
      <c r="D32" s="5" t="str">
        <f t="shared" si="4"/>
        <v>N/A</v>
      </c>
      <c r="E32" s="4">
        <v>0.57659582659999997</v>
      </c>
      <c r="F32" s="5" t="str">
        <f t="shared" si="5"/>
        <v>N/A</v>
      </c>
      <c r="G32" s="4">
        <v>0.71842267289999995</v>
      </c>
      <c r="H32" s="5" t="str">
        <f t="shared" si="6"/>
        <v>N/A</v>
      </c>
      <c r="I32" s="6">
        <v>11.83</v>
      </c>
      <c r="J32" s="6">
        <v>24.6</v>
      </c>
      <c r="K32" s="85" t="str">
        <f t="shared" si="7"/>
        <v>Yes</v>
      </c>
    </row>
    <row r="33" spans="1:11" x14ac:dyDescent="0.25">
      <c r="A33" s="105" t="s">
        <v>393</v>
      </c>
      <c r="B33" s="3" t="s">
        <v>213</v>
      </c>
      <c r="C33" s="4">
        <v>0</v>
      </c>
      <c r="D33" s="5" t="str">
        <f t="shared" si="4"/>
        <v>N/A</v>
      </c>
      <c r="E33" s="4">
        <v>0</v>
      </c>
      <c r="F33" s="5" t="str">
        <f t="shared" si="5"/>
        <v>N/A</v>
      </c>
      <c r="G33" s="4">
        <v>0</v>
      </c>
      <c r="H33" s="5" t="str">
        <f t="shared" si="6"/>
        <v>N/A</v>
      </c>
      <c r="I33" s="6" t="s">
        <v>1747</v>
      </c>
      <c r="J33" s="6" t="s">
        <v>1747</v>
      </c>
      <c r="K33" s="85" t="str">
        <f t="shared" si="7"/>
        <v>N/A</v>
      </c>
    </row>
    <row r="34" spans="1:11" x14ac:dyDescent="0.25">
      <c r="A34" s="105" t="s">
        <v>394</v>
      </c>
      <c r="B34" s="3" t="s">
        <v>213</v>
      </c>
      <c r="C34" s="4">
        <v>0.83689092809999999</v>
      </c>
      <c r="D34" s="5" t="str">
        <f t="shared" si="4"/>
        <v>N/A</v>
      </c>
      <c r="E34" s="4">
        <v>0.99767216810000003</v>
      </c>
      <c r="F34" s="5" t="str">
        <f t="shared" si="5"/>
        <v>N/A</v>
      </c>
      <c r="G34" s="4">
        <v>0.76045431860000001</v>
      </c>
      <c r="H34" s="5" t="str">
        <f t="shared" si="6"/>
        <v>N/A</v>
      </c>
      <c r="I34" s="6">
        <v>19.21</v>
      </c>
      <c r="J34" s="6">
        <v>-23.8</v>
      </c>
      <c r="K34" s="85" t="str">
        <f t="shared" si="7"/>
        <v>Yes</v>
      </c>
    </row>
    <row r="35" spans="1:11" x14ac:dyDescent="0.25">
      <c r="A35" s="105" t="s">
        <v>395</v>
      </c>
      <c r="B35" s="3" t="s">
        <v>213</v>
      </c>
      <c r="C35" s="4">
        <v>1.9284750875000001</v>
      </c>
      <c r="D35" s="5" t="str">
        <f t="shared" si="4"/>
        <v>N/A</v>
      </c>
      <c r="E35" s="4">
        <v>2.3640009700000002</v>
      </c>
      <c r="F35" s="5" t="str">
        <f t="shared" si="5"/>
        <v>N/A</v>
      </c>
      <c r="G35" s="4">
        <v>2.5107070075000002</v>
      </c>
      <c r="H35" s="5" t="str">
        <f t="shared" si="6"/>
        <v>N/A</v>
      </c>
      <c r="I35" s="6">
        <v>22.58</v>
      </c>
      <c r="J35" s="6">
        <v>6.2060000000000004</v>
      </c>
      <c r="K35" s="85" t="str">
        <f t="shared" si="7"/>
        <v>Yes</v>
      </c>
    </row>
    <row r="36" spans="1:11" x14ac:dyDescent="0.25">
      <c r="A36" s="105" t="s">
        <v>396</v>
      </c>
      <c r="B36" s="3" t="s">
        <v>213</v>
      </c>
      <c r="C36" s="4">
        <v>0</v>
      </c>
      <c r="D36" s="5" t="str">
        <f t="shared" si="4"/>
        <v>N/A</v>
      </c>
      <c r="E36" s="4">
        <v>0</v>
      </c>
      <c r="F36" s="5" t="str">
        <f t="shared" si="5"/>
        <v>N/A</v>
      </c>
      <c r="G36" s="4">
        <v>0</v>
      </c>
      <c r="H36" s="5" t="str">
        <f t="shared" si="6"/>
        <v>N/A</v>
      </c>
      <c r="I36" s="6" t="s">
        <v>1747</v>
      </c>
      <c r="J36" s="6" t="s">
        <v>1747</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1.4609E-5</v>
      </c>
      <c r="D38" s="5" t="str">
        <f t="shared" si="4"/>
        <v>N/A</v>
      </c>
      <c r="E38" s="4">
        <v>0</v>
      </c>
      <c r="F38" s="5" t="str">
        <f t="shared" si="5"/>
        <v>N/A</v>
      </c>
      <c r="G38" s="4">
        <v>0</v>
      </c>
      <c r="H38" s="5" t="str">
        <f t="shared" si="6"/>
        <v>N/A</v>
      </c>
      <c r="I38" s="6">
        <v>-100</v>
      </c>
      <c r="J38" s="6" t="s">
        <v>1747</v>
      </c>
      <c r="K38" s="85" t="str">
        <f t="shared" si="7"/>
        <v>N/A</v>
      </c>
    </row>
    <row r="39" spans="1:11" x14ac:dyDescent="0.25">
      <c r="A39" s="105" t="s">
        <v>399</v>
      </c>
      <c r="B39" s="3" t="s">
        <v>213</v>
      </c>
      <c r="C39" s="4">
        <v>12.712156401</v>
      </c>
      <c r="D39" s="5" t="str">
        <f t="shared" si="4"/>
        <v>N/A</v>
      </c>
      <c r="E39" s="4">
        <v>11.878013758</v>
      </c>
      <c r="F39" s="5" t="str">
        <f t="shared" si="5"/>
        <v>N/A</v>
      </c>
      <c r="G39" s="4">
        <v>9.9473007772000006</v>
      </c>
      <c r="H39" s="5" t="str">
        <f t="shared" si="6"/>
        <v>N/A</v>
      </c>
      <c r="I39" s="6">
        <v>-6.56</v>
      </c>
      <c r="J39" s="6">
        <v>-16.3</v>
      </c>
      <c r="K39" s="85" t="str">
        <f t="shared" si="7"/>
        <v>Yes</v>
      </c>
    </row>
    <row r="40" spans="1:11" x14ac:dyDescent="0.25">
      <c r="A40" s="105" t="s">
        <v>400</v>
      </c>
      <c r="B40" s="3" t="s">
        <v>213</v>
      </c>
      <c r="C40" s="4">
        <v>0</v>
      </c>
      <c r="D40" s="5" t="str">
        <f t="shared" si="4"/>
        <v>N/A</v>
      </c>
      <c r="E40" s="4">
        <v>6.9864998000000001E-6</v>
      </c>
      <c r="F40" s="5" t="str">
        <f t="shared" si="5"/>
        <v>N/A</v>
      </c>
      <c r="G40" s="4">
        <v>0</v>
      </c>
      <c r="H40" s="5" t="str">
        <f t="shared" si="6"/>
        <v>N/A</v>
      </c>
      <c r="I40" s="6" t="s">
        <v>1747</v>
      </c>
      <c r="J40" s="6">
        <v>-100</v>
      </c>
      <c r="K40" s="85" t="str">
        <f t="shared" si="7"/>
        <v>No</v>
      </c>
    </row>
    <row r="41" spans="1:11" x14ac:dyDescent="0.25">
      <c r="A41" s="105" t="s">
        <v>401</v>
      </c>
      <c r="B41" s="3" t="s">
        <v>213</v>
      </c>
      <c r="C41" s="4">
        <v>0</v>
      </c>
      <c r="D41" s="5" t="str">
        <f t="shared" si="4"/>
        <v>N/A</v>
      </c>
      <c r="E41" s="4">
        <v>0</v>
      </c>
      <c r="F41" s="5" t="str">
        <f t="shared" si="5"/>
        <v>N/A</v>
      </c>
      <c r="G41" s="4">
        <v>8.6422629000000008E-6</v>
      </c>
      <c r="H41" s="5" t="str">
        <f t="shared" si="6"/>
        <v>N/A</v>
      </c>
      <c r="I41" s="6" t="s">
        <v>1747</v>
      </c>
      <c r="J41" s="6" t="s">
        <v>1747</v>
      </c>
      <c r="K41" s="85" t="str">
        <f t="shared" si="7"/>
        <v>N/A</v>
      </c>
    </row>
    <row r="42" spans="1:11" x14ac:dyDescent="0.25">
      <c r="A42" s="105" t="s">
        <v>32</v>
      </c>
      <c r="B42" s="3" t="s">
        <v>213</v>
      </c>
      <c r="C42" s="4">
        <v>89.312106998999994</v>
      </c>
      <c r="D42" s="5" t="str">
        <f t="shared" ref="D42:D51" si="8">IF($B42="N/A","N/A",IF(C42&lt;0,"No","Yes"))</f>
        <v>N/A</v>
      </c>
      <c r="E42" s="4">
        <v>88.874609731000007</v>
      </c>
      <c r="F42" s="5" t="str">
        <f t="shared" ref="F42:F51" si="9">IF($B42="N/A","N/A",IF(E42&lt;0,"No","Yes"))</f>
        <v>N/A</v>
      </c>
      <c r="G42" s="4">
        <v>89.453097081999999</v>
      </c>
      <c r="H42" s="5" t="str">
        <f t="shared" ref="H42:H51" si="10">IF($B42="N/A","N/A",IF(G42&lt;0,"No","Yes"))</f>
        <v>N/A</v>
      </c>
      <c r="I42" s="6">
        <v>-0.49</v>
      </c>
      <c r="J42" s="6">
        <v>0.65090000000000003</v>
      </c>
      <c r="K42" s="85" t="str">
        <f t="shared" ref="K42:K51" si="11">IF(J42="Div by 0", "N/A", IF(J42="N/A","N/A", IF(J42&gt;30, "No", IF(J42&lt;-30, "No", "Yes"))))</f>
        <v>Yes</v>
      </c>
    </row>
    <row r="43" spans="1:11" x14ac:dyDescent="0.25">
      <c r="A43" s="105" t="s">
        <v>39</v>
      </c>
      <c r="B43" s="3" t="s">
        <v>213</v>
      </c>
      <c r="C43" s="4">
        <v>98.141636618999996</v>
      </c>
      <c r="D43" s="5" t="str">
        <f t="shared" si="8"/>
        <v>N/A</v>
      </c>
      <c r="E43" s="4">
        <v>95.957696552000002</v>
      </c>
      <c r="F43" s="5" t="str">
        <f t="shared" si="9"/>
        <v>N/A</v>
      </c>
      <c r="G43" s="4">
        <v>99.191397942999998</v>
      </c>
      <c r="H43" s="5" t="str">
        <f t="shared" si="10"/>
        <v>N/A</v>
      </c>
      <c r="I43" s="6">
        <v>-2.23</v>
      </c>
      <c r="J43" s="6">
        <v>3.37</v>
      </c>
      <c r="K43" s="85" t="str">
        <f t="shared" si="11"/>
        <v>Yes</v>
      </c>
    </row>
    <row r="44" spans="1:11" x14ac:dyDescent="0.25">
      <c r="A44" s="105" t="s">
        <v>40</v>
      </c>
      <c r="B44" s="3" t="s">
        <v>213</v>
      </c>
      <c r="C44" s="4">
        <v>53.565499809000002</v>
      </c>
      <c r="D44" s="5" t="str">
        <f t="shared" si="8"/>
        <v>N/A</v>
      </c>
      <c r="E44" s="4">
        <v>61.222956185999998</v>
      </c>
      <c r="F44" s="5" t="str">
        <f t="shared" si="9"/>
        <v>N/A</v>
      </c>
      <c r="G44" s="4">
        <v>63.368188689</v>
      </c>
      <c r="H44" s="5" t="str">
        <f t="shared" si="10"/>
        <v>N/A</v>
      </c>
      <c r="I44" s="6">
        <v>14.3</v>
      </c>
      <c r="J44" s="6">
        <v>3.504</v>
      </c>
      <c r="K44" s="85" t="str">
        <f t="shared" si="11"/>
        <v>Yes</v>
      </c>
    </row>
    <row r="45" spans="1:11" x14ac:dyDescent="0.25">
      <c r="A45" s="105" t="s">
        <v>163</v>
      </c>
      <c r="B45" s="3" t="s">
        <v>213</v>
      </c>
      <c r="C45" s="4">
        <v>98.084426983</v>
      </c>
      <c r="D45" s="5" t="str">
        <f t="shared" si="8"/>
        <v>N/A</v>
      </c>
      <c r="E45" s="4">
        <v>98.237637724999999</v>
      </c>
      <c r="F45" s="5" t="str">
        <f t="shared" si="9"/>
        <v>N/A</v>
      </c>
      <c r="G45" s="4">
        <v>97.977375959</v>
      </c>
      <c r="H45" s="5" t="str">
        <f t="shared" si="10"/>
        <v>N/A</v>
      </c>
      <c r="I45" s="6">
        <v>0.15620000000000001</v>
      </c>
      <c r="J45" s="6">
        <v>-0.26500000000000001</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t="s">
        <v>1747</v>
      </c>
      <c r="D47" s="5" t="str">
        <f t="shared" si="8"/>
        <v>N/A</v>
      </c>
      <c r="E47" s="4" t="s">
        <v>1747</v>
      </c>
      <c r="F47" s="5" t="str">
        <f t="shared" si="9"/>
        <v>N/A</v>
      </c>
      <c r="G47" s="4">
        <v>100</v>
      </c>
      <c r="H47" s="5" t="str">
        <f t="shared" si="10"/>
        <v>N/A</v>
      </c>
      <c r="I47" s="6" t="s">
        <v>1747</v>
      </c>
      <c r="J47" s="6" t="s">
        <v>1747</v>
      </c>
      <c r="K47" s="85" t="str">
        <f t="shared" si="11"/>
        <v>N/A</v>
      </c>
    </row>
    <row r="48" spans="1:11" x14ac:dyDescent="0.25">
      <c r="A48" s="105" t="s">
        <v>43</v>
      </c>
      <c r="B48" s="3" t="s">
        <v>213</v>
      </c>
      <c r="C48" s="4">
        <v>98.991394548000002</v>
      </c>
      <c r="D48" s="5" t="str">
        <f t="shared" si="8"/>
        <v>N/A</v>
      </c>
      <c r="E48" s="4">
        <v>98.288019812000002</v>
      </c>
      <c r="F48" s="5" t="str">
        <f t="shared" si="9"/>
        <v>N/A</v>
      </c>
      <c r="G48" s="4">
        <v>99.404605751000005</v>
      </c>
      <c r="H48" s="5" t="str">
        <f t="shared" si="10"/>
        <v>N/A</v>
      </c>
      <c r="I48" s="6">
        <v>-0.71099999999999997</v>
      </c>
      <c r="J48" s="6">
        <v>1.1359999999999999</v>
      </c>
      <c r="K48" s="85" t="str">
        <f t="shared" si="11"/>
        <v>Yes</v>
      </c>
    </row>
    <row r="49" spans="1:12" x14ac:dyDescent="0.25">
      <c r="A49" s="105" t="s">
        <v>44</v>
      </c>
      <c r="B49" s="3" t="s">
        <v>213</v>
      </c>
      <c r="C49" s="4">
        <v>67.915734616999998</v>
      </c>
      <c r="D49" s="5" t="str">
        <f t="shared" si="8"/>
        <v>N/A</v>
      </c>
      <c r="E49" s="4">
        <v>67.031007248999998</v>
      </c>
      <c r="F49" s="5" t="str">
        <f t="shared" si="9"/>
        <v>N/A</v>
      </c>
      <c r="G49" s="4">
        <v>66.728717618000005</v>
      </c>
      <c r="H49" s="5" t="str">
        <f t="shared" si="10"/>
        <v>N/A</v>
      </c>
      <c r="I49" s="6">
        <v>-1.3</v>
      </c>
      <c r="J49" s="6">
        <v>-0.45100000000000001</v>
      </c>
      <c r="K49" s="85" t="str">
        <f t="shared" si="11"/>
        <v>Yes</v>
      </c>
    </row>
    <row r="50" spans="1:12" x14ac:dyDescent="0.25">
      <c r="A50" s="105" t="s">
        <v>45</v>
      </c>
      <c r="B50" s="3" t="s">
        <v>213</v>
      </c>
      <c r="C50" s="4">
        <v>32.053393841000002</v>
      </c>
      <c r="D50" s="5" t="str">
        <f t="shared" si="8"/>
        <v>N/A</v>
      </c>
      <c r="E50" s="4">
        <v>32.948162046999997</v>
      </c>
      <c r="F50" s="5" t="str">
        <f t="shared" si="9"/>
        <v>N/A</v>
      </c>
      <c r="G50" s="4">
        <v>33.240379658999998</v>
      </c>
      <c r="H50" s="5" t="str">
        <f t="shared" si="10"/>
        <v>N/A</v>
      </c>
      <c r="I50" s="6">
        <v>2.7909999999999999</v>
      </c>
      <c r="J50" s="6">
        <v>0.88690000000000002</v>
      </c>
      <c r="K50" s="85" t="str">
        <f t="shared" si="11"/>
        <v>Yes</v>
      </c>
    </row>
    <row r="51" spans="1:12" x14ac:dyDescent="0.25">
      <c r="A51" s="105" t="s">
        <v>50</v>
      </c>
      <c r="B51" s="3" t="s">
        <v>213</v>
      </c>
      <c r="C51" s="4">
        <v>3.0871541499999999E-2</v>
      </c>
      <c r="D51" s="5" t="str">
        <f t="shared" si="8"/>
        <v>N/A</v>
      </c>
      <c r="E51" s="4">
        <v>2.08307036E-2</v>
      </c>
      <c r="F51" s="5" t="str">
        <f t="shared" si="9"/>
        <v>N/A</v>
      </c>
      <c r="G51" s="4">
        <v>2.9928054900000001E-2</v>
      </c>
      <c r="H51" s="5" t="str">
        <f t="shared" si="10"/>
        <v>N/A</v>
      </c>
      <c r="I51" s="6">
        <v>-32.5</v>
      </c>
      <c r="J51" s="6">
        <v>43.67</v>
      </c>
      <c r="K51" s="85" t="str">
        <f t="shared" si="11"/>
        <v>No</v>
      </c>
      <c r="L51" s="29"/>
    </row>
    <row r="52" spans="1:12" s="29" customFormat="1" x14ac:dyDescent="0.25">
      <c r="A52" s="104" t="s">
        <v>893</v>
      </c>
      <c r="B52" s="3" t="s">
        <v>213</v>
      </c>
      <c r="C52" s="4">
        <v>0.2492528369</v>
      </c>
      <c r="D52" s="5" t="str">
        <f t="shared" ref="D52:D57" si="12">IF($B52="N/A","N/A",IF(C52&lt;0,"No","Yes"))</f>
        <v>N/A</v>
      </c>
      <c r="E52" s="4">
        <v>0.25314393950000003</v>
      </c>
      <c r="F52" s="5" t="str">
        <f t="shared" ref="F52:F57" si="13">IF($B52="N/A","N/A",IF(E52&lt;0,"No","Yes"))</f>
        <v>N/A</v>
      </c>
      <c r="G52" s="4">
        <v>0.25709883420000001</v>
      </c>
      <c r="H52" s="5" t="str">
        <f t="shared" ref="H52:H57" si="14">IF($B52="N/A","N/A",IF(G52&lt;0,"No","Yes"))</f>
        <v>N/A</v>
      </c>
      <c r="I52" s="6">
        <v>1.5609999999999999</v>
      </c>
      <c r="J52" s="6">
        <v>1.5620000000000001</v>
      </c>
      <c r="K52" s="85" t="str">
        <f t="shared" ref="K52:K57" si="15">IF(J52="Div by 0", "N/A", IF(J52="N/A","N/A", IF(J52&gt;30, "No", IF(J52&lt;-30, "No", "Yes"))))</f>
        <v>Yes</v>
      </c>
    </row>
    <row r="53" spans="1:12" s="29" customFormat="1" x14ac:dyDescent="0.25">
      <c r="A53" s="104" t="s">
        <v>894</v>
      </c>
      <c r="B53" s="3" t="s">
        <v>213</v>
      </c>
      <c r="C53" s="4">
        <v>0.14866213880000001</v>
      </c>
      <c r="D53" s="5" t="str">
        <f t="shared" si="12"/>
        <v>N/A</v>
      </c>
      <c r="E53" s="4">
        <v>0.1105087545</v>
      </c>
      <c r="F53" s="5" t="str">
        <f t="shared" si="13"/>
        <v>N/A</v>
      </c>
      <c r="G53" s="4">
        <v>8.75663099E-2</v>
      </c>
      <c r="H53" s="5" t="str">
        <f t="shared" si="14"/>
        <v>N/A</v>
      </c>
      <c r="I53" s="6">
        <v>-25.7</v>
      </c>
      <c r="J53" s="6">
        <v>-20.8</v>
      </c>
      <c r="K53" s="85" t="str">
        <f t="shared" si="15"/>
        <v>Yes</v>
      </c>
    </row>
    <row r="54" spans="1:12" s="29" customFormat="1" x14ac:dyDescent="0.25">
      <c r="A54" s="104" t="s">
        <v>895</v>
      </c>
      <c r="B54" s="3" t="s">
        <v>213</v>
      </c>
      <c r="C54" s="4">
        <v>1.4736631824999999</v>
      </c>
      <c r="D54" s="5" t="str">
        <f t="shared" si="12"/>
        <v>N/A</v>
      </c>
      <c r="E54" s="4">
        <v>0.77066568000000002</v>
      </c>
      <c r="F54" s="5" t="str">
        <f t="shared" si="13"/>
        <v>N/A</v>
      </c>
      <c r="G54" s="4">
        <v>0.62020626850000005</v>
      </c>
      <c r="H54" s="5" t="str">
        <f t="shared" si="14"/>
        <v>N/A</v>
      </c>
      <c r="I54" s="6">
        <v>-47.7</v>
      </c>
      <c r="J54" s="6">
        <v>-19.5</v>
      </c>
      <c r="K54" s="85" t="str">
        <f t="shared" si="15"/>
        <v>Yes</v>
      </c>
    </row>
    <row r="55" spans="1:12" s="29" customFormat="1" x14ac:dyDescent="0.25">
      <c r="A55" s="104" t="s">
        <v>896</v>
      </c>
      <c r="B55" s="3" t="s">
        <v>213</v>
      </c>
      <c r="C55" s="4">
        <v>3.2220399999999998E-4</v>
      </c>
      <c r="D55" s="5" t="str">
        <f t="shared" si="12"/>
        <v>N/A</v>
      </c>
      <c r="E55" s="4">
        <v>1.474612E-4</v>
      </c>
      <c r="F55" s="5" t="str">
        <f t="shared" si="13"/>
        <v>N/A</v>
      </c>
      <c r="G55" s="4">
        <v>3.2278328999999998E-3</v>
      </c>
      <c r="H55" s="5" t="str">
        <f t="shared" si="14"/>
        <v>N/A</v>
      </c>
      <c r="I55" s="6">
        <v>-54.2</v>
      </c>
      <c r="J55" s="6">
        <v>2089</v>
      </c>
      <c r="K55" s="85" t="str">
        <f t="shared" si="15"/>
        <v>No</v>
      </c>
    </row>
    <row r="56" spans="1:12" s="29" customFormat="1" ht="25" x14ac:dyDescent="0.25">
      <c r="A56" s="104" t="s">
        <v>897</v>
      </c>
      <c r="B56" s="3" t="s">
        <v>213</v>
      </c>
      <c r="C56" s="4">
        <v>0</v>
      </c>
      <c r="D56" s="5" t="str">
        <f t="shared" si="12"/>
        <v>N/A</v>
      </c>
      <c r="E56" s="4">
        <v>0</v>
      </c>
      <c r="F56" s="5" t="str">
        <f t="shared" si="13"/>
        <v>N/A</v>
      </c>
      <c r="G56" s="4">
        <v>1.29632E-5</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1.29632E-5</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6788595</v>
      </c>
      <c r="D7" s="18" t="str">
        <f>IF($B7="N/A","N/A",IF(C7&gt;15,"No",IF(C7&lt;-15,"No","Yes")))</f>
        <v>N/A</v>
      </c>
      <c r="E7" s="17">
        <v>6703967</v>
      </c>
      <c r="F7" s="18" t="str">
        <f>IF($B7="N/A","N/A",IF(E7&gt;15,"No",IF(E7&lt;-15,"No","Yes")))</f>
        <v>N/A</v>
      </c>
      <c r="G7" s="17">
        <v>9857602</v>
      </c>
      <c r="H7" s="18" t="str">
        <f>IF($B7="N/A","N/A",IF(G7&gt;15,"No",IF(G7&lt;-15,"No","Yes")))</f>
        <v>N/A</v>
      </c>
      <c r="I7" s="19">
        <v>-1.25</v>
      </c>
      <c r="J7" s="19">
        <v>47.04</v>
      </c>
      <c r="K7" s="86" t="str">
        <f t="shared" ref="K7:K22" si="0">IF(J7="Div by 0", "N/A", IF(J7="N/A","N/A", IF(J7&gt;30, "No", IF(J7&lt;-30, "No", "Yes"))))</f>
        <v>No</v>
      </c>
    </row>
    <row r="8" spans="1:11" x14ac:dyDescent="0.25">
      <c r="A8" s="84" t="s">
        <v>362</v>
      </c>
      <c r="B8" s="16" t="s">
        <v>213</v>
      </c>
      <c r="C8" s="20">
        <v>31.214809545000001</v>
      </c>
      <c r="D8" s="18" t="str">
        <f>IF($B8="N/A","N/A",IF(C8&gt;15,"No",IF(C8&lt;-15,"No","Yes")))</f>
        <v>N/A</v>
      </c>
      <c r="E8" s="20">
        <v>27.246777914999999</v>
      </c>
      <c r="F8" s="18" t="str">
        <f>IF($B8="N/A","N/A",IF(E8&gt;15,"No",IF(E8&lt;-15,"No","Yes")))</f>
        <v>N/A</v>
      </c>
      <c r="G8" s="20">
        <v>25.113186757000001</v>
      </c>
      <c r="H8" s="18" t="str">
        <f>IF($B8="N/A","N/A",IF(G8&gt;15,"No",IF(G8&lt;-15,"No","Yes")))</f>
        <v>N/A</v>
      </c>
      <c r="I8" s="19">
        <v>-12.7</v>
      </c>
      <c r="J8" s="19">
        <v>-7.83</v>
      </c>
      <c r="K8" s="86" t="str">
        <f t="shared" si="0"/>
        <v>Yes</v>
      </c>
    </row>
    <row r="9" spans="1:11" x14ac:dyDescent="0.25">
      <c r="A9" s="84" t="s">
        <v>119</v>
      </c>
      <c r="B9" s="21" t="s">
        <v>213</v>
      </c>
      <c r="C9" s="5">
        <v>68.785190455000006</v>
      </c>
      <c r="D9" s="5" t="str">
        <f>IF($B9="N/A","N/A",IF(C9&gt;15,"No",IF(C9&lt;-15,"No","Yes")))</f>
        <v>N/A</v>
      </c>
      <c r="E9" s="5">
        <v>72.753222085000004</v>
      </c>
      <c r="F9" s="5" t="str">
        <f>IF($B9="N/A","N/A",IF(E9&gt;15,"No",IF(E9&lt;-15,"No","Yes")))</f>
        <v>N/A</v>
      </c>
      <c r="G9" s="5">
        <v>74.886813243000006</v>
      </c>
      <c r="H9" s="5" t="str">
        <f>IF($B9="N/A","N/A",IF(G9&gt;15,"No",IF(G9&lt;-15,"No","Yes")))</f>
        <v>N/A</v>
      </c>
      <c r="I9" s="6">
        <v>5.7690000000000001</v>
      </c>
      <c r="J9" s="6">
        <v>2.9329999999999998</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31.214809545000001</v>
      </c>
      <c r="D11" s="5" t="str">
        <f>IF(OR($B11="N/A",$C11="N/A"),"N/A",IF(C11&gt;100,"No",IF(C11&lt;95,"No","Yes")))</f>
        <v>No</v>
      </c>
      <c r="E11" s="5">
        <v>27.246777914999999</v>
      </c>
      <c r="F11" s="5" t="str">
        <f>IF(OR($B11="N/A",$E11="N/A"),"N/A",IF(E11&gt;100,"No",IF(E11&lt;95,"No","Yes")))</f>
        <v>No</v>
      </c>
      <c r="G11" s="5">
        <v>25.264450725</v>
      </c>
      <c r="H11" s="5" t="str">
        <f>IF($B11="N/A","N/A",IF(G11&gt;100,"No",IF(G11&lt;95,"No","Yes")))</f>
        <v>No</v>
      </c>
      <c r="I11" s="6">
        <v>-12.7</v>
      </c>
      <c r="J11" s="6">
        <v>-7.28</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32.274204013999999</v>
      </c>
      <c r="D13" s="5" t="str">
        <f t="shared" si="1"/>
        <v>No</v>
      </c>
      <c r="E13" s="5">
        <v>27.498897294999999</v>
      </c>
      <c r="F13" s="5" t="str">
        <f t="shared" si="2"/>
        <v>No</v>
      </c>
      <c r="G13" s="5">
        <v>25.438357117999999</v>
      </c>
      <c r="H13" s="5" t="str">
        <f t="shared" si="3"/>
        <v>No</v>
      </c>
      <c r="I13" s="6">
        <v>-14.8</v>
      </c>
      <c r="J13" s="6">
        <v>-7.49</v>
      </c>
      <c r="K13" s="85" t="str">
        <f t="shared" si="0"/>
        <v>Yes</v>
      </c>
    </row>
    <row r="14" spans="1:11" x14ac:dyDescent="0.25">
      <c r="A14" s="84" t="s">
        <v>13</v>
      </c>
      <c r="B14" s="21" t="s">
        <v>213</v>
      </c>
      <c r="C14" s="22">
        <v>2119047</v>
      </c>
      <c r="D14" s="5" t="str">
        <f>IF($B14="N/A","N/A",IF(C14&gt;15,"No",IF(C14&lt;-15,"No","Yes")))</f>
        <v>N/A</v>
      </c>
      <c r="E14" s="22">
        <v>1826615</v>
      </c>
      <c r="F14" s="5" t="str">
        <f>IF($B14="N/A","N/A",IF(E14&gt;15,"No",IF(E14&lt;-15,"No","Yes")))</f>
        <v>N/A</v>
      </c>
      <c r="G14" s="22">
        <v>2475558</v>
      </c>
      <c r="H14" s="5" t="str">
        <f>IF($B14="N/A","N/A",IF(G14&gt;15,"No",IF(G14&lt;-15,"No","Yes")))</f>
        <v>N/A</v>
      </c>
      <c r="I14" s="6">
        <v>-13.8</v>
      </c>
      <c r="J14" s="6">
        <v>35.53</v>
      </c>
      <c r="K14" s="85" t="str">
        <f t="shared" si="0"/>
        <v>No</v>
      </c>
    </row>
    <row r="15" spans="1:11" ht="14.25" customHeight="1" x14ac:dyDescent="0.25">
      <c r="A15" s="84" t="s">
        <v>441</v>
      </c>
      <c r="B15" s="21" t="s">
        <v>213</v>
      </c>
      <c r="C15" s="5">
        <v>0.33203605209999998</v>
      </c>
      <c r="D15" s="5" t="str">
        <f>IF($B15="N/A","N/A",IF(C15&gt;15,"No",IF(C15&lt;-15,"No","Yes")))</f>
        <v>N/A</v>
      </c>
      <c r="E15" s="5">
        <v>1.0949209999999999E-4</v>
      </c>
      <c r="F15" s="5" t="str">
        <f>IF($B15="N/A","N/A",IF(E15&gt;15,"No",IF(E15&lt;-15,"No","Yes")))</f>
        <v>N/A</v>
      </c>
      <c r="G15" s="5">
        <v>0.17050701300000001</v>
      </c>
      <c r="H15" s="5" t="str">
        <f>IF($B15="N/A","N/A",IF(G15&gt;15,"No",IF(G15&lt;-15,"No","Yes")))</f>
        <v>N/A</v>
      </c>
      <c r="I15" s="6">
        <v>-100</v>
      </c>
      <c r="J15" s="6">
        <v>156000</v>
      </c>
      <c r="K15" s="85" t="str">
        <f t="shared" si="0"/>
        <v>No</v>
      </c>
    </row>
    <row r="16" spans="1:11" ht="12.75" customHeight="1" x14ac:dyDescent="0.25">
      <c r="A16" s="84" t="s">
        <v>857</v>
      </c>
      <c r="B16" s="21" t="s">
        <v>213</v>
      </c>
      <c r="C16" s="23">
        <v>456.83726548999999</v>
      </c>
      <c r="D16" s="5" t="str">
        <f>IF($B16="N/A","N/A",IF(C16&gt;15,"No",IF(C16&lt;-15,"No","Yes")))</f>
        <v>N/A</v>
      </c>
      <c r="E16" s="23">
        <v>11.5</v>
      </c>
      <c r="F16" s="5" t="str">
        <f>IF($B16="N/A","N/A",IF(E16&gt;15,"No",IF(E16&lt;-15,"No","Yes")))</f>
        <v>N/A</v>
      </c>
      <c r="G16" s="23">
        <v>53.192371475999998</v>
      </c>
      <c r="H16" s="5" t="str">
        <f>IF($B16="N/A","N/A",IF(G16&gt;15,"No",IF(G16&lt;-15,"No","Yes")))</f>
        <v>N/A</v>
      </c>
      <c r="I16" s="6">
        <v>-97.5</v>
      </c>
      <c r="J16" s="6">
        <v>362.5</v>
      </c>
      <c r="K16" s="85" t="str">
        <f t="shared" si="0"/>
        <v>No</v>
      </c>
    </row>
    <row r="17" spans="1:11" x14ac:dyDescent="0.25">
      <c r="A17" s="84" t="s">
        <v>131</v>
      </c>
      <c r="B17" s="21" t="s">
        <v>213</v>
      </c>
      <c r="C17" s="22">
        <v>908</v>
      </c>
      <c r="D17" s="5" t="str">
        <f>IF($B17="N/A","N/A",IF(C17&gt;15,"No",IF(C17&lt;-15,"No","Yes")))</f>
        <v>N/A</v>
      </c>
      <c r="E17" s="22">
        <v>537</v>
      </c>
      <c r="F17" s="5" t="str">
        <f>IF($B17="N/A","N/A",IF(E17&gt;15,"No",IF(E17&lt;-15,"No","Yes")))</f>
        <v>N/A</v>
      </c>
      <c r="G17" s="22">
        <v>465</v>
      </c>
      <c r="H17" s="5" t="str">
        <f>IF($B17="N/A","N/A",IF(G17&gt;15,"No",IF(G17&lt;-15,"No","Yes")))</f>
        <v>N/A</v>
      </c>
      <c r="I17" s="6">
        <v>-40.9</v>
      </c>
      <c r="J17" s="6">
        <v>-13.4</v>
      </c>
      <c r="K17" s="85" t="str">
        <f t="shared" si="0"/>
        <v>Yes</v>
      </c>
    </row>
    <row r="18" spans="1:11" x14ac:dyDescent="0.25">
      <c r="A18" s="84" t="s">
        <v>346</v>
      </c>
      <c r="B18" s="21" t="s">
        <v>213</v>
      </c>
      <c r="C18" s="4">
        <v>1.3375374400000001E-2</v>
      </c>
      <c r="D18" s="5" t="str">
        <f>IF($B18="N/A","N/A",IF(C18&gt;15,"No",IF(C18&lt;-15,"No","Yes")))</f>
        <v>N/A</v>
      </c>
      <c r="E18" s="4">
        <v>8.0101826000000004E-3</v>
      </c>
      <c r="F18" s="5" t="str">
        <f>IF($B18="N/A","N/A",IF(E18&gt;15,"No",IF(E18&lt;-15,"No","Yes")))</f>
        <v>N/A</v>
      </c>
      <c r="G18" s="4">
        <v>4.7171716000000002E-3</v>
      </c>
      <c r="H18" s="5" t="str">
        <f>IF($B18="N/A","N/A",IF(G18&gt;15,"No",IF(G18&lt;-15,"No","Yes")))</f>
        <v>N/A</v>
      </c>
      <c r="I18" s="6">
        <v>-40.1</v>
      </c>
      <c r="J18" s="6">
        <v>-41.1</v>
      </c>
      <c r="K18" s="85" t="str">
        <f t="shared" si="0"/>
        <v>No</v>
      </c>
    </row>
    <row r="19" spans="1:11" ht="27.75" customHeight="1" x14ac:dyDescent="0.25">
      <c r="A19" s="84" t="s">
        <v>836</v>
      </c>
      <c r="B19" s="21" t="s">
        <v>213</v>
      </c>
      <c r="C19" s="23">
        <v>61.639867840999997</v>
      </c>
      <c r="D19" s="5" t="str">
        <f>IF($B19="N/A","N/A",IF(C19&gt;60,"No",IF(C19&lt;15,"No","Yes")))</f>
        <v>N/A</v>
      </c>
      <c r="E19" s="23">
        <v>77.938547486000004</v>
      </c>
      <c r="F19" s="5" t="str">
        <f>IF($B19="N/A","N/A",IF(E19&gt;60,"No",IF(E19&lt;15,"No","Yes")))</f>
        <v>N/A</v>
      </c>
      <c r="G19" s="23">
        <v>85.819354838999999</v>
      </c>
      <c r="H19" s="5" t="str">
        <f>IF($B19="N/A","N/A",IF(G19&gt;60,"No",IF(G19&lt;15,"No","Yes")))</f>
        <v>N/A</v>
      </c>
      <c r="I19" s="6">
        <v>26.44</v>
      </c>
      <c r="J19" s="6">
        <v>10.11</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2119047</v>
      </c>
      <c r="D6" s="5" t="str">
        <f>IF($B6="N/A","N/A",IF(C6&gt;15,"No",IF(C6&lt;-15,"No","Yes")))</f>
        <v>N/A</v>
      </c>
      <c r="E6" s="22">
        <v>1826615</v>
      </c>
      <c r="F6" s="5" t="str">
        <f>IF($B6="N/A","N/A",IF(E6&gt;15,"No",IF(E6&lt;-15,"No","Yes")))</f>
        <v>N/A</v>
      </c>
      <c r="G6" s="22">
        <v>2475558</v>
      </c>
      <c r="H6" s="5" t="str">
        <f>IF($B6="N/A","N/A",IF(G6&gt;15,"No",IF(G6&lt;-15,"No","Yes")))</f>
        <v>N/A</v>
      </c>
      <c r="I6" s="6">
        <v>-13.8</v>
      </c>
      <c r="J6" s="6">
        <v>35.53</v>
      </c>
      <c r="K6" s="85" t="str">
        <f t="shared" ref="K6:K18" si="0">IF(J6="Div by 0", "N/A", IF(J6="N/A","N/A", IF(J6&gt;30, "No", IF(J6&lt;-30, "No", "Yes"))))</f>
        <v>No</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64.118037022999999</v>
      </c>
      <c r="D9" s="5" t="str">
        <f>IF($B9="N/A","N/A",IF(C9&gt;60,"No",IF(C9&lt;15,"No","Yes")))</f>
        <v>No</v>
      </c>
      <c r="E9" s="23">
        <v>64.049711078000001</v>
      </c>
      <c r="F9" s="5" t="str">
        <f>IF($B9="N/A","N/A",IF(E9&gt;60,"No",IF(E9&lt;15,"No","Yes")))</f>
        <v>No</v>
      </c>
      <c r="G9" s="23">
        <v>64.798923716999994</v>
      </c>
      <c r="H9" s="5" t="str">
        <f>IF($B9="N/A","N/A",IF(G9&gt;60,"No",IF(G9&lt;15,"No","Yes")))</f>
        <v>No</v>
      </c>
      <c r="I9" s="6">
        <v>-0.107</v>
      </c>
      <c r="J9" s="6">
        <v>1.17</v>
      </c>
      <c r="K9" s="85" t="str">
        <f t="shared" si="0"/>
        <v>Yes</v>
      </c>
    </row>
    <row r="10" spans="1:11" x14ac:dyDescent="0.25">
      <c r="A10" s="84" t="s">
        <v>14</v>
      </c>
      <c r="B10" s="21" t="s">
        <v>272</v>
      </c>
      <c r="C10" s="5">
        <v>2.8627963419000002</v>
      </c>
      <c r="D10" s="5" t="str">
        <f>IF($B10="N/A","N/A",IF(C10&gt;15,"No",IF(C10&lt;=0,"No","Yes")))</f>
        <v>Yes</v>
      </c>
      <c r="E10" s="5">
        <v>3.0749774856999998</v>
      </c>
      <c r="F10" s="5" t="str">
        <f>IF($B10="N/A","N/A",IF(E10&gt;15,"No",IF(E10&lt;=0,"No","Yes")))</f>
        <v>Yes</v>
      </c>
      <c r="G10" s="5">
        <v>3.0471513897000002</v>
      </c>
      <c r="H10" s="5" t="str">
        <f>IF($B10="N/A","N/A",IF(G10&gt;15,"No",IF(G10&lt;=0,"No","Yes")))</f>
        <v>Yes</v>
      </c>
      <c r="I10" s="6">
        <v>7.4119999999999999</v>
      </c>
      <c r="J10" s="6">
        <v>-0.90500000000000003</v>
      </c>
      <c r="K10" s="85" t="str">
        <f t="shared" si="0"/>
        <v>Yes</v>
      </c>
    </row>
    <row r="11" spans="1:11" x14ac:dyDescent="0.25">
      <c r="A11" s="84" t="s">
        <v>872</v>
      </c>
      <c r="B11" s="21" t="s">
        <v>213</v>
      </c>
      <c r="C11" s="23">
        <v>126.20036595000001</v>
      </c>
      <c r="D11" s="5" t="str">
        <f>IF($B11="N/A","N/A",IF(C11&gt;15,"No",IF(C11&lt;-15,"No","Yes")))</f>
        <v>N/A</v>
      </c>
      <c r="E11" s="23">
        <v>117.30558325</v>
      </c>
      <c r="F11" s="5" t="str">
        <f>IF($B11="N/A","N/A",IF(E11&gt;15,"No",IF(E11&lt;-15,"No","Yes")))</f>
        <v>N/A</v>
      </c>
      <c r="G11" s="23">
        <v>97.707028660999995</v>
      </c>
      <c r="H11" s="5" t="str">
        <f>IF($B11="N/A","N/A",IF(G11&gt;15,"No",IF(G11&lt;-15,"No","Yes")))</f>
        <v>N/A</v>
      </c>
      <c r="I11" s="6">
        <v>-7.05</v>
      </c>
      <c r="J11" s="6">
        <v>-16.7</v>
      </c>
      <c r="K11" s="85" t="str">
        <f t="shared" si="0"/>
        <v>Yes</v>
      </c>
    </row>
    <row r="12" spans="1:11" x14ac:dyDescent="0.25">
      <c r="A12" s="84" t="s">
        <v>934</v>
      </c>
      <c r="B12" s="21" t="s">
        <v>213</v>
      </c>
      <c r="C12" s="5">
        <v>1.2309306967</v>
      </c>
      <c r="D12" s="5" t="str">
        <f>IF($B12="N/A","N/A",IF(C12&gt;15,"No",IF(C12&lt;-15,"No","Yes")))</f>
        <v>N/A</v>
      </c>
      <c r="E12" s="5">
        <v>1.0806327550999999</v>
      </c>
      <c r="F12" s="5" t="str">
        <f>IF($B12="N/A","N/A",IF(E12&gt;15,"No",IF(E12&lt;-15,"No","Yes")))</f>
        <v>N/A</v>
      </c>
      <c r="G12" s="5">
        <v>1.1575976001999999</v>
      </c>
      <c r="H12" s="5" t="str">
        <f>IF($B12="N/A","N/A",IF(G12&gt;15,"No",IF(G12&lt;-15,"No","Yes")))</f>
        <v>N/A</v>
      </c>
      <c r="I12" s="6">
        <v>-12.2</v>
      </c>
      <c r="J12" s="6">
        <v>7.1219999999999999</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99.999676840999996</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100</v>
      </c>
      <c r="D15" s="5" t="str">
        <f>IF($B15="N/A","N/A",IF(C15&gt;15,"No",IF(C15&lt;-15,"No","Yes")))</f>
        <v>N/A</v>
      </c>
      <c r="E15" s="5">
        <v>100</v>
      </c>
      <c r="F15" s="5" t="str">
        <f>IF($B15="N/A","N/A",IF(E15&gt;15,"No",IF(E15&lt;-15,"No","Yes")))</f>
        <v>N/A</v>
      </c>
      <c r="G15" s="5">
        <v>99.999596049000004</v>
      </c>
      <c r="H15" s="5" t="str">
        <f>IF($B15="N/A","N/A",IF(G15&gt;15,"No",IF(G15&lt;-15,"No","Yes")))</f>
        <v>N/A</v>
      </c>
      <c r="I15" s="6">
        <v>0</v>
      </c>
      <c r="J15" s="6">
        <v>0</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99.922040426999999</v>
      </c>
      <c r="D17" s="5" t="str">
        <f>IF($B17="N/A","N/A",IF(C17&gt;98,"Yes","No"))</f>
        <v>Yes</v>
      </c>
      <c r="E17" s="5">
        <v>99.915800537999999</v>
      </c>
      <c r="F17" s="5" t="str">
        <f>IF($B17="N/A","N/A",IF(E17&gt;98,"Yes","No"))</f>
        <v>Yes</v>
      </c>
      <c r="G17" s="5">
        <v>99.899618266999994</v>
      </c>
      <c r="H17" s="5" t="str">
        <f>IF($B17="N/A","N/A",IF(G17&gt;98,"Yes","No"))</f>
        <v>Yes</v>
      </c>
      <c r="I17" s="6">
        <v>-6.0000000000000001E-3</v>
      </c>
      <c r="J17" s="6">
        <v>-1.6E-2</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99.619545955999996</v>
      </c>
      <c r="D19" s="5" t="str">
        <f>IF($B19="N/A","N/A",IF(C19&gt;100,"No",IF(C19&lt;98,"No","Yes")))</f>
        <v>Yes</v>
      </c>
      <c r="E19" s="5">
        <v>99.647380537000004</v>
      </c>
      <c r="F19" s="5" t="str">
        <f>IF($B19="N/A","N/A",IF(E19&gt;100,"No",IF(E19&lt;98,"No","Yes")))</f>
        <v>Yes</v>
      </c>
      <c r="G19" s="5">
        <v>99.882289165000003</v>
      </c>
      <c r="H19" s="5" t="str">
        <f>IF($B19="N/A","N/A",IF(G19&gt;100,"No",IF(G19&lt;98,"No","Yes")))</f>
        <v>Yes</v>
      </c>
      <c r="I19" s="6">
        <v>2.7900000000000001E-2</v>
      </c>
      <c r="J19" s="6">
        <v>0.23569999999999999</v>
      </c>
      <c r="K19" s="85" t="str">
        <f>IF(J19="Div by 0", "N/A", IF(J19="N/A","N/A", IF(J19&gt;30, "No", IF(J19&lt;-30, "No", "Yes"))))</f>
        <v>Yes</v>
      </c>
    </row>
    <row r="20" spans="1:11" x14ac:dyDescent="0.25">
      <c r="A20" s="84" t="s">
        <v>674</v>
      </c>
      <c r="B20" s="21" t="s">
        <v>223</v>
      </c>
      <c r="C20" s="5">
        <v>99.999339325999998</v>
      </c>
      <c r="D20" s="5" t="str">
        <f>IF($B20="N/A","N/A",IF(C20&gt;100,"No",IF(C20&lt;98,"No","Yes")))</f>
        <v>Yes</v>
      </c>
      <c r="E20" s="5">
        <v>100</v>
      </c>
      <c r="F20" s="5" t="str">
        <f>IF($B20="N/A","N/A",IF(E20&gt;100,"No",IF(E20&lt;98,"No","Yes")))</f>
        <v>Yes</v>
      </c>
      <c r="G20" s="5">
        <v>99.990022452000005</v>
      </c>
      <c r="H20" s="5" t="str">
        <f>IF($B20="N/A","N/A",IF(G20&gt;100,"No",IF(G20&lt;98,"No","Yes")))</f>
        <v>Yes</v>
      </c>
      <c r="I20" s="6">
        <v>6.9999999999999999E-4</v>
      </c>
      <c r="J20" s="6">
        <v>-0.01</v>
      </c>
      <c r="K20" s="85" t="str">
        <f>IF(J20="Div by 0", "N/A", IF(J20="N/A","N/A", IF(J20&gt;30, "No", IF(J20&lt;-30, "No", "Yes"))))</f>
        <v>Yes</v>
      </c>
    </row>
    <row r="21" spans="1:11" x14ac:dyDescent="0.25">
      <c r="A21" s="84" t="s">
        <v>675</v>
      </c>
      <c r="B21" s="21" t="s">
        <v>223</v>
      </c>
      <c r="C21" s="5">
        <v>99.999339325999998</v>
      </c>
      <c r="D21" s="5" t="str">
        <f>IF($B21="N/A","N/A",IF(C21&gt;100,"No",IF(C21&lt;98,"No","Yes")))</f>
        <v>Yes</v>
      </c>
      <c r="E21" s="5">
        <v>100</v>
      </c>
      <c r="F21" s="5" t="str">
        <f>IF($B21="N/A","N/A",IF(E21&gt;100,"No",IF(E21&lt;98,"No","Yes")))</f>
        <v>Yes</v>
      </c>
      <c r="G21" s="5">
        <v>99.990022452000005</v>
      </c>
      <c r="H21" s="5" t="str">
        <f>IF($B21="N/A","N/A",IF(G21&gt;100,"No",IF(G21&lt;98,"No","Yes")))</f>
        <v>Yes</v>
      </c>
      <c r="I21" s="6">
        <v>6.9999999999999999E-4</v>
      </c>
      <c r="J21" s="6">
        <v>-0.01</v>
      </c>
      <c r="K21" s="85" t="str">
        <f>IF(J21="Div by 0", "N/A", IF(J21="N/A","N/A", IF(J21&gt;30, "No", IF(J21&lt;-30, "No", "Yes"))))</f>
        <v>Yes</v>
      </c>
    </row>
    <row r="22" spans="1:11" ht="15" customHeight="1" x14ac:dyDescent="0.25">
      <c r="A22" s="84" t="s">
        <v>1686</v>
      </c>
      <c r="B22" s="21" t="s">
        <v>213</v>
      </c>
      <c r="C22" s="5">
        <v>63.625535440999997</v>
      </c>
      <c r="D22" s="5" t="str">
        <f>IF($B22="N/A","N/A",IF(C22&gt;15,"No",IF(C22&lt;-15,"No","Yes")))</f>
        <v>N/A</v>
      </c>
      <c r="E22" s="5">
        <v>58.940170752999997</v>
      </c>
      <c r="F22" s="5" t="str">
        <f>IF($B22="N/A","N/A",IF(E22&gt;15,"No",IF(E22&lt;-15,"No","Yes")))</f>
        <v>N/A</v>
      </c>
      <c r="G22" s="5">
        <v>57.943461636000002</v>
      </c>
      <c r="H22" s="5" t="str">
        <f>IF($B22="N/A","N/A",IF(G22&gt;15,"No",IF(G22&lt;-15,"No","Yes")))</f>
        <v>N/A</v>
      </c>
      <c r="I22" s="6">
        <v>-7.36</v>
      </c>
      <c r="J22" s="6">
        <v>-1.69</v>
      </c>
      <c r="K22" s="85" t="str">
        <f t="shared" ref="K22:K31" si="1">IF(J22="Div by 0", "N/A", IF(J22="N/A","N/A", IF(J22&gt;30, "No", IF(J22&lt;-30, "No", "Yes"))))</f>
        <v>Yes</v>
      </c>
    </row>
    <row r="23" spans="1:11" x14ac:dyDescent="0.25">
      <c r="A23" s="84" t="s">
        <v>935</v>
      </c>
      <c r="B23" s="21" t="s">
        <v>213</v>
      </c>
      <c r="C23" s="5">
        <v>36.157244271000003</v>
      </c>
      <c r="D23" s="5" t="str">
        <f>IF($B23="N/A","N/A",IF(C23&gt;15,"No",IF(C23&lt;-15,"No","Yes")))</f>
        <v>N/A</v>
      </c>
      <c r="E23" s="5">
        <v>40.814019375000001</v>
      </c>
      <c r="F23" s="5" t="str">
        <f>IF($B23="N/A","N/A",IF(E23&gt;15,"No",IF(E23&lt;-15,"No","Yes")))</f>
        <v>N/A</v>
      </c>
      <c r="G23" s="5">
        <v>41.751758592999998</v>
      </c>
      <c r="H23" s="5" t="str">
        <f>IF($B23="N/A","N/A",IF(G23&gt;15,"No",IF(G23&lt;-15,"No","Yes")))</f>
        <v>N/A</v>
      </c>
      <c r="I23" s="6">
        <v>12.88</v>
      </c>
      <c r="J23" s="6">
        <v>2.298</v>
      </c>
      <c r="K23" s="85" t="str">
        <f t="shared" si="1"/>
        <v>Yes</v>
      </c>
    </row>
    <row r="24" spans="1:11" ht="25" x14ac:dyDescent="0.25">
      <c r="A24" s="84" t="s">
        <v>936</v>
      </c>
      <c r="B24" s="21" t="s">
        <v>213</v>
      </c>
      <c r="C24" s="5">
        <v>0.158467462</v>
      </c>
      <c r="D24" s="5" t="str">
        <f>IF($B24="N/A","N/A",IF(C24&gt;15,"No",IF(C24&lt;-15,"No","Yes")))</f>
        <v>N/A</v>
      </c>
      <c r="E24" s="5">
        <v>0.18411104689999999</v>
      </c>
      <c r="F24" s="5" t="str">
        <f>IF($B24="N/A","N/A",IF(E24&gt;15,"No",IF(E24&lt;-15,"No","Yes")))</f>
        <v>N/A</v>
      </c>
      <c r="G24" s="5">
        <v>0.21421433070000001</v>
      </c>
      <c r="H24" s="5" t="str">
        <f>IF($B24="N/A","N/A",IF(G24&gt;15,"No",IF(G24&lt;-15,"No","Yes")))</f>
        <v>N/A</v>
      </c>
      <c r="I24" s="6">
        <v>16.18</v>
      </c>
      <c r="J24" s="6">
        <v>16.350000000000001</v>
      </c>
      <c r="K24" s="85" t="str">
        <f t="shared" si="1"/>
        <v>Yes</v>
      </c>
    </row>
    <row r="25" spans="1:11" x14ac:dyDescent="0.25">
      <c r="A25" s="84" t="s">
        <v>166</v>
      </c>
      <c r="B25" s="21" t="s">
        <v>213</v>
      </c>
      <c r="C25" s="5">
        <v>99.999339325999998</v>
      </c>
      <c r="D25" s="5" t="str">
        <f t="shared" ref="D25:D27" si="2">IF($B25="N/A","N/A",IF(C25&gt;15,"No",IF(C25&lt;-15,"No","Yes")))</f>
        <v>N/A</v>
      </c>
      <c r="E25" s="5">
        <v>100</v>
      </c>
      <c r="F25" s="5" t="str">
        <f t="shared" ref="F25:F27" si="3">IF($B25="N/A","N/A",IF(E25&gt;15,"No",IF(E25&lt;-15,"No","Yes")))</f>
        <v>N/A</v>
      </c>
      <c r="G25" s="5">
        <v>99.990022452000005</v>
      </c>
      <c r="H25" s="5" t="str">
        <f t="shared" ref="H25:H27" si="4">IF($B25="N/A","N/A",IF(G25&gt;15,"No",IF(G25&lt;-15,"No","Yes")))</f>
        <v>N/A</v>
      </c>
      <c r="I25" s="6">
        <v>6.9999999999999999E-4</v>
      </c>
      <c r="J25" s="6">
        <v>-0.01</v>
      </c>
      <c r="K25" s="85" t="str">
        <f t="shared" si="1"/>
        <v>Yes</v>
      </c>
    </row>
    <row r="26" spans="1:11" x14ac:dyDescent="0.25">
      <c r="A26" s="84" t="s">
        <v>167</v>
      </c>
      <c r="B26" s="21" t="s">
        <v>213</v>
      </c>
      <c r="C26" s="5">
        <v>99.999339325999998</v>
      </c>
      <c r="D26" s="5" t="str">
        <f t="shared" si="2"/>
        <v>N/A</v>
      </c>
      <c r="E26" s="5">
        <v>100</v>
      </c>
      <c r="F26" s="5" t="str">
        <f t="shared" si="3"/>
        <v>N/A</v>
      </c>
      <c r="G26" s="5">
        <v>99.990022452000005</v>
      </c>
      <c r="H26" s="5" t="str">
        <f t="shared" si="4"/>
        <v>N/A</v>
      </c>
      <c r="I26" s="6">
        <v>6.9999999999999999E-4</v>
      </c>
      <c r="J26" s="6">
        <v>-0.01</v>
      </c>
      <c r="K26" s="85" t="str">
        <f t="shared" si="1"/>
        <v>Yes</v>
      </c>
    </row>
    <row r="27" spans="1:11" x14ac:dyDescent="0.25">
      <c r="A27" s="84" t="s">
        <v>168</v>
      </c>
      <c r="B27" s="21" t="s">
        <v>213</v>
      </c>
      <c r="C27" s="5">
        <v>99.999339325999998</v>
      </c>
      <c r="D27" s="5" t="str">
        <f t="shared" si="2"/>
        <v>N/A</v>
      </c>
      <c r="E27" s="5">
        <v>100</v>
      </c>
      <c r="F27" s="5" t="str">
        <f t="shared" si="3"/>
        <v>N/A</v>
      </c>
      <c r="G27" s="5">
        <v>99.990022452000005</v>
      </c>
      <c r="H27" s="5" t="str">
        <f t="shared" si="4"/>
        <v>N/A</v>
      </c>
      <c r="I27" s="6">
        <v>6.9999999999999999E-4</v>
      </c>
      <c r="J27" s="6">
        <v>-0.01</v>
      </c>
      <c r="K27" s="85" t="str">
        <f t="shared" si="1"/>
        <v>Yes</v>
      </c>
    </row>
    <row r="28" spans="1:11" x14ac:dyDescent="0.25">
      <c r="A28" s="84" t="s">
        <v>54</v>
      </c>
      <c r="B28" s="21" t="s">
        <v>213</v>
      </c>
      <c r="C28" s="5">
        <v>14.694388562</v>
      </c>
      <c r="D28" s="5" t="str">
        <f>IF($B28="N/A","N/A",IF(C28&gt;15,"No",IF(C28&lt;-15,"No","Yes")))</f>
        <v>N/A</v>
      </c>
      <c r="E28" s="5">
        <v>16.537913025000002</v>
      </c>
      <c r="F28" s="5" t="str">
        <f>IF($B28="N/A","N/A",IF(E28&gt;15,"No",IF(E28&lt;-15,"No","Yes")))</f>
        <v>N/A</v>
      </c>
      <c r="G28" s="5">
        <v>12.239705149000001</v>
      </c>
      <c r="H28" s="5" t="str">
        <f>IF($B28="N/A","N/A",IF(G28&gt;15,"No",IF(G28&lt;-15,"No","Yes")))</f>
        <v>N/A</v>
      </c>
      <c r="I28" s="6">
        <v>12.55</v>
      </c>
      <c r="J28" s="6">
        <v>-26</v>
      </c>
      <c r="K28" s="85" t="str">
        <f t="shared" si="1"/>
        <v>Yes</v>
      </c>
    </row>
    <row r="29" spans="1:11" x14ac:dyDescent="0.25">
      <c r="A29" s="84" t="s">
        <v>55</v>
      </c>
      <c r="B29" s="21" t="s">
        <v>213</v>
      </c>
      <c r="C29" s="5">
        <v>85.304950762999994</v>
      </c>
      <c r="D29" s="5" t="str">
        <f>IF($B29="N/A","N/A",IF(C29&gt;15,"No",IF(C29&lt;-15,"No","Yes")))</f>
        <v>N/A</v>
      </c>
      <c r="E29" s="5">
        <v>83.462086975000005</v>
      </c>
      <c r="F29" s="5" t="str">
        <f>IF($B29="N/A","N/A",IF(E29&gt;15,"No",IF(E29&lt;-15,"No","Yes")))</f>
        <v>N/A</v>
      </c>
      <c r="G29" s="5">
        <v>87.750317301999999</v>
      </c>
      <c r="H29" s="5" t="str">
        <f>IF($B29="N/A","N/A",IF(G29&gt;15,"No",IF(G29&lt;-15,"No","Yes")))</f>
        <v>N/A</v>
      </c>
      <c r="I29" s="6">
        <v>-2.16</v>
      </c>
      <c r="J29" s="6">
        <v>5.1379999999999999</v>
      </c>
      <c r="K29" s="85" t="str">
        <f t="shared" si="1"/>
        <v>Yes</v>
      </c>
    </row>
    <row r="30" spans="1:11" x14ac:dyDescent="0.25">
      <c r="A30" s="84" t="s">
        <v>56</v>
      </c>
      <c r="B30" s="21" t="s">
        <v>213</v>
      </c>
      <c r="C30" s="5">
        <v>83.271914214000006</v>
      </c>
      <c r="D30" s="5" t="str">
        <f>IF($B30="N/A","N/A",IF(C30&gt;15,"No",IF(C30&lt;-15,"No","Yes")))</f>
        <v>N/A</v>
      </c>
      <c r="E30" s="5">
        <v>85.088538088000007</v>
      </c>
      <c r="F30" s="5" t="str">
        <f>IF($B30="N/A","N/A",IF(E30&gt;15,"No",IF(E30&lt;-15,"No","Yes")))</f>
        <v>N/A</v>
      </c>
      <c r="G30" s="5">
        <v>89.049862697999998</v>
      </c>
      <c r="H30" s="5" t="str">
        <f>IF($B30="N/A","N/A",IF(G30&gt;15,"No",IF(G30&lt;-15,"No","Yes")))</f>
        <v>N/A</v>
      </c>
      <c r="I30" s="6">
        <v>2.1819999999999999</v>
      </c>
      <c r="J30" s="6">
        <v>4.6559999999999997</v>
      </c>
      <c r="K30" s="85" t="str">
        <f t="shared" si="1"/>
        <v>Yes</v>
      </c>
    </row>
    <row r="31" spans="1:11" x14ac:dyDescent="0.25">
      <c r="A31" s="92" t="s">
        <v>57</v>
      </c>
      <c r="B31" s="93" t="s">
        <v>213</v>
      </c>
      <c r="C31" s="94">
        <v>10.234223214</v>
      </c>
      <c r="D31" s="94" t="str">
        <f>IF($B31="N/A","N/A",IF(C31&gt;15,"No",IF(C31&lt;-15,"No","Yes")))</f>
        <v>N/A</v>
      </c>
      <c r="E31" s="94">
        <v>9.2151876558999994</v>
      </c>
      <c r="F31" s="94" t="str">
        <f>IF($B31="N/A","N/A",IF(E31&gt;15,"No",IF(E31&lt;-15,"No","Yes")))</f>
        <v>N/A</v>
      </c>
      <c r="G31" s="94">
        <v>6.9201771883000003</v>
      </c>
      <c r="H31" s="94" t="str">
        <f>IF($B31="N/A","N/A",IF(G31&gt;15,"No",IF(G31&lt;-15,"No","Yes")))</f>
        <v>N/A</v>
      </c>
      <c r="I31" s="95">
        <v>-9.9600000000000009</v>
      </c>
      <c r="J31" s="95">
        <v>-24.9</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4669548</v>
      </c>
      <c r="D6" s="5" t="str">
        <f t="shared" ref="D6:F18" si="0">IF($B6="N/A","N/A",IF(C6&lt;0,"No","Yes"))</f>
        <v>N/A</v>
      </c>
      <c r="E6" s="22">
        <v>4877352</v>
      </c>
      <c r="F6" s="5" t="str">
        <f t="shared" si="0"/>
        <v>N/A</v>
      </c>
      <c r="G6" s="22">
        <v>7382044</v>
      </c>
      <c r="H6" s="5" t="str">
        <f t="shared" ref="H6:H18" si="1">IF($B6="N/A","N/A",IF(G6&lt;0,"No","Yes"))</f>
        <v>N/A</v>
      </c>
      <c r="I6" s="6">
        <v>4.45</v>
      </c>
      <c r="J6" s="6">
        <v>51.35</v>
      </c>
      <c r="K6" s="85" t="str">
        <f t="shared" ref="K6:K18" si="2">IF(J6="Div by 0", "N/A", IF(J6="N/A","N/A", IF(J6&gt;30, "No", IF(J6&lt;-30, "No", "Yes"))))</f>
        <v>No</v>
      </c>
    </row>
    <row r="7" spans="1:11" x14ac:dyDescent="0.25">
      <c r="A7" s="82" t="s">
        <v>442</v>
      </c>
      <c r="B7" s="42" t="s">
        <v>213</v>
      </c>
      <c r="C7" s="5">
        <v>3.6026827436</v>
      </c>
      <c r="D7" s="5" t="str">
        <f t="shared" si="0"/>
        <v>N/A</v>
      </c>
      <c r="E7" s="5">
        <v>3.9790648696000002</v>
      </c>
      <c r="F7" s="5" t="str">
        <f t="shared" si="0"/>
        <v>N/A</v>
      </c>
      <c r="G7" s="5">
        <v>2.5854627796999998</v>
      </c>
      <c r="H7" s="5" t="str">
        <f t="shared" si="1"/>
        <v>N/A</v>
      </c>
      <c r="I7" s="6">
        <v>10.45</v>
      </c>
      <c r="J7" s="6">
        <v>-35</v>
      </c>
      <c r="K7" s="85" t="str">
        <f t="shared" si="2"/>
        <v>No</v>
      </c>
    </row>
    <row r="8" spans="1:11" x14ac:dyDescent="0.25">
      <c r="A8" s="82" t="s">
        <v>443</v>
      </c>
      <c r="B8" s="42" t="s">
        <v>213</v>
      </c>
      <c r="C8" s="5">
        <v>36.723682891999999</v>
      </c>
      <c r="D8" s="5" t="str">
        <f t="shared" si="0"/>
        <v>N/A</v>
      </c>
      <c r="E8" s="5">
        <v>38.525884537000003</v>
      </c>
      <c r="F8" s="5" t="str">
        <f t="shared" si="0"/>
        <v>N/A</v>
      </c>
      <c r="G8" s="5">
        <v>26.403554354000001</v>
      </c>
      <c r="H8" s="5" t="str">
        <f t="shared" si="1"/>
        <v>N/A</v>
      </c>
      <c r="I8" s="6">
        <v>4.907</v>
      </c>
      <c r="J8" s="6">
        <v>-31.5</v>
      </c>
      <c r="K8" s="85" t="str">
        <f t="shared" si="2"/>
        <v>No</v>
      </c>
    </row>
    <row r="9" spans="1:11" x14ac:dyDescent="0.25">
      <c r="A9" s="82" t="s">
        <v>444</v>
      </c>
      <c r="B9" s="42" t="s">
        <v>213</v>
      </c>
      <c r="C9" s="5">
        <v>14.827687818999999</v>
      </c>
      <c r="D9" s="5" t="str">
        <f t="shared" si="0"/>
        <v>N/A</v>
      </c>
      <c r="E9" s="5">
        <v>14.811028607000001</v>
      </c>
      <c r="F9" s="5" t="str">
        <f t="shared" si="0"/>
        <v>N/A</v>
      </c>
      <c r="G9" s="5">
        <v>11.104268682000001</v>
      </c>
      <c r="H9" s="5" t="str">
        <f t="shared" si="1"/>
        <v>N/A</v>
      </c>
      <c r="I9" s="6">
        <v>-0.112</v>
      </c>
      <c r="J9" s="6">
        <v>-25</v>
      </c>
      <c r="K9" s="85" t="str">
        <f t="shared" si="2"/>
        <v>Yes</v>
      </c>
    </row>
    <row r="10" spans="1:11" x14ac:dyDescent="0.25">
      <c r="A10" s="82" t="s">
        <v>445</v>
      </c>
      <c r="B10" s="42" t="s">
        <v>213</v>
      </c>
      <c r="C10" s="5">
        <v>44.675737351999999</v>
      </c>
      <c r="D10" s="5" t="str">
        <f t="shared" si="0"/>
        <v>N/A</v>
      </c>
      <c r="E10" s="5">
        <v>42.583045061999997</v>
      </c>
      <c r="F10" s="5" t="str">
        <f t="shared" si="0"/>
        <v>N/A</v>
      </c>
      <c r="G10" s="5">
        <v>59.825368150000003</v>
      </c>
      <c r="H10" s="5" t="str">
        <f t="shared" si="1"/>
        <v>N/A</v>
      </c>
      <c r="I10" s="6">
        <v>-4.68</v>
      </c>
      <c r="J10" s="6">
        <v>40.49</v>
      </c>
      <c r="K10" s="85" t="str">
        <f t="shared" si="2"/>
        <v>No</v>
      </c>
    </row>
    <row r="11" spans="1:11" x14ac:dyDescent="0.25">
      <c r="A11" s="108" t="s">
        <v>207</v>
      </c>
      <c r="B11" s="42" t="s">
        <v>213</v>
      </c>
      <c r="C11" s="5">
        <v>92.442930236999999</v>
      </c>
      <c r="D11" s="5" t="str">
        <f t="shared" si="0"/>
        <v>N/A</v>
      </c>
      <c r="E11" s="5">
        <v>98.134377013999995</v>
      </c>
      <c r="F11" s="5" t="str">
        <f t="shared" si="0"/>
        <v>N/A</v>
      </c>
      <c r="G11" s="5">
        <v>90.348391312999993</v>
      </c>
      <c r="H11" s="5" t="str">
        <f t="shared" si="1"/>
        <v>N/A</v>
      </c>
      <c r="I11" s="6">
        <v>6.157</v>
      </c>
      <c r="J11" s="6">
        <v>-7.93</v>
      </c>
      <c r="K11" s="85" t="str">
        <f t="shared" si="2"/>
        <v>Yes</v>
      </c>
    </row>
    <row r="12" spans="1:11" x14ac:dyDescent="0.25">
      <c r="A12" s="108" t="s">
        <v>934</v>
      </c>
      <c r="B12" s="42" t="s">
        <v>213</v>
      </c>
      <c r="C12" s="5">
        <v>1.5778186668</v>
      </c>
      <c r="D12" s="5" t="str">
        <f t="shared" si="0"/>
        <v>N/A</v>
      </c>
      <c r="E12" s="5">
        <v>1.5258484522</v>
      </c>
      <c r="F12" s="5" t="str">
        <f t="shared" si="0"/>
        <v>N/A</v>
      </c>
      <c r="G12" s="5">
        <v>1.5758101685999999</v>
      </c>
      <c r="H12" s="5" t="str">
        <f t="shared" si="1"/>
        <v>N/A</v>
      </c>
      <c r="I12" s="6">
        <v>-3.29</v>
      </c>
      <c r="J12" s="6">
        <v>3.274</v>
      </c>
      <c r="K12" s="85" t="str">
        <f t="shared" si="2"/>
        <v>Yes</v>
      </c>
    </row>
    <row r="13" spans="1:11" x14ac:dyDescent="0.25">
      <c r="A13" s="108" t="s">
        <v>51</v>
      </c>
      <c r="B13" s="42" t="s">
        <v>213</v>
      </c>
      <c r="C13" s="5">
        <v>100</v>
      </c>
      <c r="D13" s="5" t="str">
        <f t="shared" si="0"/>
        <v>N/A</v>
      </c>
      <c r="E13" s="5">
        <v>100</v>
      </c>
      <c r="F13" s="5" t="str">
        <f t="shared" si="0"/>
        <v>N/A</v>
      </c>
      <c r="G13" s="5">
        <v>99.997317816000006</v>
      </c>
      <c r="H13" s="5" t="str">
        <f t="shared" si="1"/>
        <v>N/A</v>
      </c>
      <c r="I13" s="6">
        <v>0</v>
      </c>
      <c r="J13" s="6">
        <v>-3.0000000000000001E-3</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82.209263081000003</v>
      </c>
      <c r="D15" s="5" t="str">
        <f t="shared" si="0"/>
        <v>N/A</v>
      </c>
      <c r="E15" s="5">
        <v>99.995468853000006</v>
      </c>
      <c r="F15" s="5" t="str">
        <f t="shared" si="0"/>
        <v>N/A</v>
      </c>
      <c r="G15" s="5">
        <v>99.994283272999994</v>
      </c>
      <c r="H15" s="5" t="str">
        <f t="shared" si="1"/>
        <v>N/A</v>
      </c>
      <c r="I15" s="6">
        <v>21.64</v>
      </c>
      <c r="J15" s="6">
        <v>-1E-3</v>
      </c>
      <c r="K15" s="85" t="str">
        <f t="shared" si="2"/>
        <v>Yes</v>
      </c>
    </row>
    <row r="16" spans="1:11" x14ac:dyDescent="0.25">
      <c r="A16" s="108" t="s">
        <v>165</v>
      </c>
      <c r="B16" s="42" t="s">
        <v>213</v>
      </c>
      <c r="C16" s="5">
        <v>99.999443201000005</v>
      </c>
      <c r="D16" s="5" t="str">
        <f t="shared" si="0"/>
        <v>N/A</v>
      </c>
      <c r="E16" s="5">
        <v>99.997990712999993</v>
      </c>
      <c r="F16" s="5" t="str">
        <f t="shared" si="0"/>
        <v>N/A</v>
      </c>
      <c r="G16" s="5">
        <v>99.999024633999994</v>
      </c>
      <c r="H16" s="5" t="str">
        <f t="shared" si="1"/>
        <v>N/A</v>
      </c>
      <c r="I16" s="6">
        <v>-1E-3</v>
      </c>
      <c r="J16" s="6">
        <v>1E-3</v>
      </c>
      <c r="K16" s="85" t="str">
        <f t="shared" si="2"/>
        <v>Yes</v>
      </c>
    </row>
    <row r="17" spans="1:11" x14ac:dyDescent="0.25">
      <c r="A17" s="108" t="s">
        <v>21</v>
      </c>
      <c r="B17" s="42" t="s">
        <v>213</v>
      </c>
      <c r="C17" s="5">
        <v>99.846109302000002</v>
      </c>
      <c r="D17" s="5" t="str">
        <f t="shared" si="0"/>
        <v>N/A</v>
      </c>
      <c r="E17" s="5">
        <v>99.794806690000001</v>
      </c>
      <c r="F17" s="5" t="str">
        <f t="shared" si="0"/>
        <v>N/A</v>
      </c>
      <c r="G17" s="5">
        <v>99.018727835999997</v>
      </c>
      <c r="H17" s="5" t="str">
        <f t="shared" si="1"/>
        <v>N/A</v>
      </c>
      <c r="I17" s="6">
        <v>-5.0999999999999997E-2</v>
      </c>
      <c r="J17" s="6">
        <v>-0.77800000000000002</v>
      </c>
      <c r="K17" s="85" t="str">
        <f t="shared" si="2"/>
        <v>Yes</v>
      </c>
    </row>
    <row r="18" spans="1:11" x14ac:dyDescent="0.25">
      <c r="A18" s="108" t="s">
        <v>53</v>
      </c>
      <c r="B18" s="42" t="s">
        <v>213</v>
      </c>
      <c r="C18" s="5">
        <v>100</v>
      </c>
      <c r="D18" s="5" t="str">
        <f t="shared" si="0"/>
        <v>N/A</v>
      </c>
      <c r="E18" s="5">
        <v>100</v>
      </c>
      <c r="F18" s="5" t="str">
        <f t="shared" si="0"/>
        <v>N/A</v>
      </c>
      <c r="G18" s="5">
        <v>100</v>
      </c>
      <c r="H18" s="5" t="str">
        <f t="shared" si="1"/>
        <v>N/A</v>
      </c>
      <c r="I18" s="6">
        <v>0</v>
      </c>
      <c r="J18" s="6">
        <v>0</v>
      </c>
      <c r="K18" s="85" t="str">
        <f t="shared" si="2"/>
        <v>Yes</v>
      </c>
    </row>
    <row r="19" spans="1:11" x14ac:dyDescent="0.25">
      <c r="A19" s="84" t="s">
        <v>673</v>
      </c>
      <c r="B19" s="42" t="s">
        <v>213</v>
      </c>
      <c r="C19" s="5">
        <v>99.692475588999997</v>
      </c>
      <c r="D19" s="5" t="str">
        <f t="shared" ref="D19:D21" si="3">IF($B19="N/A","N/A",IF(C19&lt;0,"No","Yes"))</f>
        <v>N/A</v>
      </c>
      <c r="E19" s="5">
        <v>99.743733895000005</v>
      </c>
      <c r="F19" s="5" t="str">
        <f t="shared" ref="F19:F21" si="4">IF($B19="N/A","N/A",IF(E19&lt;0,"No","Yes"))</f>
        <v>N/A</v>
      </c>
      <c r="G19" s="5">
        <v>99.880236421999996</v>
      </c>
      <c r="H19" s="5" t="str">
        <f t="shared" ref="H19:H21" si="5">IF($B19="N/A","N/A",IF(G19&lt;0,"No","Yes"))</f>
        <v>N/A</v>
      </c>
      <c r="I19" s="6">
        <v>5.1400000000000001E-2</v>
      </c>
      <c r="J19" s="6">
        <v>0.13689999999999999</v>
      </c>
      <c r="K19" s="85" t="str">
        <f>IF(J19="Div by 0", "N/A", IF(J19="N/A","N/A", IF(J19&gt;30, "No", IF(J19&lt;-30, "No", "Yes"))))</f>
        <v>Yes</v>
      </c>
    </row>
    <row r="20" spans="1:11" x14ac:dyDescent="0.25">
      <c r="A20" s="84" t="s">
        <v>674</v>
      </c>
      <c r="B20" s="42" t="s">
        <v>213</v>
      </c>
      <c r="C20" s="5">
        <v>99.999807262000004</v>
      </c>
      <c r="D20" s="5" t="str">
        <f t="shared" si="3"/>
        <v>N/A</v>
      </c>
      <c r="E20" s="5">
        <v>99.999630947</v>
      </c>
      <c r="F20" s="5" t="str">
        <f t="shared" si="4"/>
        <v>N/A</v>
      </c>
      <c r="G20" s="5">
        <v>99.969656100999998</v>
      </c>
      <c r="H20" s="5" t="str">
        <f t="shared" si="5"/>
        <v>N/A</v>
      </c>
      <c r="I20" s="6">
        <v>0</v>
      </c>
      <c r="J20" s="6">
        <v>-0.03</v>
      </c>
      <c r="K20" s="85" t="str">
        <f>IF(J20="Div by 0", "N/A", IF(J20="N/A","N/A", IF(J20&gt;30, "No", IF(J20&lt;-30, "No", "Yes"))))</f>
        <v>Yes</v>
      </c>
    </row>
    <row r="21" spans="1:11" x14ac:dyDescent="0.25">
      <c r="A21" s="84" t="s">
        <v>675</v>
      </c>
      <c r="B21" s="42" t="s">
        <v>213</v>
      </c>
      <c r="C21" s="5">
        <v>99.999807262000004</v>
      </c>
      <c r="D21" s="5" t="str">
        <f t="shared" si="3"/>
        <v>N/A</v>
      </c>
      <c r="E21" s="5">
        <v>99.999630947</v>
      </c>
      <c r="F21" s="5" t="str">
        <f t="shared" si="4"/>
        <v>N/A</v>
      </c>
      <c r="G21" s="5">
        <v>99.969656100999998</v>
      </c>
      <c r="H21" s="5" t="str">
        <f t="shared" si="5"/>
        <v>N/A</v>
      </c>
      <c r="I21" s="6">
        <v>0</v>
      </c>
      <c r="J21" s="6">
        <v>-0.03</v>
      </c>
      <c r="K21" s="85" t="str">
        <f>IF(J21="Div by 0", "N/A", IF(J21="N/A","N/A", IF(J21&gt;30, "No", IF(J21&lt;-30, "No", "Yes"))))</f>
        <v>Yes</v>
      </c>
    </row>
    <row r="22" spans="1:11" ht="16.5" customHeight="1" x14ac:dyDescent="0.25">
      <c r="A22" s="84" t="s">
        <v>1686</v>
      </c>
      <c r="B22" s="42" t="s">
        <v>213</v>
      </c>
      <c r="C22" s="5">
        <v>64.524553553999993</v>
      </c>
      <c r="D22" s="5" t="str">
        <f t="shared" ref="D22:D31" si="6">IF($B22="N/A","N/A",IF(C22&lt;0,"No","Yes"))</f>
        <v>N/A</v>
      </c>
      <c r="E22" s="5">
        <v>61.395363713999998</v>
      </c>
      <c r="F22" s="5" t="str">
        <f t="shared" ref="F22:F31" si="7">IF($B22="N/A","N/A",IF(E22&lt;0,"No","Yes"))</f>
        <v>N/A</v>
      </c>
      <c r="G22" s="5">
        <v>58.227436736999998</v>
      </c>
      <c r="I22" s="6">
        <v>-4.8499999999999996</v>
      </c>
      <c r="J22" s="6">
        <v>-5.16</v>
      </c>
      <c r="K22" s="85" t="str">
        <f t="shared" ref="K22:K31" si="8">IF(J22="Div by 0", "N/A", IF(J22="N/A","N/A", IF(J22&gt;30, "No", IF(J22&lt;-30, "No", "Yes"))))</f>
        <v>Yes</v>
      </c>
    </row>
    <row r="23" spans="1:11" x14ac:dyDescent="0.25">
      <c r="A23" s="84" t="s">
        <v>937</v>
      </c>
      <c r="B23" s="42" t="s">
        <v>213</v>
      </c>
      <c r="C23" s="5">
        <v>35.180664167000003</v>
      </c>
      <c r="D23" s="5" t="str">
        <f t="shared" si="6"/>
        <v>N/A</v>
      </c>
      <c r="E23" s="5">
        <v>38.209626862999997</v>
      </c>
      <c r="F23" s="5" t="str">
        <f t="shared" si="7"/>
        <v>N/A</v>
      </c>
      <c r="G23" s="5">
        <v>41.139676219999998</v>
      </c>
      <c r="H23" s="5" t="str">
        <f t="shared" ref="H23:H31" si="9">IF($B23="N/A","N/A",IF(G23&lt;0,"No","Yes"))</f>
        <v>N/A</v>
      </c>
      <c r="I23" s="6">
        <v>8.61</v>
      </c>
      <c r="J23" s="6">
        <v>7.6680000000000001</v>
      </c>
      <c r="K23" s="85" t="str">
        <f t="shared" si="8"/>
        <v>Yes</v>
      </c>
    </row>
    <row r="24" spans="1:11" ht="25" x14ac:dyDescent="0.25">
      <c r="A24" s="84" t="s">
        <v>938</v>
      </c>
      <c r="B24" s="42" t="s">
        <v>213</v>
      </c>
      <c r="C24" s="5">
        <v>0.14553871169999999</v>
      </c>
      <c r="D24" s="5" t="str">
        <f t="shared" si="6"/>
        <v>N/A</v>
      </c>
      <c r="E24" s="5">
        <v>0.195946489</v>
      </c>
      <c r="F24" s="5" t="str">
        <f t="shared" si="7"/>
        <v>N/A</v>
      </c>
      <c r="G24" s="5">
        <v>0.28402702559999998</v>
      </c>
      <c r="H24" s="5" t="str">
        <f t="shared" si="9"/>
        <v>N/A</v>
      </c>
      <c r="I24" s="6">
        <v>34.64</v>
      </c>
      <c r="J24" s="6">
        <v>44.95</v>
      </c>
      <c r="K24" s="85" t="str">
        <f t="shared" si="8"/>
        <v>No</v>
      </c>
    </row>
    <row r="25" spans="1:11" x14ac:dyDescent="0.25">
      <c r="A25" s="108" t="s">
        <v>166</v>
      </c>
      <c r="B25" s="42" t="s">
        <v>213</v>
      </c>
      <c r="C25" s="5">
        <v>99.999807262000004</v>
      </c>
      <c r="D25" s="5" t="str">
        <f t="shared" si="6"/>
        <v>N/A</v>
      </c>
      <c r="E25" s="5">
        <v>99.999630947</v>
      </c>
      <c r="F25" s="5" t="str">
        <f t="shared" si="7"/>
        <v>N/A</v>
      </c>
      <c r="G25" s="5">
        <v>99.969656100999998</v>
      </c>
      <c r="H25" s="5" t="str">
        <f t="shared" si="9"/>
        <v>N/A</v>
      </c>
      <c r="I25" s="6">
        <v>0</v>
      </c>
      <c r="J25" s="6">
        <v>-0.03</v>
      </c>
      <c r="K25" s="85" t="str">
        <f t="shared" si="8"/>
        <v>Yes</v>
      </c>
    </row>
    <row r="26" spans="1:11" x14ac:dyDescent="0.25">
      <c r="A26" s="108" t="s">
        <v>167</v>
      </c>
      <c r="B26" s="42" t="s">
        <v>213</v>
      </c>
      <c r="C26" s="5">
        <v>99.999807262000004</v>
      </c>
      <c r="D26" s="5" t="str">
        <f t="shared" si="6"/>
        <v>N/A</v>
      </c>
      <c r="E26" s="5">
        <v>99.999630947</v>
      </c>
      <c r="F26" s="5" t="str">
        <f t="shared" si="7"/>
        <v>N/A</v>
      </c>
      <c r="G26" s="5">
        <v>99.969656100999998</v>
      </c>
      <c r="H26" s="5" t="str">
        <f t="shared" si="9"/>
        <v>N/A</v>
      </c>
      <c r="I26" s="6">
        <v>0</v>
      </c>
      <c r="J26" s="6">
        <v>-0.03</v>
      </c>
      <c r="K26" s="85" t="str">
        <f t="shared" si="8"/>
        <v>Yes</v>
      </c>
    </row>
    <row r="27" spans="1:11" x14ac:dyDescent="0.25">
      <c r="A27" s="108" t="s">
        <v>168</v>
      </c>
      <c r="B27" s="42" t="s">
        <v>213</v>
      </c>
      <c r="C27" s="5">
        <v>99.999807262000004</v>
      </c>
      <c r="D27" s="5" t="str">
        <f t="shared" si="6"/>
        <v>N/A</v>
      </c>
      <c r="E27" s="5">
        <v>99.999630947</v>
      </c>
      <c r="F27" s="5" t="str">
        <f t="shared" si="7"/>
        <v>N/A</v>
      </c>
      <c r="G27" s="5">
        <v>99.969656100999998</v>
      </c>
      <c r="H27" s="5" t="str">
        <f t="shared" si="9"/>
        <v>N/A</v>
      </c>
      <c r="I27" s="6">
        <v>0</v>
      </c>
      <c r="J27" s="6">
        <v>-0.03</v>
      </c>
      <c r="K27" s="85" t="str">
        <f t="shared" si="8"/>
        <v>Yes</v>
      </c>
    </row>
    <row r="28" spans="1:11" x14ac:dyDescent="0.25">
      <c r="A28" s="108" t="s">
        <v>54</v>
      </c>
      <c r="B28" s="42" t="s">
        <v>213</v>
      </c>
      <c r="C28" s="5">
        <v>12.636983280000001</v>
      </c>
      <c r="D28" s="5" t="str">
        <f t="shared" si="6"/>
        <v>N/A</v>
      </c>
      <c r="E28" s="5">
        <v>13.21786904</v>
      </c>
      <c r="F28" s="5" t="str">
        <f t="shared" si="7"/>
        <v>N/A</v>
      </c>
      <c r="G28" s="5">
        <v>10.552605755</v>
      </c>
      <c r="H28" s="5" t="str">
        <f t="shared" si="9"/>
        <v>N/A</v>
      </c>
      <c r="I28" s="6">
        <v>4.5970000000000004</v>
      </c>
      <c r="J28" s="6">
        <v>-20.2</v>
      </c>
      <c r="K28" s="85" t="str">
        <f t="shared" si="8"/>
        <v>Yes</v>
      </c>
    </row>
    <row r="29" spans="1:11" x14ac:dyDescent="0.25">
      <c r="A29" s="108" t="s">
        <v>55</v>
      </c>
      <c r="B29" s="42" t="s">
        <v>213</v>
      </c>
      <c r="C29" s="5">
        <v>87.362823981999995</v>
      </c>
      <c r="D29" s="5" t="str">
        <f t="shared" si="6"/>
        <v>N/A</v>
      </c>
      <c r="E29" s="5">
        <v>86.781761907000003</v>
      </c>
      <c r="F29" s="5" t="str">
        <f t="shared" si="7"/>
        <v>N/A</v>
      </c>
      <c r="G29" s="5">
        <v>89.417050345000007</v>
      </c>
      <c r="H29" s="5" t="str">
        <f t="shared" si="9"/>
        <v>N/A</v>
      </c>
      <c r="I29" s="6">
        <v>-0.66500000000000004</v>
      </c>
      <c r="J29" s="6">
        <v>3.0369999999999999</v>
      </c>
      <c r="K29" s="85" t="str">
        <f t="shared" si="8"/>
        <v>Yes</v>
      </c>
    </row>
    <row r="30" spans="1:11" x14ac:dyDescent="0.25">
      <c r="A30" s="108" t="s">
        <v>56</v>
      </c>
      <c r="B30" s="42" t="s">
        <v>213</v>
      </c>
      <c r="C30" s="5">
        <v>84.894255290000004</v>
      </c>
      <c r="D30" s="5" t="str">
        <f t="shared" si="6"/>
        <v>N/A</v>
      </c>
      <c r="E30" s="5">
        <v>85.0896142</v>
      </c>
      <c r="F30" s="5" t="str">
        <f t="shared" si="7"/>
        <v>N/A</v>
      </c>
      <c r="G30" s="5">
        <v>86.13484287</v>
      </c>
      <c r="H30" s="5" t="str">
        <f t="shared" si="9"/>
        <v>N/A</v>
      </c>
      <c r="I30" s="6">
        <v>0.2301</v>
      </c>
      <c r="J30" s="6">
        <v>1.228</v>
      </c>
      <c r="K30" s="85" t="str">
        <f t="shared" si="8"/>
        <v>Yes</v>
      </c>
    </row>
    <row r="31" spans="1:11" x14ac:dyDescent="0.25">
      <c r="A31" s="109" t="s">
        <v>57</v>
      </c>
      <c r="B31" s="115" t="s">
        <v>213</v>
      </c>
      <c r="C31" s="94">
        <v>12.964723781</v>
      </c>
      <c r="D31" s="94" t="str">
        <f t="shared" si="6"/>
        <v>N/A</v>
      </c>
      <c r="E31" s="94">
        <v>12.924697664</v>
      </c>
      <c r="F31" s="94" t="str">
        <f t="shared" si="7"/>
        <v>N/A</v>
      </c>
      <c r="G31" s="94">
        <v>12.602119413</v>
      </c>
      <c r="H31" s="94" t="str">
        <f t="shared" si="9"/>
        <v>N/A</v>
      </c>
      <c r="I31" s="95">
        <v>-0.309</v>
      </c>
      <c r="J31" s="95">
        <v>-2.5</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825338</v>
      </c>
      <c r="D7" s="39" t="str">
        <f>IF($B7="N/A","N/A",IF(C7&gt;10,"No",IF(C7&lt;-10,"No","Yes")))</f>
        <v>N/A</v>
      </c>
      <c r="E7" s="17">
        <v>824810</v>
      </c>
      <c r="F7" s="39" t="str">
        <f>IF($B7="N/A","N/A",IF(E7&gt;10,"No",IF(E7&lt;-10,"No","Yes")))</f>
        <v>N/A</v>
      </c>
      <c r="G7" s="17">
        <v>1233285</v>
      </c>
      <c r="H7" s="39" t="str">
        <f>IF($B7="N/A","N/A",IF(G7&gt;10,"No",IF(G7&lt;-10,"No","Yes")))</f>
        <v>N/A</v>
      </c>
      <c r="I7" s="40">
        <v>-6.4000000000000001E-2</v>
      </c>
      <c r="J7" s="40">
        <v>49.52</v>
      </c>
      <c r="K7" s="41" t="s">
        <v>734</v>
      </c>
      <c r="L7" s="86" t="str">
        <f>IF(J7="Div by 0", "N/A", IF(K7="N/A","N/A", IF(J7&gt;VALUE(MID(K7,1,2)), "No", IF(J7&lt;-1*VALUE(MID(K7,1,2)), "No", "Yes"))))</f>
        <v>No</v>
      </c>
    </row>
    <row r="8" spans="1:12" x14ac:dyDescent="0.25">
      <c r="A8" s="84" t="s">
        <v>58</v>
      </c>
      <c r="B8" s="21" t="s">
        <v>213</v>
      </c>
      <c r="C8" s="26">
        <v>3742625928</v>
      </c>
      <c r="D8" s="7" t="str">
        <f>IF($B8="N/A","N/A",IF(C8&gt;10,"No",IF(C8&lt;-10,"No","Yes")))</f>
        <v>N/A</v>
      </c>
      <c r="E8" s="26">
        <v>3969630325</v>
      </c>
      <c r="F8" s="7" t="str">
        <f>IF($B8="N/A","N/A",IF(E8&gt;10,"No",IF(E8&lt;-10,"No","Yes")))</f>
        <v>N/A</v>
      </c>
      <c r="G8" s="26">
        <v>6226758895</v>
      </c>
      <c r="H8" s="7" t="str">
        <f>IF($B8="N/A","N/A",IF(G8&gt;10,"No",IF(G8&lt;-10,"No","Yes")))</f>
        <v>N/A</v>
      </c>
      <c r="I8" s="8">
        <v>6.0650000000000004</v>
      </c>
      <c r="J8" s="8">
        <v>56.86</v>
      </c>
      <c r="K8" s="25" t="s">
        <v>734</v>
      </c>
      <c r="L8" s="85" t="str">
        <f>IF(J8="Div by 0", "N/A", IF(K8="N/A","N/A", IF(J8&gt;VALUE(MID(K8,1,2)), "No", IF(J8&lt;-1*VALUE(MID(K8,1,2)), "No", "Yes"))))</f>
        <v>No</v>
      </c>
    </row>
    <row r="9" spans="1:12" x14ac:dyDescent="0.25">
      <c r="A9" s="116" t="s">
        <v>939</v>
      </c>
      <c r="B9" s="5" t="s">
        <v>213</v>
      </c>
      <c r="C9" s="4">
        <v>14.927217697</v>
      </c>
      <c r="D9" s="7" t="str">
        <f>IF($B9="N/A","N/A",IF(C9&gt;10,"No",IF(C9&lt;-10,"No","Yes")))</f>
        <v>N/A</v>
      </c>
      <c r="E9" s="4">
        <v>15.863168486999999</v>
      </c>
      <c r="F9" s="7" t="str">
        <f>IF($B9="N/A","N/A",IF(E9&gt;10,"No",IF(E9&lt;-10,"No","Yes")))</f>
        <v>N/A</v>
      </c>
      <c r="G9" s="4">
        <v>14.357589688999999</v>
      </c>
      <c r="H9" s="7" t="str">
        <f>IF($B9="N/A","N/A",IF(G9&gt;10,"No",IF(G9&lt;-10,"No","Yes")))</f>
        <v>N/A</v>
      </c>
      <c r="I9" s="8">
        <v>6.27</v>
      </c>
      <c r="J9" s="8">
        <v>-9.49</v>
      </c>
      <c r="K9" s="5" t="s">
        <v>213</v>
      </c>
      <c r="L9" s="85" t="str">
        <f>IF(J9="Div by 0", "N/A", IF(K9="N/A","N/A", IF(J9&gt;VALUE(MID(K9,1,2)), "No", IF(J9&lt;-1*VALUE(MID(K9,1,2)), "No", "Yes"))))</f>
        <v>N/A</v>
      </c>
    </row>
    <row r="10" spans="1:12" x14ac:dyDescent="0.25">
      <c r="A10" s="116" t="s">
        <v>940</v>
      </c>
      <c r="B10" s="5" t="s">
        <v>213</v>
      </c>
      <c r="C10" s="4">
        <v>3.2480026364999999</v>
      </c>
      <c r="D10" s="7" t="str">
        <f t="shared" ref="D10:D20" si="0">IF($B10="N/A","N/A",IF(C10&gt;10,"No",IF(C10&lt;-10,"No","Yes")))</f>
        <v>N/A</v>
      </c>
      <c r="E10" s="4">
        <v>3.7709290625</v>
      </c>
      <c r="F10" s="7" t="str">
        <f t="shared" ref="F10:F20" si="1">IF($B10="N/A","N/A",IF(E10&gt;10,"No",IF(E10&lt;-10,"No","Yes")))</f>
        <v>N/A</v>
      </c>
      <c r="G10" s="4">
        <v>3.2209910928999999</v>
      </c>
      <c r="H10" s="7" t="str">
        <f t="shared" ref="H10:H20" si="2">IF($B10="N/A","N/A",IF(G10&gt;10,"No",IF(G10&lt;-10,"No","Yes")))</f>
        <v>N/A</v>
      </c>
      <c r="I10" s="8">
        <v>16.100000000000001</v>
      </c>
      <c r="J10" s="8">
        <v>-14.6</v>
      </c>
      <c r="K10" s="5" t="s">
        <v>213</v>
      </c>
      <c r="L10" s="85" t="str">
        <f t="shared" ref="L10:L27" si="3">IF(J10="Div by 0", "N/A", IF(K10="N/A","N/A", IF(J10&gt;VALUE(MID(K10,1,2)), "No", IF(J10&lt;-1*VALUE(MID(K10,1,2)), "No", "Yes"))))</f>
        <v>N/A</v>
      </c>
    </row>
    <row r="11" spans="1:12" x14ac:dyDescent="0.25">
      <c r="A11" s="116" t="s">
        <v>941</v>
      </c>
      <c r="B11" s="5" t="s">
        <v>213</v>
      </c>
      <c r="C11" s="4">
        <v>11.616331733000001</v>
      </c>
      <c r="D11" s="7" t="str">
        <f t="shared" si="0"/>
        <v>N/A</v>
      </c>
      <c r="E11" s="4">
        <v>10.818370291000001</v>
      </c>
      <c r="F11" s="7" t="str">
        <f t="shared" si="1"/>
        <v>N/A</v>
      </c>
      <c r="G11" s="4">
        <v>14.1277969</v>
      </c>
      <c r="H11" s="7" t="str">
        <f t="shared" si="2"/>
        <v>N/A</v>
      </c>
      <c r="I11" s="8">
        <v>-6.87</v>
      </c>
      <c r="J11" s="8">
        <v>30.59</v>
      </c>
      <c r="K11" s="5" t="s">
        <v>213</v>
      </c>
      <c r="L11" s="85" t="str">
        <f t="shared" si="3"/>
        <v>N/A</v>
      </c>
    </row>
    <row r="12" spans="1:12" x14ac:dyDescent="0.25">
      <c r="A12" s="116" t="s">
        <v>942</v>
      </c>
      <c r="B12" s="5" t="s">
        <v>213</v>
      </c>
      <c r="C12" s="4">
        <v>3.2229220000000003E-2</v>
      </c>
      <c r="D12" s="7" t="str">
        <f t="shared" si="0"/>
        <v>N/A</v>
      </c>
      <c r="E12" s="4">
        <v>0.1138444005</v>
      </c>
      <c r="F12" s="7" t="str">
        <f t="shared" si="1"/>
        <v>N/A</v>
      </c>
      <c r="G12" s="4">
        <v>9.2192802200000007E-2</v>
      </c>
      <c r="H12" s="7" t="str">
        <f t="shared" si="2"/>
        <v>N/A</v>
      </c>
      <c r="I12" s="8">
        <v>253.2</v>
      </c>
      <c r="J12" s="8">
        <v>-19</v>
      </c>
      <c r="K12" s="5" t="s">
        <v>213</v>
      </c>
      <c r="L12" s="85" t="str">
        <f t="shared" si="3"/>
        <v>N/A</v>
      </c>
    </row>
    <row r="13" spans="1:12" x14ac:dyDescent="0.25">
      <c r="A13" s="116" t="s">
        <v>943</v>
      </c>
      <c r="B13" s="7" t="s">
        <v>213</v>
      </c>
      <c r="C13" s="4">
        <v>6.2169680784999999</v>
      </c>
      <c r="D13" s="7" t="str">
        <f t="shared" si="0"/>
        <v>N/A</v>
      </c>
      <c r="E13" s="4">
        <v>5.2706683963999996</v>
      </c>
      <c r="F13" s="7" t="str">
        <f t="shared" si="1"/>
        <v>N/A</v>
      </c>
      <c r="G13" s="4">
        <v>5.3329116952</v>
      </c>
      <c r="H13" s="7" t="str">
        <f t="shared" si="2"/>
        <v>N/A</v>
      </c>
      <c r="I13" s="8">
        <v>-15.2</v>
      </c>
      <c r="J13" s="8">
        <v>1.181</v>
      </c>
      <c r="K13" s="5" t="s">
        <v>213</v>
      </c>
      <c r="L13" s="85" t="str">
        <f t="shared" si="3"/>
        <v>N/A</v>
      </c>
    </row>
    <row r="14" spans="1:12" ht="12.75" customHeight="1" x14ac:dyDescent="0.25">
      <c r="A14" s="116" t="s">
        <v>944</v>
      </c>
      <c r="B14" s="7" t="s">
        <v>213</v>
      </c>
      <c r="C14" s="4">
        <v>38.114929883000002</v>
      </c>
      <c r="D14" s="7" t="str">
        <f t="shared" si="0"/>
        <v>N/A</v>
      </c>
      <c r="E14" s="4">
        <v>40.218110838000001</v>
      </c>
      <c r="F14" s="7" t="str">
        <f t="shared" si="1"/>
        <v>N/A</v>
      </c>
      <c r="G14" s="4">
        <v>39.097045694999998</v>
      </c>
      <c r="H14" s="7" t="str">
        <f t="shared" si="2"/>
        <v>N/A</v>
      </c>
      <c r="I14" s="8">
        <v>5.5179999999999998</v>
      </c>
      <c r="J14" s="8">
        <v>-2.79</v>
      </c>
      <c r="K14" s="5" t="s">
        <v>213</v>
      </c>
      <c r="L14" s="85" t="str">
        <f t="shared" si="3"/>
        <v>N/A</v>
      </c>
    </row>
    <row r="15" spans="1:12" x14ac:dyDescent="0.25">
      <c r="A15" s="116" t="s">
        <v>945</v>
      </c>
      <c r="B15" s="7" t="s">
        <v>213</v>
      </c>
      <c r="C15" s="4">
        <v>8.9660235999999994E-3</v>
      </c>
      <c r="D15" s="7" t="str">
        <f t="shared" si="0"/>
        <v>N/A</v>
      </c>
      <c r="E15" s="4">
        <v>1.03054037E-2</v>
      </c>
      <c r="F15" s="7" t="str">
        <f t="shared" si="1"/>
        <v>N/A</v>
      </c>
      <c r="G15" s="4">
        <v>2.8136237800000002E-2</v>
      </c>
      <c r="H15" s="7" t="str">
        <f t="shared" si="2"/>
        <v>N/A</v>
      </c>
      <c r="I15" s="8">
        <v>14.94</v>
      </c>
      <c r="J15" s="8">
        <v>173</v>
      </c>
      <c r="K15" s="5" t="s">
        <v>213</v>
      </c>
      <c r="L15" s="85" t="str">
        <f t="shared" si="3"/>
        <v>N/A</v>
      </c>
    </row>
    <row r="16" spans="1:12" ht="12.75" customHeight="1" x14ac:dyDescent="0.25">
      <c r="A16" s="116" t="s">
        <v>946</v>
      </c>
      <c r="B16" s="7" t="s">
        <v>213</v>
      </c>
      <c r="C16" s="4">
        <v>25.835354726999999</v>
      </c>
      <c r="D16" s="7" t="str">
        <f t="shared" si="0"/>
        <v>N/A</v>
      </c>
      <c r="E16" s="4">
        <v>23.934603120999999</v>
      </c>
      <c r="F16" s="7" t="str">
        <f t="shared" si="1"/>
        <v>N/A</v>
      </c>
      <c r="G16" s="4">
        <v>23.743335887000001</v>
      </c>
      <c r="H16" s="7" t="str">
        <f t="shared" si="2"/>
        <v>N/A</v>
      </c>
      <c r="I16" s="8">
        <v>-7.36</v>
      </c>
      <c r="J16" s="8">
        <v>-0.79900000000000004</v>
      </c>
      <c r="K16" s="5" t="s">
        <v>213</v>
      </c>
      <c r="L16" s="85" t="str">
        <f t="shared" si="3"/>
        <v>N/A</v>
      </c>
    </row>
    <row r="17" spans="1:12" ht="12.75" customHeight="1" x14ac:dyDescent="0.25">
      <c r="A17" s="116" t="s">
        <v>947</v>
      </c>
      <c r="B17" s="7" t="s">
        <v>213</v>
      </c>
      <c r="C17" s="4">
        <v>35.309291465999998</v>
      </c>
      <c r="D17" s="7" t="str">
        <f t="shared" si="0"/>
        <v>N/A</v>
      </c>
      <c r="E17" s="4">
        <v>32.986505983000001</v>
      </c>
      <c r="F17" s="7" t="str">
        <f t="shared" si="1"/>
        <v>N/A</v>
      </c>
      <c r="G17" s="4">
        <v>32.325374912999997</v>
      </c>
      <c r="H17" s="7" t="str">
        <f t="shared" si="2"/>
        <v>N/A</v>
      </c>
      <c r="I17" s="8">
        <v>-6.58</v>
      </c>
      <c r="J17" s="8">
        <v>-2</v>
      </c>
      <c r="K17" s="5" t="s">
        <v>213</v>
      </c>
      <c r="L17" s="85" t="str">
        <f t="shared" si="3"/>
        <v>N/A</v>
      </c>
    </row>
    <row r="18" spans="1:12" ht="12.75" customHeight="1" x14ac:dyDescent="0.25">
      <c r="A18" s="116" t="s">
        <v>1704</v>
      </c>
      <c r="B18" s="7" t="s">
        <v>213</v>
      </c>
      <c r="C18" s="4" t="s">
        <v>213</v>
      </c>
      <c r="D18" s="7" t="str">
        <f t="shared" si="0"/>
        <v>N/A</v>
      </c>
      <c r="E18" s="4">
        <v>29.215576921</v>
      </c>
      <c r="F18" s="7" t="str">
        <f t="shared" si="1"/>
        <v>N/A</v>
      </c>
      <c r="G18" s="4">
        <v>29.104383819999999</v>
      </c>
      <c r="H18" s="7" t="str">
        <f t="shared" si="2"/>
        <v>N/A</v>
      </c>
      <c r="I18" s="8" t="s">
        <v>213</v>
      </c>
      <c r="J18" s="8">
        <v>-0.38100000000000001</v>
      </c>
      <c r="K18" s="5" t="s">
        <v>213</v>
      </c>
      <c r="L18" s="85" t="str">
        <f t="shared" si="3"/>
        <v>N/A</v>
      </c>
    </row>
    <row r="19" spans="1:12" ht="12.75" customHeight="1" x14ac:dyDescent="0.25">
      <c r="A19" s="116" t="s">
        <v>948</v>
      </c>
      <c r="B19" s="7" t="s">
        <v>213</v>
      </c>
      <c r="C19" s="4">
        <v>49.763490836000003</v>
      </c>
      <c r="D19" s="7" t="str">
        <f t="shared" si="0"/>
        <v>N/A</v>
      </c>
      <c r="E19" s="4">
        <v>51.150325530000003</v>
      </c>
      <c r="F19" s="7" t="str">
        <f t="shared" si="1"/>
        <v>N/A</v>
      </c>
      <c r="G19" s="4">
        <v>53.317035396999998</v>
      </c>
      <c r="H19" s="7" t="str">
        <f t="shared" si="2"/>
        <v>N/A</v>
      </c>
      <c r="I19" s="8">
        <v>2.7869999999999999</v>
      </c>
      <c r="J19" s="8">
        <v>4.2359999999999998</v>
      </c>
      <c r="K19" s="5" t="s">
        <v>213</v>
      </c>
      <c r="L19" s="85" t="str">
        <f t="shared" si="3"/>
        <v>N/A</v>
      </c>
    </row>
    <row r="20" spans="1:12" ht="12.75" customHeight="1" x14ac:dyDescent="0.25">
      <c r="A20" s="117" t="s">
        <v>132</v>
      </c>
      <c r="B20" s="1" t="s">
        <v>213</v>
      </c>
      <c r="C20" s="22">
        <v>2828</v>
      </c>
      <c r="D20" s="7" t="str">
        <f t="shared" si="0"/>
        <v>N/A</v>
      </c>
      <c r="E20" s="22">
        <v>2863</v>
      </c>
      <c r="F20" s="7" t="str">
        <f t="shared" si="1"/>
        <v>N/A</v>
      </c>
      <c r="G20" s="22">
        <v>704</v>
      </c>
      <c r="H20" s="7" t="str">
        <f t="shared" si="2"/>
        <v>N/A</v>
      </c>
      <c r="I20" s="8">
        <v>1.238</v>
      </c>
      <c r="J20" s="8">
        <v>-75.400000000000006</v>
      </c>
      <c r="K20" s="22" t="s">
        <v>213</v>
      </c>
      <c r="L20" s="85" t="str">
        <f t="shared" si="3"/>
        <v>N/A</v>
      </c>
    </row>
    <row r="21" spans="1:12" ht="12.75" customHeight="1" x14ac:dyDescent="0.25">
      <c r="A21" s="117" t="s">
        <v>133</v>
      </c>
      <c r="B21" s="25" t="s">
        <v>276</v>
      </c>
      <c r="C21" s="4">
        <v>0.34264749709999998</v>
      </c>
      <c r="D21" s="7" t="str">
        <f>IF($B21="N/A","N/A",IF(C21&gt;=2,"No",IF(C21&lt;0,"No","Yes")))</f>
        <v>Yes</v>
      </c>
      <c r="E21" s="4">
        <v>0.34711024359999998</v>
      </c>
      <c r="F21" s="7" t="str">
        <f>IF($B21="N/A","N/A",IF(E21&gt;=2,"No",IF(E21&lt;0,"No","Yes")))</f>
        <v>Yes</v>
      </c>
      <c r="G21" s="4">
        <v>5.7083318100000002E-2</v>
      </c>
      <c r="H21" s="7" t="str">
        <f>IF($B21="N/A","N/A",IF(G21&gt;=2,"No",IF(G21&lt;0,"No","Yes")))</f>
        <v>Yes</v>
      </c>
      <c r="I21" s="8">
        <v>1.302</v>
      </c>
      <c r="J21" s="8">
        <v>-83.6</v>
      </c>
      <c r="K21" s="5" t="s">
        <v>213</v>
      </c>
      <c r="L21" s="85" t="str">
        <f t="shared" si="3"/>
        <v>N/A</v>
      </c>
    </row>
    <row r="22" spans="1:12" x14ac:dyDescent="0.25">
      <c r="A22" s="108" t="s">
        <v>134</v>
      </c>
      <c r="B22" s="25" t="s">
        <v>213</v>
      </c>
      <c r="C22" s="26">
        <v>7023074</v>
      </c>
      <c r="D22" s="7" t="str">
        <f t="shared" ref="D22:D27" si="4">IF($B22="N/A","N/A",IF(C22&gt;10,"No",IF(C22&lt;-10,"No","Yes")))</f>
        <v>N/A</v>
      </c>
      <c r="E22" s="26">
        <v>3315232</v>
      </c>
      <c r="F22" s="7" t="str">
        <f t="shared" ref="F22:F27" si="5">IF($B22="N/A","N/A",IF(E22&gt;10,"No",IF(E22&lt;-10,"No","Yes")))</f>
        <v>N/A</v>
      </c>
      <c r="G22" s="26">
        <v>4316960</v>
      </c>
      <c r="H22" s="7" t="str">
        <f t="shared" ref="H22:H27" si="6">IF($B22="N/A","N/A",IF(G22&gt;10,"No",IF(G22&lt;-10,"No","Yes")))</f>
        <v>N/A</v>
      </c>
      <c r="I22" s="8">
        <v>-52.8</v>
      </c>
      <c r="J22" s="8">
        <v>30.22</v>
      </c>
      <c r="K22" s="5" t="s">
        <v>213</v>
      </c>
      <c r="L22" s="85" t="str">
        <f t="shared" si="3"/>
        <v>N/A</v>
      </c>
    </row>
    <row r="23" spans="1:12" x14ac:dyDescent="0.25">
      <c r="A23" s="108" t="s">
        <v>1680</v>
      </c>
      <c r="B23" s="25" t="s">
        <v>213</v>
      </c>
      <c r="C23" s="26">
        <v>2483.4066478</v>
      </c>
      <c r="D23" s="7" t="str">
        <f t="shared" si="4"/>
        <v>N/A</v>
      </c>
      <c r="E23" s="26">
        <v>1157.9573874</v>
      </c>
      <c r="F23" s="7" t="str">
        <f t="shared" si="5"/>
        <v>N/A</v>
      </c>
      <c r="G23" s="26">
        <v>6132.0454545000002</v>
      </c>
      <c r="H23" s="7" t="str">
        <f t="shared" si="6"/>
        <v>N/A</v>
      </c>
      <c r="I23" s="8">
        <v>-53.4</v>
      </c>
      <c r="J23" s="8">
        <v>429.6</v>
      </c>
      <c r="K23" s="5" t="s">
        <v>213</v>
      </c>
      <c r="L23" s="85" t="str">
        <f t="shared" si="3"/>
        <v>N/A</v>
      </c>
    </row>
    <row r="24" spans="1:12" ht="12.75" customHeight="1" x14ac:dyDescent="0.25">
      <c r="A24" s="117" t="s">
        <v>135</v>
      </c>
      <c r="B24" s="21" t="s">
        <v>213</v>
      </c>
      <c r="C24" s="1">
        <v>2020</v>
      </c>
      <c r="D24" s="7" t="str">
        <f t="shared" si="4"/>
        <v>N/A</v>
      </c>
      <c r="E24" s="1">
        <v>1846</v>
      </c>
      <c r="F24" s="7" t="str">
        <f t="shared" si="5"/>
        <v>N/A</v>
      </c>
      <c r="G24" s="1">
        <v>370</v>
      </c>
      <c r="H24" s="7" t="str">
        <f t="shared" si="6"/>
        <v>N/A</v>
      </c>
      <c r="I24" s="8">
        <v>-8.61</v>
      </c>
      <c r="J24" s="8">
        <v>-80</v>
      </c>
      <c r="K24" s="22" t="s">
        <v>213</v>
      </c>
      <c r="L24" s="85" t="str">
        <f t="shared" si="3"/>
        <v>N/A</v>
      </c>
    </row>
    <row r="25" spans="1:12" ht="12.75" customHeight="1" x14ac:dyDescent="0.25">
      <c r="A25" s="117" t="s">
        <v>136</v>
      </c>
      <c r="B25" s="21" t="s">
        <v>213</v>
      </c>
      <c r="C25" s="9">
        <v>0.24474821220000001</v>
      </c>
      <c r="D25" s="7" t="str">
        <f t="shared" si="4"/>
        <v>N/A</v>
      </c>
      <c r="E25" s="9">
        <v>0.2238091197</v>
      </c>
      <c r="F25" s="7" t="str">
        <f t="shared" si="5"/>
        <v>N/A</v>
      </c>
      <c r="G25" s="9">
        <v>3.00011757E-2</v>
      </c>
      <c r="H25" s="7" t="str">
        <f t="shared" si="6"/>
        <v>N/A</v>
      </c>
      <c r="I25" s="8">
        <v>-8.56</v>
      </c>
      <c r="J25" s="8">
        <v>-86.6</v>
      </c>
      <c r="K25" s="5" t="s">
        <v>213</v>
      </c>
      <c r="L25" s="85" t="str">
        <f t="shared" si="3"/>
        <v>N/A</v>
      </c>
    </row>
    <row r="26" spans="1:12" ht="25" x14ac:dyDescent="0.25">
      <c r="A26" s="108" t="s">
        <v>137</v>
      </c>
      <c r="B26" s="21" t="s">
        <v>213</v>
      </c>
      <c r="C26" s="10">
        <v>6626546</v>
      </c>
      <c r="D26" s="7" t="str">
        <f t="shared" si="4"/>
        <v>N/A</v>
      </c>
      <c r="E26" s="10">
        <v>3173534</v>
      </c>
      <c r="F26" s="7" t="str">
        <f t="shared" si="5"/>
        <v>N/A</v>
      </c>
      <c r="G26" s="10">
        <v>4108737</v>
      </c>
      <c r="H26" s="7" t="str">
        <f t="shared" si="6"/>
        <v>N/A</v>
      </c>
      <c r="I26" s="8">
        <v>-52.1</v>
      </c>
      <c r="J26" s="8">
        <v>29.47</v>
      </c>
      <c r="K26" s="5" t="s">
        <v>213</v>
      </c>
      <c r="L26" s="85" t="str">
        <f t="shared" si="3"/>
        <v>N/A</v>
      </c>
    </row>
    <row r="27" spans="1:12" ht="25" x14ac:dyDescent="0.25">
      <c r="A27" s="108" t="s">
        <v>949</v>
      </c>
      <c r="B27" s="21" t="s">
        <v>213</v>
      </c>
      <c r="C27" s="10">
        <v>3280.4683168000001</v>
      </c>
      <c r="D27" s="7" t="str">
        <f t="shared" si="4"/>
        <v>N/A</v>
      </c>
      <c r="E27" s="10">
        <v>1719.1408451</v>
      </c>
      <c r="F27" s="7" t="str">
        <f t="shared" si="5"/>
        <v>N/A</v>
      </c>
      <c r="G27" s="10">
        <v>11104.694595000001</v>
      </c>
      <c r="H27" s="7" t="str">
        <f t="shared" si="6"/>
        <v>N/A</v>
      </c>
      <c r="I27" s="8">
        <v>-47.6</v>
      </c>
      <c r="J27" s="8">
        <v>545.9</v>
      </c>
      <c r="K27" s="5" t="s">
        <v>213</v>
      </c>
      <c r="L27" s="85" t="str">
        <f t="shared" si="3"/>
        <v>N/A</v>
      </c>
    </row>
    <row r="28" spans="1:12" x14ac:dyDescent="0.25">
      <c r="A28" s="117" t="s">
        <v>138</v>
      </c>
      <c r="B28" s="1" t="s">
        <v>213</v>
      </c>
      <c r="C28" s="22">
        <v>64144</v>
      </c>
      <c r="D28" s="7" t="str">
        <f>IF($B28="N/A","N/A",IF(C28&gt;10,"No",IF(C28&lt;-10,"No","Yes")))</f>
        <v>N/A</v>
      </c>
      <c r="E28" s="22">
        <v>70530</v>
      </c>
      <c r="F28" s="7" t="str">
        <f>IF($B28="N/A","N/A",IF(E28&gt;10,"No",IF(E28&lt;-10,"No","Yes")))</f>
        <v>N/A</v>
      </c>
      <c r="G28" s="22">
        <v>65236</v>
      </c>
      <c r="H28" s="7" t="str">
        <f>IF($B28="N/A","N/A",IF(G28&gt;10,"No",IF(G28&lt;-10,"No","Yes")))</f>
        <v>N/A</v>
      </c>
      <c r="I28" s="8">
        <v>9.9559999999999995</v>
      </c>
      <c r="J28" s="8">
        <v>-7.51</v>
      </c>
      <c r="K28" s="22" t="s">
        <v>213</v>
      </c>
      <c r="L28" s="85" t="str">
        <f>IF(J28="Div by 0", "N/A", IF(K28="N/A","N/A", IF(J28&gt;VALUE(MID(K28,1,2)), "No", IF(J28&lt;-1*VALUE(MID(K28,1,2)), "No", "Yes"))))</f>
        <v>N/A</v>
      </c>
    </row>
    <row r="29" spans="1:12" x14ac:dyDescent="0.25">
      <c r="A29" s="108" t="s">
        <v>139</v>
      </c>
      <c r="B29" s="25" t="s">
        <v>213</v>
      </c>
      <c r="C29" s="4">
        <v>7.7718462011999998</v>
      </c>
      <c r="D29" s="7" t="str">
        <f>IF($B29="N/A","N/A",IF(C29&gt;10,"No",IF(C29&lt;-10,"No","Yes")))</f>
        <v>N/A</v>
      </c>
      <c r="E29" s="4">
        <v>8.5510602442000003</v>
      </c>
      <c r="F29" s="7" t="str">
        <f>IF($B29="N/A","N/A",IF(E29&gt;10,"No",IF(E29&lt;-10,"No","Yes")))</f>
        <v>N/A</v>
      </c>
      <c r="G29" s="4">
        <v>5.2896127010000002</v>
      </c>
      <c r="H29" s="7" t="str">
        <f>IF($B29="N/A","N/A",IF(G29&gt;10,"No",IF(G29&lt;-10,"No","Yes")))</f>
        <v>N/A</v>
      </c>
      <c r="I29" s="8">
        <v>10.029999999999999</v>
      </c>
      <c r="J29" s="8">
        <v>-38.1</v>
      </c>
      <c r="K29" s="5" t="s">
        <v>213</v>
      </c>
      <c r="L29" s="85" t="str">
        <f>IF(J29="Div by 0", "N/A", IF(K29="N/A","N/A", IF(J29&gt;VALUE(MID(K29,1,2)), "No", IF(J29&lt;-1*VALUE(MID(K29,1,2)), "No", "Yes"))))</f>
        <v>N/A</v>
      </c>
    </row>
    <row r="30" spans="1:12" x14ac:dyDescent="0.25">
      <c r="A30" s="117" t="s">
        <v>140</v>
      </c>
      <c r="B30" s="22" t="s">
        <v>213</v>
      </c>
      <c r="C30" s="22">
        <v>114018</v>
      </c>
      <c r="D30" s="7" t="str">
        <f>IF($B30="N/A","N/A",IF(C30&gt;10,"No",IF(C30&lt;-10,"No","Yes")))</f>
        <v>N/A</v>
      </c>
      <c r="E30" s="22">
        <v>114830</v>
      </c>
      <c r="F30" s="7" t="str">
        <f>IF($B30="N/A","N/A",IF(E30&gt;10,"No",IF(E30&lt;-10,"No","Yes")))</f>
        <v>N/A</v>
      </c>
      <c r="G30" s="22">
        <v>101343</v>
      </c>
      <c r="H30" s="7" t="str">
        <f>IF($B30="N/A","N/A",IF(G30&gt;10,"No",IF(G30&lt;-10,"No","Yes")))</f>
        <v>N/A</v>
      </c>
      <c r="I30" s="8">
        <v>0.71220000000000006</v>
      </c>
      <c r="J30" s="8">
        <v>-11.7</v>
      </c>
      <c r="K30" s="22" t="s">
        <v>213</v>
      </c>
      <c r="L30" s="85" t="str">
        <f>IF(J30="Div by 0", "N/A", IF(K30="N/A","N/A", IF(J30&gt;VALUE(MID(K30,1,2)), "No", IF(J30&lt;-1*VALUE(MID(K30,1,2)), "No", "Yes"))))</f>
        <v>N/A</v>
      </c>
    </row>
    <row r="31" spans="1:12" x14ac:dyDescent="0.25">
      <c r="A31" s="108" t="s">
        <v>141</v>
      </c>
      <c r="B31" s="21" t="s">
        <v>213</v>
      </c>
      <c r="C31" s="4">
        <v>13.814703794</v>
      </c>
      <c r="D31" s="7" t="str">
        <f>IF($B31="N/A","N/A",IF(C31&gt;10,"No",IF(C31&lt;-10,"No","Yes")))</f>
        <v>N/A</v>
      </c>
      <c r="E31" s="4">
        <v>13.921994156</v>
      </c>
      <c r="F31" s="7" t="str">
        <f>IF($B31="N/A","N/A",IF(E31&gt;10,"No",IF(E31&lt;-10,"No","Yes")))</f>
        <v>N/A</v>
      </c>
      <c r="G31" s="4">
        <v>8.2173220302000001</v>
      </c>
      <c r="H31" s="7" t="str">
        <f>IF($B31="N/A","N/A",IF(G31&gt;10,"No",IF(G31&lt;-10,"No","Yes")))</f>
        <v>N/A</v>
      </c>
      <c r="I31" s="8">
        <v>0.77659999999999996</v>
      </c>
      <c r="J31" s="8">
        <v>-41</v>
      </c>
      <c r="K31" s="5" t="s">
        <v>213</v>
      </c>
      <c r="L31" s="85" t="str">
        <f>IF(J31="Div by 0", "N/A", IF(K31="N/A","N/A", IF(J31&gt;VALUE(MID(K31,1,2)), "No", IF(J31&lt;-1*VALUE(MID(K31,1,2)), "No", "Yes"))))</f>
        <v>N/A</v>
      </c>
    </row>
    <row r="32" spans="1:12" ht="12.75" customHeight="1" x14ac:dyDescent="0.25">
      <c r="A32" s="117" t="s">
        <v>142</v>
      </c>
      <c r="B32" s="1" t="s">
        <v>213</v>
      </c>
      <c r="C32" s="1">
        <v>73643</v>
      </c>
      <c r="D32" s="7" t="str">
        <f>IF($B32="N/A","N/A",IF(C32&gt;10,"No",IF(C32&lt;-10,"No","Yes")))</f>
        <v>N/A</v>
      </c>
      <c r="E32" s="1">
        <v>78208</v>
      </c>
      <c r="F32" s="7" t="str">
        <f>IF($B32="N/A","N/A",IF(E32&gt;10,"No",IF(E32&lt;-10,"No","Yes")))</f>
        <v>N/A</v>
      </c>
      <c r="G32" s="1">
        <v>78914.25</v>
      </c>
      <c r="H32" s="7" t="str">
        <f>IF($B32="N/A","N/A",IF(G32&gt;10,"No",IF(G32&lt;-10,"No","Yes")))</f>
        <v>N/A</v>
      </c>
      <c r="I32" s="8">
        <v>6.1989999999999998</v>
      </c>
      <c r="J32" s="8">
        <v>0.90300000000000002</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758366</v>
      </c>
      <c r="D6" s="7" t="str">
        <f>IF($B6="N/A","N/A",IF(C6&gt;10,"No",IF(C6&lt;-10,"No","Yes")))</f>
        <v>N/A</v>
      </c>
      <c r="E6" s="22">
        <v>751417</v>
      </c>
      <c r="F6" s="7" t="str">
        <f>IF($B6="N/A","N/A",IF(E6&gt;10,"No",IF(E6&lt;-10,"No","Yes")))</f>
        <v>N/A</v>
      </c>
      <c r="G6" s="22">
        <v>1167345</v>
      </c>
      <c r="H6" s="7" t="str">
        <f>IF($B6="N/A","N/A",IF(G6&gt;10,"No",IF(G6&lt;-10,"No","Yes")))</f>
        <v>N/A</v>
      </c>
      <c r="I6" s="8">
        <v>-0.91600000000000004</v>
      </c>
      <c r="J6" s="8">
        <v>55.35</v>
      </c>
      <c r="K6" s="1" t="s">
        <v>734</v>
      </c>
      <c r="L6" s="85" t="str">
        <f>IF(J6="Div by 0", "N/A", IF(K6="N/A","N/A", IF(J6&gt;VALUE(MID(K6,1,2)), "No", IF(J6&lt;-1*VALUE(MID(K6,1,2)), "No", "Yes"))))</f>
        <v>No</v>
      </c>
    </row>
    <row r="7" spans="1:12" x14ac:dyDescent="0.25">
      <c r="A7" s="117" t="s">
        <v>59</v>
      </c>
      <c r="B7" s="22" t="s">
        <v>213</v>
      </c>
      <c r="C7" s="22">
        <v>621775.62</v>
      </c>
      <c r="D7" s="7" t="str">
        <f>IF($B7="N/A","N/A",IF(C7&gt;10,"No",IF(C7&lt;-10,"No","Yes")))</f>
        <v>N/A</v>
      </c>
      <c r="E7" s="22">
        <v>624572.32999999996</v>
      </c>
      <c r="F7" s="7" t="str">
        <f>IF($B7="N/A","N/A",IF(E7&gt;10,"No",IF(E7&lt;-10,"No","Yes")))</f>
        <v>N/A</v>
      </c>
      <c r="G7" s="22">
        <v>1019412.04</v>
      </c>
      <c r="H7" s="7" t="str">
        <f>IF($B7="N/A","N/A",IF(G7&gt;10,"No",IF(G7&lt;-10,"No","Yes")))</f>
        <v>N/A</v>
      </c>
      <c r="I7" s="8">
        <v>0.44979999999999998</v>
      </c>
      <c r="J7" s="8">
        <v>63.22</v>
      </c>
      <c r="K7" s="1" t="s">
        <v>735</v>
      </c>
      <c r="L7" s="85" t="str">
        <f>IF(J7="Div by 0", "N/A", IF(K7="N/A","N/A", IF(J7&gt;VALUE(MID(K7,1,2)), "No", IF(J7&lt;-1*VALUE(MID(K7,1,2)), "No", "Yes"))))</f>
        <v>No</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94.655482973000005</v>
      </c>
      <c r="D13" s="9" t="str">
        <f>IF($B13="N/A","N/A",IF(C13&gt;=95,"Yes","No"))</f>
        <v>N/A</v>
      </c>
      <c r="E13" s="4">
        <v>95.527782841999993</v>
      </c>
      <c r="F13" s="9" t="str">
        <f>IF($B13="N/A","N/A",IF(E13&gt;=95,"Yes","No"))</f>
        <v>N/A</v>
      </c>
      <c r="G13" s="4">
        <v>95.080546025000004</v>
      </c>
      <c r="H13" s="7" t="str">
        <f>IF($B13="N/A","N/A",IF(G13&gt;=95,"Yes","No"))</f>
        <v>N/A</v>
      </c>
      <c r="I13" s="8">
        <v>0.92159999999999997</v>
      </c>
      <c r="J13" s="8">
        <v>-0.46800000000000003</v>
      </c>
      <c r="K13" s="25" t="s">
        <v>735</v>
      </c>
      <c r="L13" s="85" t="str">
        <f t="shared" ref="L13:L70" si="4">IF(J13="Div by 0", "N/A", IF(K13="N/A","N/A", IF(J13&gt;VALUE(MID(K13,1,2)), "No", IF(J13&lt;-1*VALUE(MID(K13,1,2)), "No", "Yes"))))</f>
        <v>Yes</v>
      </c>
    </row>
    <row r="14" spans="1:12" x14ac:dyDescent="0.25">
      <c r="A14" s="128" t="s">
        <v>365</v>
      </c>
      <c r="B14" s="33" t="s">
        <v>213</v>
      </c>
      <c r="C14" s="34">
        <v>5.3445170274000002</v>
      </c>
      <c r="D14" s="34" t="str">
        <f>IF($B14="N/A","N/A",IF(C14&gt;10,"No",IF(C14&lt;-10,"No","Yes")))</f>
        <v>N/A</v>
      </c>
      <c r="E14" s="34">
        <v>4.4722171577000003</v>
      </c>
      <c r="F14" s="9" t="str">
        <f>IF($B14="N/A","N/A",IF(E14&gt;95,"Yes","No"))</f>
        <v>N/A</v>
      </c>
      <c r="G14" s="34">
        <v>4.9193683101000003</v>
      </c>
      <c r="H14" s="7" t="str">
        <f>IF($B14="N/A","N/A",IF(G14&gt;95,"Yes","No"))</f>
        <v>N/A</v>
      </c>
      <c r="I14" s="35">
        <v>-16.3</v>
      </c>
      <c r="J14" s="35">
        <v>9.9979999999999993</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8.5664500000000006E-5</v>
      </c>
      <c r="H15" s="37" t="str">
        <f t="shared" ref="H15:H21" si="7">IF($B15="N/A","N/A",IF(G15&gt;10,"No",IF(G15&lt;-10,"No","Yes")))</f>
        <v>N/A</v>
      </c>
      <c r="I15" s="35" t="s">
        <v>1747</v>
      </c>
      <c r="J15" s="35" t="s">
        <v>1747</v>
      </c>
      <c r="K15" s="36" t="s">
        <v>213</v>
      </c>
      <c r="L15" s="85" t="str">
        <f t="shared" si="4"/>
        <v>N/A</v>
      </c>
    </row>
    <row r="16" spans="1:12" x14ac:dyDescent="0.25">
      <c r="A16" s="128" t="s">
        <v>367</v>
      </c>
      <c r="B16" s="33" t="s">
        <v>213</v>
      </c>
      <c r="C16" s="38">
        <v>40531</v>
      </c>
      <c r="D16" s="38" t="str">
        <f t="shared" si="5"/>
        <v>N/A</v>
      </c>
      <c r="E16" s="38">
        <v>33605</v>
      </c>
      <c r="F16" s="38" t="str">
        <f t="shared" si="6"/>
        <v>N/A</v>
      </c>
      <c r="G16" s="38">
        <v>57427</v>
      </c>
      <c r="H16" s="37" t="str">
        <f t="shared" si="7"/>
        <v>N/A</v>
      </c>
      <c r="I16" s="35">
        <v>-17.100000000000001</v>
      </c>
      <c r="J16" s="35">
        <v>70.89</v>
      </c>
      <c r="K16" s="36" t="s">
        <v>213</v>
      </c>
      <c r="L16" s="85" t="str">
        <f t="shared" si="4"/>
        <v>N/A</v>
      </c>
    </row>
    <row r="17" spans="1:12" x14ac:dyDescent="0.25">
      <c r="A17" s="129" t="s">
        <v>368</v>
      </c>
      <c r="B17" s="33" t="s">
        <v>213</v>
      </c>
      <c r="C17" s="34">
        <v>5.3445170274000002</v>
      </c>
      <c r="D17" s="37" t="str">
        <f t="shared" si="5"/>
        <v>N/A</v>
      </c>
      <c r="E17" s="34">
        <v>4.4722171577000003</v>
      </c>
      <c r="F17" s="37" t="str">
        <f t="shared" si="6"/>
        <v>N/A</v>
      </c>
      <c r="G17" s="34">
        <v>4.9194539745999997</v>
      </c>
      <c r="H17" s="37" t="str">
        <f t="shared" si="7"/>
        <v>N/A</v>
      </c>
      <c r="I17" s="35">
        <v>-16.3</v>
      </c>
      <c r="J17" s="35">
        <v>10</v>
      </c>
      <c r="K17" s="36" t="s">
        <v>213</v>
      </c>
      <c r="L17" s="85" t="str">
        <f t="shared" si="4"/>
        <v>N/A</v>
      </c>
    </row>
    <row r="18" spans="1:12" x14ac:dyDescent="0.25">
      <c r="A18" s="128" t="s">
        <v>677</v>
      </c>
      <c r="B18" s="33" t="s">
        <v>213</v>
      </c>
      <c r="C18" s="34">
        <v>53.778589228000001</v>
      </c>
      <c r="D18" s="37" t="str">
        <f t="shared" si="5"/>
        <v>N/A</v>
      </c>
      <c r="E18" s="34">
        <v>48.986757922999999</v>
      </c>
      <c r="F18" s="37" t="str">
        <f t="shared" si="6"/>
        <v>N/A</v>
      </c>
      <c r="G18" s="34">
        <v>39.591133091000003</v>
      </c>
      <c r="H18" s="37" t="str">
        <f t="shared" si="7"/>
        <v>N/A</v>
      </c>
      <c r="I18" s="8">
        <v>-8.91</v>
      </c>
      <c r="J18" s="8">
        <v>-19.2</v>
      </c>
      <c r="K18" s="36" t="s">
        <v>213</v>
      </c>
      <c r="L18" s="85" t="str">
        <f t="shared" si="4"/>
        <v>N/A</v>
      </c>
    </row>
    <row r="19" spans="1:12" x14ac:dyDescent="0.25">
      <c r="A19" s="128" t="s">
        <v>678</v>
      </c>
      <c r="B19" s="33" t="s">
        <v>213</v>
      </c>
      <c r="C19" s="34">
        <v>15.099553428</v>
      </c>
      <c r="D19" s="37" t="str">
        <f t="shared" si="5"/>
        <v>N/A</v>
      </c>
      <c r="E19" s="34">
        <v>11.923820859999999</v>
      </c>
      <c r="F19" s="37" t="str">
        <f t="shared" si="6"/>
        <v>N/A</v>
      </c>
      <c r="G19" s="34">
        <v>13.18195274</v>
      </c>
      <c r="H19" s="37" t="str">
        <f t="shared" si="7"/>
        <v>N/A</v>
      </c>
      <c r="I19" s="8">
        <v>-21</v>
      </c>
      <c r="J19" s="8">
        <v>10.55</v>
      </c>
      <c r="K19" s="36" t="s">
        <v>213</v>
      </c>
      <c r="L19" s="85" t="str">
        <f t="shared" si="4"/>
        <v>N/A</v>
      </c>
    </row>
    <row r="20" spans="1:12" ht="25" x14ac:dyDescent="0.25">
      <c r="A20" s="128" t="s">
        <v>679</v>
      </c>
      <c r="B20" s="33" t="s">
        <v>213</v>
      </c>
      <c r="C20" s="34">
        <v>64.429695788000004</v>
      </c>
      <c r="D20" s="37" t="str">
        <f t="shared" si="5"/>
        <v>N/A</v>
      </c>
      <c r="E20" s="34">
        <v>67.260824282000002</v>
      </c>
      <c r="F20" s="37" t="str">
        <f t="shared" si="6"/>
        <v>N/A</v>
      </c>
      <c r="G20" s="34">
        <v>64.359970048999998</v>
      </c>
      <c r="H20" s="37" t="str">
        <f t="shared" si="7"/>
        <v>N/A</v>
      </c>
      <c r="I20" s="8">
        <v>4.3940000000000001</v>
      </c>
      <c r="J20" s="8">
        <v>-4.3099999999999996</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948</v>
      </c>
      <c r="D22" s="7" t="str">
        <f>IF($B22="N/A","N/A",IF(C22&gt;0,"No",IF(C22&lt;0,"No","Yes")))</f>
        <v>No</v>
      </c>
      <c r="E22" s="1">
        <v>919</v>
      </c>
      <c r="F22" s="7" t="str">
        <f>IF($B22="N/A","N/A",IF(E22&gt;0,"No",IF(E22&lt;0,"No","Yes")))</f>
        <v>No</v>
      </c>
      <c r="G22" s="1">
        <v>1960</v>
      </c>
      <c r="H22" s="7" t="str">
        <f>IF($B22="N/A","N/A",IF(G22&gt;0,"No",IF(G22&lt;0,"No","Yes")))</f>
        <v>No</v>
      </c>
      <c r="I22" s="8">
        <v>-3.06</v>
      </c>
      <c r="J22" s="8">
        <v>113.3</v>
      </c>
      <c r="K22" s="25" t="s">
        <v>213</v>
      </c>
      <c r="L22" s="85" t="str">
        <f t="shared" si="4"/>
        <v>N/A</v>
      </c>
    </row>
    <row r="23" spans="1:12" x14ac:dyDescent="0.25">
      <c r="A23" s="130" t="s">
        <v>145</v>
      </c>
      <c r="B23" s="25" t="s">
        <v>279</v>
      </c>
      <c r="C23" s="4">
        <v>0.25053865809999998</v>
      </c>
      <c r="D23" s="7" t="str">
        <f>IF($B23="N/A","N/A",IF(C23&gt;=10,"No",IF(C23&lt;0,"No","Yes")))</f>
        <v>Yes</v>
      </c>
      <c r="E23" s="4">
        <v>0.2447376091</v>
      </c>
      <c r="F23" s="7" t="str">
        <f>IF($B23="N/A","N/A",IF(E23&gt;=10,"No",IF(E23&lt;0,"No","Yes")))</f>
        <v>Yes</v>
      </c>
      <c r="G23" s="4">
        <v>0.3359760825</v>
      </c>
      <c r="H23" s="7" t="str">
        <f>IF($B23="N/A","N/A",IF(G23&gt;=10,"No",IF(G23&lt;0,"No","Yes")))</f>
        <v>Yes</v>
      </c>
      <c r="I23" s="8">
        <v>-2.3199999999999998</v>
      </c>
      <c r="J23" s="8">
        <v>37.28</v>
      </c>
      <c r="K23" s="25" t="s">
        <v>213</v>
      </c>
      <c r="L23" s="85" t="str">
        <f t="shared" si="4"/>
        <v>N/A</v>
      </c>
    </row>
    <row r="24" spans="1:12" x14ac:dyDescent="0.25">
      <c r="A24" s="108" t="s">
        <v>424</v>
      </c>
      <c r="B24" s="21" t="s">
        <v>213</v>
      </c>
      <c r="C24" s="9">
        <v>96.578947368000001</v>
      </c>
      <c r="D24" s="37" t="str">
        <f t="shared" ref="D24:D27" si="8">IF($B24="N/A","N/A",IF(C24&gt;10,"No",IF(C24&lt;-10,"No","Yes")))</f>
        <v>N/A</v>
      </c>
      <c r="E24" s="9">
        <v>92.115280044000002</v>
      </c>
      <c r="F24" s="7" t="str">
        <f t="shared" ref="F24:F27" si="9">IF($B24="N/A","N/A",IF(E24&gt;10,"No",IF(E24&lt;-10,"No","Yes")))</f>
        <v>N/A</v>
      </c>
      <c r="G24" s="9">
        <v>79.117797042000007</v>
      </c>
      <c r="H24" s="7" t="str">
        <f t="shared" ref="H24:H27" si="10">IF($B24="N/A","N/A",IF(G24&gt;10,"No",IF(G24&lt;-10,"No","Yes")))</f>
        <v>N/A</v>
      </c>
      <c r="I24" s="8">
        <v>-4.62</v>
      </c>
      <c r="J24" s="8">
        <v>-14.1</v>
      </c>
      <c r="K24" s="25" t="s">
        <v>213</v>
      </c>
      <c r="L24" s="85" t="str">
        <f t="shared" si="4"/>
        <v>N/A</v>
      </c>
    </row>
    <row r="25" spans="1:12" x14ac:dyDescent="0.25">
      <c r="A25" s="108" t="s">
        <v>425</v>
      </c>
      <c r="B25" s="21" t="s">
        <v>213</v>
      </c>
      <c r="C25" s="9">
        <v>2.2631578947</v>
      </c>
      <c r="D25" s="37" t="str">
        <f t="shared" si="8"/>
        <v>N/A</v>
      </c>
      <c r="E25" s="9">
        <v>1.9575856443999999</v>
      </c>
      <c r="F25" s="7" t="str">
        <f t="shared" si="9"/>
        <v>N/A</v>
      </c>
      <c r="G25" s="9">
        <v>12.468128505999999</v>
      </c>
      <c r="H25" s="7" t="str">
        <f t="shared" si="10"/>
        <v>N/A</v>
      </c>
      <c r="I25" s="8">
        <v>-13.5</v>
      </c>
      <c r="J25" s="8">
        <v>536.9</v>
      </c>
      <c r="K25" s="25" t="s">
        <v>213</v>
      </c>
      <c r="L25" s="85" t="str">
        <f t="shared" si="4"/>
        <v>N/A</v>
      </c>
    </row>
    <row r="26" spans="1:12" x14ac:dyDescent="0.25">
      <c r="A26" s="108" t="s">
        <v>421</v>
      </c>
      <c r="B26" s="21" t="s">
        <v>213</v>
      </c>
      <c r="C26" s="9">
        <v>0.84210526320000001</v>
      </c>
      <c r="D26" s="37" t="str">
        <f t="shared" si="8"/>
        <v>N/A</v>
      </c>
      <c r="E26" s="9">
        <v>0.87003806419999996</v>
      </c>
      <c r="F26" s="7" t="str">
        <f t="shared" si="9"/>
        <v>N/A</v>
      </c>
      <c r="G26" s="9">
        <v>5.9918408975000004</v>
      </c>
      <c r="H26" s="7" t="str">
        <f t="shared" si="10"/>
        <v>N/A</v>
      </c>
      <c r="I26" s="8">
        <v>3.3170000000000002</v>
      </c>
      <c r="J26" s="8">
        <v>588.70000000000005</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1747</v>
      </c>
      <c r="J27" s="8" t="s">
        <v>1747</v>
      </c>
      <c r="K27" s="25" t="s">
        <v>213</v>
      </c>
      <c r="L27" s="85" t="str">
        <f t="shared" si="4"/>
        <v>N/A</v>
      </c>
    </row>
    <row r="28" spans="1:12" x14ac:dyDescent="0.25">
      <c r="A28" s="108" t="s">
        <v>950</v>
      </c>
      <c r="B28" s="21" t="s">
        <v>213</v>
      </c>
      <c r="C28" s="34">
        <v>16.799671925999998</v>
      </c>
      <c r="D28" s="37" t="str">
        <f>IF($B28="N/A","N/A",IF(C28&gt;10,"No",IF(C28&lt;-10,"No","Yes")))</f>
        <v>N/A</v>
      </c>
      <c r="E28" s="34">
        <v>17.563217227999999</v>
      </c>
      <c r="F28" s="37" t="str">
        <f>IF($B28="N/A","N/A",IF(E28&gt;10,"No",IF(E28&lt;-10,"No","Yes")))</f>
        <v>N/A</v>
      </c>
      <c r="G28" s="34">
        <v>13.103666867999999</v>
      </c>
      <c r="H28" s="37" t="str">
        <f>IF($B28="N/A","N/A",IF(G28&gt;10,"No",IF(G28&lt;-10,"No","Yes")))</f>
        <v>N/A</v>
      </c>
      <c r="I28" s="8">
        <v>4.5449999999999999</v>
      </c>
      <c r="J28" s="8">
        <v>-25.4</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99.927475651999998</v>
      </c>
      <c r="D30" s="7" t="str">
        <f>IF($B30="N/A","N/A",IF(C30&gt;=98,"Yes","No"))</f>
        <v>Yes</v>
      </c>
      <c r="E30" s="9">
        <v>99.926405711000001</v>
      </c>
      <c r="F30" s="7" t="str">
        <f>IF($B30="N/A","N/A",IF(E30&gt;=98,"Yes","No"))</f>
        <v>Yes</v>
      </c>
      <c r="G30" s="9">
        <v>99.967190505000005</v>
      </c>
      <c r="H30" s="7" t="str">
        <f>IF($B30="N/A","N/A",IF(G30&gt;=98,"Yes","No"))</f>
        <v>Yes</v>
      </c>
      <c r="I30" s="8">
        <v>-1E-3</v>
      </c>
      <c r="J30" s="8">
        <v>4.0800000000000003E-2</v>
      </c>
      <c r="K30" s="25" t="s">
        <v>735</v>
      </c>
      <c r="L30" s="85" t="str">
        <f t="shared" si="4"/>
        <v>Yes</v>
      </c>
    </row>
    <row r="31" spans="1:12" x14ac:dyDescent="0.25">
      <c r="A31" s="108" t="s">
        <v>18</v>
      </c>
      <c r="B31" s="25" t="s">
        <v>277</v>
      </c>
      <c r="C31" s="9">
        <v>100</v>
      </c>
      <c r="D31" s="7" t="str">
        <f>IF($B31="N/A","N/A",IF(C31&gt;=95,"Yes","No"))</f>
        <v>Yes</v>
      </c>
      <c r="E31" s="9">
        <v>100</v>
      </c>
      <c r="F31" s="7" t="str">
        <f>IF($B31="N/A","N/A",IF(E31&gt;=95,"Yes","No"))</f>
        <v>Yes</v>
      </c>
      <c r="G31" s="9">
        <v>99.999743007000006</v>
      </c>
      <c r="H31" s="7" t="str">
        <f>IF($B31="N/A","N/A",IF(G31&gt;=95,"Yes","No"))</f>
        <v>Yes</v>
      </c>
      <c r="I31" s="8">
        <v>0</v>
      </c>
      <c r="J31" s="8">
        <v>0</v>
      </c>
      <c r="K31" s="25" t="s">
        <v>735</v>
      </c>
      <c r="L31" s="85" t="str">
        <f t="shared" si="4"/>
        <v>Yes</v>
      </c>
    </row>
    <row r="32" spans="1:12" x14ac:dyDescent="0.25">
      <c r="A32" s="108" t="s">
        <v>23</v>
      </c>
      <c r="B32" s="21" t="s">
        <v>213</v>
      </c>
      <c r="C32" s="9">
        <v>68.953776935999997</v>
      </c>
      <c r="D32" s="7" t="str">
        <f t="shared" ref="D32:D37" si="11">IF($B32="N/A","N/A",IF(C32&gt;10,"No",IF(C32&lt;-10,"No","Yes")))</f>
        <v>N/A</v>
      </c>
      <c r="E32" s="9">
        <v>70.014119988999994</v>
      </c>
      <c r="F32" s="7" t="str">
        <f t="shared" ref="F32:F37" si="12">IF($B32="N/A","N/A",IF(E32&gt;10,"No",IF(E32&lt;-10,"No","Yes")))</f>
        <v>N/A</v>
      </c>
      <c r="G32" s="9">
        <v>65.387267688999998</v>
      </c>
      <c r="H32" s="7" t="str">
        <f t="shared" ref="H32:H37" si="13">IF($B32="N/A","N/A",IF(G32&gt;10,"No",IF(G32&lt;-10,"No","Yes")))</f>
        <v>N/A</v>
      </c>
      <c r="I32" s="8">
        <v>1.538</v>
      </c>
      <c r="J32" s="8">
        <v>-6.61</v>
      </c>
      <c r="K32" s="25" t="s">
        <v>735</v>
      </c>
      <c r="L32" s="85" t="str">
        <f t="shared" si="4"/>
        <v>Yes</v>
      </c>
    </row>
    <row r="33" spans="1:12" x14ac:dyDescent="0.25">
      <c r="A33" s="108" t="s">
        <v>24</v>
      </c>
      <c r="B33" s="21" t="s">
        <v>213</v>
      </c>
      <c r="C33" s="9">
        <v>4.0955158855000002</v>
      </c>
      <c r="D33" s="7" t="str">
        <f t="shared" si="11"/>
        <v>N/A</v>
      </c>
      <c r="E33" s="9">
        <v>4.4755442051000003</v>
      </c>
      <c r="F33" s="7" t="str">
        <f t="shared" si="12"/>
        <v>N/A</v>
      </c>
      <c r="G33" s="9">
        <v>3.7296600405000002</v>
      </c>
      <c r="H33" s="7" t="str">
        <f t="shared" si="13"/>
        <v>N/A</v>
      </c>
      <c r="I33" s="8">
        <v>9.2789999999999999</v>
      </c>
      <c r="J33" s="8">
        <v>-16.7</v>
      </c>
      <c r="K33" s="25" t="s">
        <v>735</v>
      </c>
      <c r="L33" s="85" t="str">
        <f t="shared" si="4"/>
        <v>No</v>
      </c>
    </row>
    <row r="34" spans="1:12" x14ac:dyDescent="0.25">
      <c r="A34" s="108" t="s">
        <v>25</v>
      </c>
      <c r="B34" s="21" t="s">
        <v>213</v>
      </c>
      <c r="C34" s="9">
        <v>1.9406197007999999</v>
      </c>
      <c r="D34" s="7" t="str">
        <f t="shared" si="11"/>
        <v>N/A</v>
      </c>
      <c r="E34" s="9">
        <v>2.7139391310000001</v>
      </c>
      <c r="F34" s="7" t="str">
        <f t="shared" si="12"/>
        <v>N/A</v>
      </c>
      <c r="G34" s="9">
        <v>2.3529462155999998</v>
      </c>
      <c r="H34" s="7" t="str">
        <f t="shared" si="13"/>
        <v>N/A</v>
      </c>
      <c r="I34" s="8">
        <v>39.85</v>
      </c>
      <c r="J34" s="8">
        <v>-13.3</v>
      </c>
      <c r="K34" s="25" t="s">
        <v>735</v>
      </c>
      <c r="L34" s="85" t="str">
        <f t="shared" si="4"/>
        <v>No</v>
      </c>
    </row>
    <row r="35" spans="1:12" x14ac:dyDescent="0.25">
      <c r="A35" s="108" t="s">
        <v>26</v>
      </c>
      <c r="B35" s="25" t="s">
        <v>213</v>
      </c>
      <c r="C35" s="9">
        <v>2.9244454525000001</v>
      </c>
      <c r="D35" s="7" t="str">
        <f t="shared" si="11"/>
        <v>N/A</v>
      </c>
      <c r="E35" s="9">
        <v>3.0411875164</v>
      </c>
      <c r="F35" s="7" t="str">
        <f t="shared" si="12"/>
        <v>N/A</v>
      </c>
      <c r="G35" s="9">
        <v>2.8868072421000002</v>
      </c>
      <c r="H35" s="7" t="str">
        <f t="shared" si="13"/>
        <v>N/A</v>
      </c>
      <c r="I35" s="8">
        <v>3.992</v>
      </c>
      <c r="J35" s="8">
        <v>-5.08</v>
      </c>
      <c r="K35" s="25" t="s">
        <v>213</v>
      </c>
      <c r="L35" s="85" t="str">
        <f t="shared" si="4"/>
        <v>N/A</v>
      </c>
    </row>
    <row r="36" spans="1:12" x14ac:dyDescent="0.25">
      <c r="A36" s="108" t="s">
        <v>60</v>
      </c>
      <c r="B36" s="25" t="s">
        <v>213</v>
      </c>
      <c r="C36" s="9">
        <v>0.55355857200000003</v>
      </c>
      <c r="D36" s="7" t="str">
        <f t="shared" si="11"/>
        <v>N/A</v>
      </c>
      <c r="E36" s="9">
        <v>0.68816649080000003</v>
      </c>
      <c r="F36" s="7" t="str">
        <f t="shared" si="12"/>
        <v>N/A</v>
      </c>
      <c r="G36" s="9">
        <v>0.57480864700000001</v>
      </c>
      <c r="H36" s="7" t="str">
        <f t="shared" si="13"/>
        <v>N/A</v>
      </c>
      <c r="I36" s="8">
        <v>24.32</v>
      </c>
      <c r="J36" s="8">
        <v>-16.5</v>
      </c>
      <c r="K36" s="25" t="s">
        <v>213</v>
      </c>
      <c r="L36" s="85" t="str">
        <f t="shared" si="4"/>
        <v>N/A</v>
      </c>
    </row>
    <row r="37" spans="1:12" x14ac:dyDescent="0.25">
      <c r="A37" s="108" t="s">
        <v>61</v>
      </c>
      <c r="B37" s="25" t="s">
        <v>213</v>
      </c>
      <c r="C37" s="9">
        <v>0</v>
      </c>
      <c r="D37" s="7" t="str">
        <f t="shared" si="11"/>
        <v>N/A</v>
      </c>
      <c r="E37" s="9">
        <v>0.56892511079999997</v>
      </c>
      <c r="F37" s="7" t="str">
        <f t="shared" si="12"/>
        <v>N/A</v>
      </c>
      <c r="G37" s="9">
        <v>0.46738539159999998</v>
      </c>
      <c r="H37" s="7" t="str">
        <f t="shared" si="13"/>
        <v>N/A</v>
      </c>
      <c r="I37" s="8" t="s">
        <v>1747</v>
      </c>
      <c r="J37" s="8">
        <v>-17.8</v>
      </c>
      <c r="K37" s="25" t="s">
        <v>213</v>
      </c>
      <c r="L37" s="85" t="str">
        <f t="shared" si="4"/>
        <v>N/A</v>
      </c>
    </row>
    <row r="38" spans="1:12" x14ac:dyDescent="0.25">
      <c r="A38" s="108" t="s">
        <v>62</v>
      </c>
      <c r="B38" s="25" t="s">
        <v>278</v>
      </c>
      <c r="C38" s="9">
        <v>21.532083452999998</v>
      </c>
      <c r="D38" s="7" t="str">
        <f>IF($B38="N/A","N/A",IF(C38&gt;=5,"No",IF(C38&lt;0,"No","Yes")))</f>
        <v>No</v>
      </c>
      <c r="E38" s="9">
        <v>19.679751721999999</v>
      </c>
      <c r="F38" s="7" t="str">
        <f>IF($B38="N/A","N/A",IF(E38&gt;=5,"No",IF(E38&lt;0,"No","Yes")))</f>
        <v>No</v>
      </c>
      <c r="G38" s="9">
        <v>25.574101915</v>
      </c>
      <c r="H38" s="7" t="str">
        <f>IF($B38="N/A","N/A",IF(G38&gt;=5,"No",IF(G38&lt;0,"No","Yes")))</f>
        <v>No</v>
      </c>
      <c r="I38" s="8">
        <v>-8.6</v>
      </c>
      <c r="J38" s="8">
        <v>29.95</v>
      </c>
      <c r="K38" s="25" t="s">
        <v>735</v>
      </c>
      <c r="L38" s="85" t="str">
        <f t="shared" si="4"/>
        <v>No</v>
      </c>
    </row>
    <row r="39" spans="1:12" x14ac:dyDescent="0.25">
      <c r="A39" s="108" t="s">
        <v>63</v>
      </c>
      <c r="B39" s="25" t="s">
        <v>213</v>
      </c>
      <c r="C39" s="9">
        <v>20.570806180999998</v>
      </c>
      <c r="D39" s="7" t="str">
        <f>IF($B39="N/A","N/A",IF(C39&gt;10,"No",IF(C39&lt;-10,"No","Yes")))</f>
        <v>N/A</v>
      </c>
      <c r="E39" s="9">
        <v>19.172443529999999</v>
      </c>
      <c r="F39" s="7" t="str">
        <f>IF($B39="N/A","N/A",IF(E39&gt;10,"No",IF(E39&lt;-10,"No","Yes")))</f>
        <v>N/A</v>
      </c>
      <c r="G39" s="9">
        <v>18.135255644000001</v>
      </c>
      <c r="H39" s="7" t="str">
        <f>IF($B39="N/A","N/A",IF(G39&gt;10,"No",IF(G39&lt;-10,"No","Yes")))</f>
        <v>N/A</v>
      </c>
      <c r="I39" s="8">
        <v>-6.8</v>
      </c>
      <c r="J39" s="8">
        <v>-5.41</v>
      </c>
      <c r="K39" s="25" t="s">
        <v>735</v>
      </c>
      <c r="L39" s="85" t="str">
        <f t="shared" si="4"/>
        <v>Yes</v>
      </c>
    </row>
    <row r="40" spans="1:12" x14ac:dyDescent="0.25">
      <c r="A40" s="108" t="s">
        <v>64</v>
      </c>
      <c r="B40" s="25" t="s">
        <v>213</v>
      </c>
      <c r="C40" s="9">
        <v>70.951654465999994</v>
      </c>
      <c r="D40" s="7" t="str">
        <f>IF($B40="N/A","N/A",IF(C40&gt;10,"No",IF(C40&lt;-10,"No","Yes")))</f>
        <v>N/A</v>
      </c>
      <c r="E40" s="9">
        <v>63.587963766000001</v>
      </c>
      <c r="F40" s="7" t="str">
        <f>IF($B40="N/A","N/A",IF(E40&gt;10,"No",IF(E40&lt;-10,"No","Yes")))</f>
        <v>N/A</v>
      </c>
      <c r="G40" s="9">
        <v>64.688404872999996</v>
      </c>
      <c r="H40" s="7" t="str">
        <f>IF($B40="N/A","N/A",IF(G40&gt;10,"No",IF(G40&lt;-10,"No","Yes")))</f>
        <v>N/A</v>
      </c>
      <c r="I40" s="8">
        <v>-10.4</v>
      </c>
      <c r="J40" s="8">
        <v>1.7310000000000001</v>
      </c>
      <c r="K40" s="25" t="s">
        <v>735</v>
      </c>
      <c r="L40" s="85" t="str">
        <f t="shared" si="4"/>
        <v>Yes</v>
      </c>
    </row>
    <row r="41" spans="1:12" x14ac:dyDescent="0.25">
      <c r="A41" s="84" t="s">
        <v>19</v>
      </c>
      <c r="B41" s="21" t="s">
        <v>281</v>
      </c>
      <c r="C41" s="4">
        <v>3.4077213377</v>
      </c>
      <c r="D41" s="7" t="str">
        <f>IF($B41="N/A","N/A",IF(C41&gt;8,"No",IF(C41&lt;2,"No","Yes")))</f>
        <v>Yes</v>
      </c>
      <c r="E41" s="4">
        <v>3.3782839621999998</v>
      </c>
      <c r="F41" s="7" t="str">
        <f>IF($B41="N/A","N/A",IF(E41&gt;8,"No",IF(E41&lt;2,"No","Yes")))</f>
        <v>Yes</v>
      </c>
      <c r="G41" s="4">
        <v>2.3600563671999999</v>
      </c>
      <c r="H41" s="7" t="str">
        <f>IF($B41="N/A","N/A",IF(G41&gt;8,"No",IF(G41&lt;2,"No","Yes")))</f>
        <v>Yes</v>
      </c>
      <c r="I41" s="8">
        <v>-0.86399999999999999</v>
      </c>
      <c r="J41" s="8">
        <v>-30.1</v>
      </c>
      <c r="K41" s="25" t="s">
        <v>735</v>
      </c>
      <c r="L41" s="85" t="str">
        <f t="shared" si="4"/>
        <v>No</v>
      </c>
    </row>
    <row r="42" spans="1:12" x14ac:dyDescent="0.25">
      <c r="A42" s="84" t="s">
        <v>170</v>
      </c>
      <c r="B42" s="21" t="s">
        <v>213</v>
      </c>
      <c r="C42" s="4">
        <v>16.471070696999998</v>
      </c>
      <c r="D42" s="7" t="str">
        <f t="shared" ref="D42:D49" si="14">IF($B42="N/A","N/A",IF(C42&gt;10,"No",IF(C42&lt;-10,"No","Yes")))</f>
        <v>N/A</v>
      </c>
      <c r="E42" s="4">
        <v>16.0475475</v>
      </c>
      <c r="F42" s="7" t="str">
        <f t="shared" ref="F42:F49" si="15">IF($B42="N/A","N/A",IF(E42&gt;10,"No",IF(E42&lt;-10,"No","Yes")))</f>
        <v>N/A</v>
      </c>
      <c r="G42" s="4">
        <v>10.549923116</v>
      </c>
      <c r="H42" s="7" t="str">
        <f t="shared" ref="H42:H49" si="16">IF($B42="N/A","N/A",IF(G42&gt;10,"No",IF(G42&lt;-10,"No","Yes")))</f>
        <v>N/A</v>
      </c>
      <c r="I42" s="8">
        <v>-2.57</v>
      </c>
      <c r="J42" s="8">
        <v>-34.299999999999997</v>
      </c>
      <c r="K42" s="25" t="s">
        <v>735</v>
      </c>
      <c r="L42" s="85" t="str">
        <f>IF(J42="Div by 0", "N/A", IF(OR(J42="N/A",K42="N/A"),"N/A", IF(J42&gt;VALUE(MID(K42,1,2)), "No", IF(J42&lt;-1*VALUE(MID(K42,1,2)), "No", "Yes"))))</f>
        <v>No</v>
      </c>
    </row>
    <row r="43" spans="1:12" x14ac:dyDescent="0.25">
      <c r="A43" s="84" t="s">
        <v>171</v>
      </c>
      <c r="B43" s="21" t="s">
        <v>213</v>
      </c>
      <c r="C43" s="4">
        <v>29.385151759999999</v>
      </c>
      <c r="D43" s="7" t="str">
        <f t="shared" si="14"/>
        <v>N/A</v>
      </c>
      <c r="E43" s="4">
        <v>29.384749080999999</v>
      </c>
      <c r="F43" s="7" t="str">
        <f t="shared" si="15"/>
        <v>N/A</v>
      </c>
      <c r="G43" s="4">
        <v>23.016588926000001</v>
      </c>
      <c r="H43" s="7" t="str">
        <f t="shared" si="16"/>
        <v>N/A</v>
      </c>
      <c r="I43" s="8">
        <v>-1E-3</v>
      </c>
      <c r="J43" s="8">
        <v>-21.7</v>
      </c>
      <c r="K43" s="25" t="s">
        <v>735</v>
      </c>
      <c r="L43" s="85" t="str">
        <f>IF(J43="Div by 0", "N/A", IF(OR(J43="N/A",K43="N/A"),"N/A", IF(J43&gt;VALUE(MID(K43,1,2)), "No", IF(J43&lt;-1*VALUE(MID(K43,1,2)), "No", "Yes"))))</f>
        <v>No</v>
      </c>
    </row>
    <row r="44" spans="1:12" x14ac:dyDescent="0.25">
      <c r="A44" s="84" t="s">
        <v>172</v>
      </c>
      <c r="B44" s="21" t="s">
        <v>213</v>
      </c>
      <c r="C44" s="4">
        <v>3.3671077025999998</v>
      </c>
      <c r="D44" s="7" t="str">
        <f t="shared" si="14"/>
        <v>N/A</v>
      </c>
      <c r="E44" s="4">
        <v>3.3476751257999999</v>
      </c>
      <c r="F44" s="7" t="str">
        <f t="shared" si="15"/>
        <v>N/A</v>
      </c>
      <c r="G44" s="4">
        <v>3.0084508006999999</v>
      </c>
      <c r="H44" s="7" t="str">
        <f t="shared" si="16"/>
        <v>N/A</v>
      </c>
      <c r="I44" s="8">
        <v>-0.57699999999999996</v>
      </c>
      <c r="J44" s="8">
        <v>-10.1</v>
      </c>
      <c r="K44" s="25" t="s">
        <v>735</v>
      </c>
      <c r="L44" s="85" t="str">
        <f t="shared" ref="L44:L53" si="17">IF(J44="Div by 0", "N/A", IF(OR(J44="N/A",K44="N/A"),"N/A", IF(J44&gt;VALUE(MID(K44,1,2)), "No", IF(J44&lt;-1*VALUE(MID(K44,1,2)), "No", "Yes"))))</f>
        <v>No</v>
      </c>
    </row>
    <row r="45" spans="1:12" x14ac:dyDescent="0.25">
      <c r="A45" s="84" t="s">
        <v>173</v>
      </c>
      <c r="B45" s="21" t="s">
        <v>213</v>
      </c>
      <c r="C45" s="4">
        <v>24.926091096</v>
      </c>
      <c r="D45" s="7" t="str">
        <f t="shared" si="14"/>
        <v>N/A</v>
      </c>
      <c r="E45" s="4">
        <v>24.78397481</v>
      </c>
      <c r="F45" s="7" t="str">
        <f t="shared" si="15"/>
        <v>N/A</v>
      </c>
      <c r="G45" s="4">
        <v>34.125130102999996</v>
      </c>
      <c r="H45" s="7" t="str">
        <f t="shared" si="16"/>
        <v>N/A</v>
      </c>
      <c r="I45" s="8">
        <v>-0.56999999999999995</v>
      </c>
      <c r="J45" s="8">
        <v>37.69</v>
      </c>
      <c r="K45" s="25" t="s">
        <v>735</v>
      </c>
      <c r="L45" s="85" t="str">
        <f t="shared" si="17"/>
        <v>No</v>
      </c>
    </row>
    <row r="46" spans="1:12" x14ac:dyDescent="0.25">
      <c r="A46" s="84" t="s">
        <v>174</v>
      </c>
      <c r="B46" s="21" t="s">
        <v>213</v>
      </c>
      <c r="C46" s="4">
        <v>13.563239913</v>
      </c>
      <c r="D46" s="7" t="str">
        <f t="shared" si="14"/>
        <v>N/A</v>
      </c>
      <c r="E46" s="4">
        <v>13.673366453</v>
      </c>
      <c r="F46" s="7" t="str">
        <f t="shared" si="15"/>
        <v>N/A</v>
      </c>
      <c r="G46" s="4">
        <v>20.398254158</v>
      </c>
      <c r="H46" s="7" t="str">
        <f t="shared" si="16"/>
        <v>N/A</v>
      </c>
      <c r="I46" s="8">
        <v>0.81189999999999996</v>
      </c>
      <c r="J46" s="8">
        <v>49.18</v>
      </c>
      <c r="K46" s="25" t="s">
        <v>735</v>
      </c>
      <c r="L46" s="85" t="str">
        <f t="shared" si="17"/>
        <v>No</v>
      </c>
    </row>
    <row r="47" spans="1:12" x14ac:dyDescent="0.25">
      <c r="A47" s="84" t="s">
        <v>175</v>
      </c>
      <c r="B47" s="21" t="s">
        <v>213</v>
      </c>
      <c r="C47" s="4">
        <v>4.5147066192</v>
      </c>
      <c r="D47" s="7" t="str">
        <f t="shared" si="14"/>
        <v>N/A</v>
      </c>
      <c r="E47" s="4">
        <v>4.8862349400999996</v>
      </c>
      <c r="F47" s="7" t="str">
        <f t="shared" si="15"/>
        <v>N/A</v>
      </c>
      <c r="G47" s="4">
        <v>3.5617576637999999</v>
      </c>
      <c r="H47" s="7" t="str">
        <f t="shared" si="16"/>
        <v>N/A</v>
      </c>
      <c r="I47" s="8">
        <v>8.2289999999999992</v>
      </c>
      <c r="J47" s="8">
        <v>-27.1</v>
      </c>
      <c r="K47" s="25" t="s">
        <v>735</v>
      </c>
      <c r="L47" s="85" t="str">
        <f t="shared" si="17"/>
        <v>No</v>
      </c>
    </row>
    <row r="48" spans="1:12" x14ac:dyDescent="0.25">
      <c r="A48" s="84" t="s">
        <v>176</v>
      </c>
      <c r="B48" s="21" t="s">
        <v>213</v>
      </c>
      <c r="C48" s="4">
        <v>2.6578195752</v>
      </c>
      <c r="D48" s="7" t="str">
        <f t="shared" si="14"/>
        <v>N/A</v>
      </c>
      <c r="E48" s="4">
        <v>2.7613162864</v>
      </c>
      <c r="F48" s="7" t="str">
        <f t="shared" si="15"/>
        <v>N/A</v>
      </c>
      <c r="G48" s="4">
        <v>1.8546359474</v>
      </c>
      <c r="H48" s="7" t="str">
        <f t="shared" si="16"/>
        <v>N/A</v>
      </c>
      <c r="I48" s="8">
        <v>3.8940000000000001</v>
      </c>
      <c r="J48" s="8">
        <v>-32.799999999999997</v>
      </c>
      <c r="K48" s="25" t="s">
        <v>735</v>
      </c>
      <c r="L48" s="85" t="str">
        <f t="shared" si="17"/>
        <v>No</v>
      </c>
    </row>
    <row r="49" spans="1:12" x14ac:dyDescent="0.25">
      <c r="A49" s="84" t="s">
        <v>952</v>
      </c>
      <c r="B49" s="21" t="s">
        <v>213</v>
      </c>
      <c r="C49" s="4">
        <v>1.7070912989</v>
      </c>
      <c r="D49" s="7" t="str">
        <f t="shared" si="14"/>
        <v>N/A</v>
      </c>
      <c r="E49" s="4">
        <v>1.7368518413</v>
      </c>
      <c r="F49" s="7" t="str">
        <f t="shared" si="15"/>
        <v>N/A</v>
      </c>
      <c r="G49" s="4">
        <v>1.1252029177</v>
      </c>
      <c r="H49" s="7" t="str">
        <f t="shared" si="16"/>
        <v>N/A</v>
      </c>
      <c r="I49" s="8">
        <v>1.7430000000000001</v>
      </c>
      <c r="J49" s="8">
        <v>-35.200000000000003</v>
      </c>
      <c r="K49" s="25" t="s">
        <v>735</v>
      </c>
      <c r="L49" s="85" t="str">
        <f t="shared" si="17"/>
        <v>No</v>
      </c>
    </row>
    <row r="50" spans="1:12" x14ac:dyDescent="0.25">
      <c r="A50" s="108" t="s">
        <v>208</v>
      </c>
      <c r="B50" s="21" t="s">
        <v>213</v>
      </c>
      <c r="C50" s="22">
        <v>372275</v>
      </c>
      <c r="D50" s="5" t="str">
        <f t="shared" ref="D50:D53" si="18">IF($B50="N/A","N/A",IF(C50&lt;0,"No","Yes"))</f>
        <v>N/A</v>
      </c>
      <c r="E50" s="22">
        <v>365408</v>
      </c>
      <c r="F50" s="5" t="str">
        <f t="shared" ref="F50:F53" si="19">IF($B50="N/A","N/A",IF(E50&lt;0,"No","Yes"))</f>
        <v>N/A</v>
      </c>
      <c r="G50" s="22">
        <v>418032</v>
      </c>
      <c r="H50" s="5" t="str">
        <f t="shared" ref="H50:H53" si="20">IF($B50="N/A","N/A",IF(G50&lt;0,"No","Yes"))</f>
        <v>N/A</v>
      </c>
      <c r="I50" s="8">
        <v>-1.84</v>
      </c>
      <c r="J50" s="8">
        <v>14.4</v>
      </c>
      <c r="K50" s="25" t="s">
        <v>735</v>
      </c>
      <c r="L50" s="85" t="str">
        <f t="shared" si="17"/>
        <v>No</v>
      </c>
    </row>
    <row r="51" spans="1:12" x14ac:dyDescent="0.25">
      <c r="A51" s="108" t="s">
        <v>209</v>
      </c>
      <c r="B51" s="21" t="s">
        <v>213</v>
      </c>
      <c r="C51" s="22">
        <v>25490</v>
      </c>
      <c r="D51" s="5" t="str">
        <f t="shared" si="18"/>
        <v>N/A</v>
      </c>
      <c r="E51" s="22">
        <v>25130</v>
      </c>
      <c r="F51" s="5" t="str">
        <f t="shared" si="19"/>
        <v>N/A</v>
      </c>
      <c r="G51" s="22">
        <v>35092</v>
      </c>
      <c r="H51" s="5" t="str">
        <f t="shared" si="20"/>
        <v>N/A</v>
      </c>
      <c r="I51" s="8">
        <v>-1.41</v>
      </c>
      <c r="J51" s="8">
        <v>39.64</v>
      </c>
      <c r="K51" s="25" t="s">
        <v>735</v>
      </c>
      <c r="L51" s="85" t="str">
        <f t="shared" si="17"/>
        <v>No</v>
      </c>
    </row>
    <row r="52" spans="1:12" x14ac:dyDescent="0.25">
      <c r="A52" s="108" t="s">
        <v>210</v>
      </c>
      <c r="B52" s="21" t="s">
        <v>213</v>
      </c>
      <c r="C52" s="22">
        <v>289127</v>
      </c>
      <c r="D52" s="5" t="str">
        <f t="shared" si="18"/>
        <v>N/A</v>
      </c>
      <c r="E52" s="22">
        <v>286345</v>
      </c>
      <c r="F52" s="5" t="str">
        <f t="shared" si="19"/>
        <v>N/A</v>
      </c>
      <c r="G52" s="22">
        <v>632911</v>
      </c>
      <c r="H52" s="5" t="str">
        <f t="shared" si="20"/>
        <v>N/A</v>
      </c>
      <c r="I52" s="8">
        <v>-0.96199999999999997</v>
      </c>
      <c r="J52" s="8">
        <v>121</v>
      </c>
      <c r="K52" s="25" t="s">
        <v>735</v>
      </c>
      <c r="L52" s="85" t="str">
        <f t="shared" si="17"/>
        <v>No</v>
      </c>
    </row>
    <row r="53" spans="1:12" x14ac:dyDescent="0.25">
      <c r="A53" s="108" t="s">
        <v>953</v>
      </c>
      <c r="B53" s="21" t="s">
        <v>213</v>
      </c>
      <c r="C53" s="22">
        <v>59806</v>
      </c>
      <c r="D53" s="5" t="str">
        <f t="shared" si="18"/>
        <v>N/A</v>
      </c>
      <c r="E53" s="22">
        <v>63227</v>
      </c>
      <c r="F53" s="5" t="str">
        <f t="shared" si="19"/>
        <v>N/A</v>
      </c>
      <c r="G53" s="22">
        <v>69145</v>
      </c>
      <c r="H53" s="5" t="str">
        <f t="shared" si="20"/>
        <v>N/A</v>
      </c>
      <c r="I53" s="8">
        <v>5.72</v>
      </c>
      <c r="J53" s="8">
        <v>9.36</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99.999866917999995</v>
      </c>
      <c r="F55" s="7" t="str">
        <f>IF($B55="N/A","N/A",IF(E55&gt;10,"No",IF(E55&lt;-10,"No","Yes")))</f>
        <v>N/A</v>
      </c>
      <c r="G55" s="4">
        <v>100</v>
      </c>
      <c r="H55" s="7" t="str">
        <f>IF($B55="N/A","N/A",IF(G55&gt;10,"No",IF(G55&lt;-10,"No","Yes")))</f>
        <v>N/A</v>
      </c>
      <c r="I55" s="8">
        <v>0</v>
      </c>
      <c r="J55" s="8">
        <v>1E-4</v>
      </c>
      <c r="K55" s="21" t="s">
        <v>213</v>
      </c>
      <c r="L55" s="85" t="str">
        <f t="shared" si="4"/>
        <v>N/A</v>
      </c>
    </row>
    <row r="56" spans="1:12" x14ac:dyDescent="0.25">
      <c r="A56" s="108" t="s">
        <v>177</v>
      </c>
      <c r="B56" s="21" t="s">
        <v>213</v>
      </c>
      <c r="C56" s="4">
        <v>56.288124731000003</v>
      </c>
      <c r="D56" s="7" t="str">
        <f t="shared" ref="D56:D57" si="21">IF($B56="N/A","N/A",IF(C56&gt;10,"No",IF(C56&lt;-10,"No","Yes")))</f>
        <v>N/A</v>
      </c>
      <c r="E56" s="4">
        <v>56.444291251999999</v>
      </c>
      <c r="F56" s="7" t="str">
        <f t="shared" ref="F56:F57" si="22">IF($B56="N/A","N/A",IF(E56&gt;10,"No",IF(E56&lt;-10,"No","Yes")))</f>
        <v>N/A</v>
      </c>
      <c r="G56" s="4">
        <v>53.580389687999997</v>
      </c>
      <c r="H56" s="7" t="str">
        <f t="shared" ref="H56:H57" si="23">IF($B56="N/A","N/A",IF(G56&gt;10,"No",IF(G56&lt;-10,"No","Yes")))</f>
        <v>N/A</v>
      </c>
      <c r="I56" s="8">
        <v>0.27739999999999998</v>
      </c>
      <c r="J56" s="8">
        <v>-5.07</v>
      </c>
      <c r="K56" s="25" t="s">
        <v>735</v>
      </c>
      <c r="L56" s="85" t="str">
        <f>IF(J56="Div by 0", "N/A", IF(OR(J56="N/A",K56="N/A"),"N/A", IF(J56&gt;VALUE(MID(K56,1,2)), "No", IF(J56&lt;-1*VALUE(MID(K56,1,2)), "No", "Yes"))))</f>
        <v>Yes</v>
      </c>
    </row>
    <row r="57" spans="1:12" x14ac:dyDescent="0.25">
      <c r="A57" s="130" t="s">
        <v>178</v>
      </c>
      <c r="B57" s="21" t="s">
        <v>213</v>
      </c>
      <c r="C57" s="4">
        <v>43.711875268999997</v>
      </c>
      <c r="D57" s="7" t="str">
        <f t="shared" si="21"/>
        <v>N/A</v>
      </c>
      <c r="E57" s="4">
        <v>43.555575666000003</v>
      </c>
      <c r="F57" s="7" t="str">
        <f t="shared" si="22"/>
        <v>N/A</v>
      </c>
      <c r="G57" s="4">
        <v>46.419610312000003</v>
      </c>
      <c r="H57" s="7" t="str">
        <f t="shared" si="23"/>
        <v>N/A</v>
      </c>
      <c r="I57" s="8">
        <v>-0.35799999999999998</v>
      </c>
      <c r="J57" s="8">
        <v>6.5759999999999996</v>
      </c>
      <c r="K57" s="25" t="s">
        <v>735</v>
      </c>
      <c r="L57" s="85" t="str">
        <f>IF(J57="Div by 0", "N/A", IF(OR(J57="N/A",K57="N/A"),"N/A", IF(J57&gt;VALUE(MID(K57,1,2)), "No", IF(J57&lt;-1*VALUE(MID(K57,1,2)), "No", "Yes"))))</f>
        <v>Yes</v>
      </c>
    </row>
    <row r="58" spans="1:12" x14ac:dyDescent="0.25">
      <c r="A58" s="131" t="s">
        <v>681</v>
      </c>
      <c r="B58" s="21" t="s">
        <v>282</v>
      </c>
      <c r="C58" s="4">
        <v>62.780768125000002</v>
      </c>
      <c r="D58" s="7" t="str">
        <f>IF($B58="N/A","N/A",IF(C58&gt;70,"No",IF(C58&lt;40,"No","Yes")))</f>
        <v>Yes</v>
      </c>
      <c r="E58" s="4">
        <v>64.984156600000006</v>
      </c>
      <c r="F58" s="7" t="str">
        <f>IF($B58="N/A","N/A",IF(E58&gt;70,"No",IF(E58&lt;40,"No","Yes")))</f>
        <v>Yes</v>
      </c>
      <c r="G58" s="4">
        <v>75.138198219000003</v>
      </c>
      <c r="H58" s="7" t="str">
        <f>IF($B58="N/A","N/A",IF(G58&gt;70,"No",IF(G58&lt;40,"No","Yes")))</f>
        <v>No</v>
      </c>
      <c r="I58" s="8">
        <v>3.51</v>
      </c>
      <c r="J58" s="8">
        <v>15.63</v>
      </c>
      <c r="K58" s="25" t="s">
        <v>735</v>
      </c>
      <c r="L58" s="85" t="str">
        <f t="shared" si="4"/>
        <v>No</v>
      </c>
    </row>
    <row r="59" spans="1:12" x14ac:dyDescent="0.25">
      <c r="A59" s="108" t="s">
        <v>682</v>
      </c>
      <c r="B59" s="21" t="s">
        <v>213</v>
      </c>
      <c r="C59" s="4">
        <v>75.471928832000003</v>
      </c>
      <c r="D59" s="7" t="str">
        <f>IF($B59="N/A","N/A",IF(C59&gt;10,"No",IF(C59&lt;-10,"No","Yes")))</f>
        <v>N/A</v>
      </c>
      <c r="E59" s="4">
        <v>76.184222047000006</v>
      </c>
      <c r="F59" s="7" t="str">
        <f>IF($B59="N/A","N/A",IF(E59&gt;10,"No",IF(E59&lt;-10,"No","Yes")))</f>
        <v>N/A</v>
      </c>
      <c r="G59" s="4">
        <v>77.208615863999995</v>
      </c>
      <c r="H59" s="7" t="str">
        <f>IF($B59="N/A","N/A",IF(G59&gt;10,"No",IF(G59&lt;-10,"No","Yes")))</f>
        <v>N/A</v>
      </c>
      <c r="I59" s="8">
        <v>0.94379999999999997</v>
      </c>
      <c r="J59" s="8">
        <v>1.345</v>
      </c>
      <c r="K59" s="21" t="s">
        <v>213</v>
      </c>
      <c r="L59" s="85" t="str">
        <f t="shared" si="4"/>
        <v>N/A</v>
      </c>
    </row>
    <row r="60" spans="1:12" x14ac:dyDescent="0.25">
      <c r="A60" s="108" t="s">
        <v>683</v>
      </c>
      <c r="B60" s="21" t="s">
        <v>213</v>
      </c>
      <c r="C60" s="4">
        <v>81.953338407999993</v>
      </c>
      <c r="D60" s="7" t="str">
        <f t="shared" ref="D60:D66" si="24">IF($B60="N/A","N/A",IF(C60&gt;10,"No",IF(C60&lt;-10,"No","Yes")))</f>
        <v>N/A</v>
      </c>
      <c r="E60" s="4">
        <v>82.216621218</v>
      </c>
      <c r="F60" s="7" t="str">
        <f t="shared" ref="F60:F66" si="25">IF($B60="N/A","N/A",IF(E60&gt;10,"No",IF(E60&lt;-10,"No","Yes")))</f>
        <v>N/A</v>
      </c>
      <c r="G60" s="4">
        <v>86.659274371999999</v>
      </c>
      <c r="H60" s="7" t="str">
        <f t="shared" ref="H60:H66" si="26">IF($B60="N/A","N/A",IF(G60&gt;10,"No",IF(G60&lt;-10,"No","Yes")))</f>
        <v>N/A</v>
      </c>
      <c r="I60" s="8">
        <v>0.32129999999999997</v>
      </c>
      <c r="J60" s="8">
        <v>5.4039999999999999</v>
      </c>
      <c r="K60" s="21" t="s">
        <v>213</v>
      </c>
      <c r="L60" s="85" t="str">
        <f t="shared" si="4"/>
        <v>N/A</v>
      </c>
    </row>
    <row r="61" spans="1:12" x14ac:dyDescent="0.25">
      <c r="A61" s="108" t="s">
        <v>1732</v>
      </c>
      <c r="B61" s="21" t="s">
        <v>213</v>
      </c>
      <c r="C61" s="4">
        <v>57.795344393999997</v>
      </c>
      <c r="D61" s="7" t="str">
        <f t="shared" si="24"/>
        <v>N/A</v>
      </c>
      <c r="E61" s="4">
        <v>60.440303657999998</v>
      </c>
      <c r="F61" s="7" t="str">
        <f t="shared" si="25"/>
        <v>N/A</v>
      </c>
      <c r="G61" s="4">
        <v>71.666033936999995</v>
      </c>
      <c r="H61" s="7" t="str">
        <f t="shared" si="26"/>
        <v>N/A</v>
      </c>
      <c r="I61" s="8">
        <v>4.5759999999999996</v>
      </c>
      <c r="J61" s="8">
        <v>18.57</v>
      </c>
      <c r="K61" s="21" t="s">
        <v>213</v>
      </c>
      <c r="L61" s="85" t="str">
        <f t="shared" si="4"/>
        <v>N/A</v>
      </c>
    </row>
    <row r="62" spans="1:12" x14ac:dyDescent="0.25">
      <c r="A62" s="108" t="s">
        <v>684</v>
      </c>
      <c r="B62" s="21" t="s">
        <v>213</v>
      </c>
      <c r="C62" s="4">
        <v>57.452088013000001</v>
      </c>
      <c r="D62" s="7" t="str">
        <f t="shared" si="24"/>
        <v>N/A</v>
      </c>
      <c r="E62" s="4">
        <v>59.481290852999997</v>
      </c>
      <c r="F62" s="7" t="str">
        <f t="shared" si="25"/>
        <v>N/A</v>
      </c>
      <c r="G62" s="4">
        <v>75.133955044999993</v>
      </c>
      <c r="H62" s="7" t="str">
        <f t="shared" si="26"/>
        <v>N/A</v>
      </c>
      <c r="I62" s="8">
        <v>3.532</v>
      </c>
      <c r="J62" s="8">
        <v>26.32</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0.73104543190000004</v>
      </c>
      <c r="D64" s="7" t="str">
        <f t="shared" si="24"/>
        <v>N/A</v>
      </c>
      <c r="E64" s="4">
        <v>1.0878114283</v>
      </c>
      <c r="F64" s="7" t="str">
        <f t="shared" si="25"/>
        <v>N/A</v>
      </c>
      <c r="G64" s="4">
        <v>0.7910257893</v>
      </c>
      <c r="H64" s="7" t="str">
        <f t="shared" si="26"/>
        <v>N/A</v>
      </c>
      <c r="I64" s="8">
        <v>48.8</v>
      </c>
      <c r="J64" s="8">
        <v>-27.3</v>
      </c>
      <c r="K64" s="21" t="s">
        <v>213</v>
      </c>
      <c r="L64" s="85" t="str">
        <f t="shared" si="4"/>
        <v>N/A</v>
      </c>
    </row>
    <row r="65" spans="1:12" x14ac:dyDescent="0.25">
      <c r="A65" s="84" t="s">
        <v>147</v>
      </c>
      <c r="B65" s="21" t="s">
        <v>213</v>
      </c>
      <c r="C65" s="4">
        <v>1.1559062511</v>
      </c>
      <c r="D65" s="7" t="str">
        <f t="shared" si="24"/>
        <v>N/A</v>
      </c>
      <c r="E65" s="4">
        <v>1.2114445108</v>
      </c>
      <c r="F65" s="7" t="str">
        <f t="shared" si="25"/>
        <v>N/A</v>
      </c>
      <c r="G65" s="4">
        <v>0.8729210302</v>
      </c>
      <c r="H65" s="7" t="str">
        <f t="shared" si="26"/>
        <v>N/A</v>
      </c>
      <c r="I65" s="8">
        <v>4.8049999999999997</v>
      </c>
      <c r="J65" s="8">
        <v>-27.9</v>
      </c>
      <c r="K65" s="21" t="s">
        <v>213</v>
      </c>
      <c r="L65" s="85" t="str">
        <f t="shared" si="4"/>
        <v>N/A</v>
      </c>
    </row>
    <row r="66" spans="1:12" x14ac:dyDescent="0.25">
      <c r="A66" s="84" t="s">
        <v>148</v>
      </c>
      <c r="B66" s="21" t="s">
        <v>213</v>
      </c>
      <c r="C66" s="4">
        <v>1.2098379937999999</v>
      </c>
      <c r="D66" s="7" t="str">
        <f t="shared" si="24"/>
        <v>N/A</v>
      </c>
      <c r="E66" s="4">
        <v>1.2818448345</v>
      </c>
      <c r="F66" s="7" t="str">
        <f t="shared" si="25"/>
        <v>N/A</v>
      </c>
      <c r="G66" s="4">
        <v>0.91678124289999996</v>
      </c>
      <c r="H66" s="7" t="str">
        <f t="shared" si="26"/>
        <v>N/A</v>
      </c>
      <c r="I66" s="8">
        <v>5.952</v>
      </c>
      <c r="J66" s="8">
        <v>-28.5</v>
      </c>
      <c r="K66" s="21" t="s">
        <v>213</v>
      </c>
      <c r="L66" s="85" t="str">
        <f t="shared" si="4"/>
        <v>N/A</v>
      </c>
    </row>
    <row r="67" spans="1:12" x14ac:dyDescent="0.25">
      <c r="A67" s="108" t="s">
        <v>955</v>
      </c>
      <c r="B67" s="25" t="s">
        <v>213</v>
      </c>
      <c r="C67" s="1">
        <v>4262</v>
      </c>
      <c r="D67" s="7" t="str">
        <f>IF($B67="N/A","N/A",IF(C67&gt;10,"No",IF(C67&lt;-10,"No","Yes")))</f>
        <v>N/A</v>
      </c>
      <c r="E67" s="1">
        <v>2429</v>
      </c>
      <c r="F67" s="7" t="str">
        <f>IF($B67="N/A","N/A",IF(E67&gt;10,"No",IF(E67&lt;-10,"No","Yes")))</f>
        <v>N/A</v>
      </c>
      <c r="G67" s="1">
        <v>2548</v>
      </c>
      <c r="H67" s="7" t="str">
        <f>IF($B67="N/A","N/A",IF(G67&gt;10,"No",IF(G67&lt;-10,"No","Yes")))</f>
        <v>N/A</v>
      </c>
      <c r="I67" s="8">
        <v>-43</v>
      </c>
      <c r="J67" s="8">
        <v>4.899</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85" t="str">
        <f t="shared" si="4"/>
        <v>N/A</v>
      </c>
    </row>
    <row r="69" spans="1:12" x14ac:dyDescent="0.25">
      <c r="A69" s="84" t="s">
        <v>202</v>
      </c>
      <c r="B69" s="25" t="s">
        <v>217</v>
      </c>
      <c r="C69" s="1">
        <v>122</v>
      </c>
      <c r="D69" s="7" t="str">
        <f t="shared" si="27"/>
        <v>No</v>
      </c>
      <c r="E69" s="1">
        <v>122</v>
      </c>
      <c r="F69" s="7" t="str">
        <f t="shared" si="28"/>
        <v>No</v>
      </c>
      <c r="G69" s="1">
        <v>148</v>
      </c>
      <c r="H69" s="7" t="str">
        <f t="shared" si="29"/>
        <v>No</v>
      </c>
      <c r="I69" s="8">
        <v>0</v>
      </c>
      <c r="J69" s="8">
        <v>21.31</v>
      </c>
      <c r="K69" s="21" t="s">
        <v>213</v>
      </c>
      <c r="L69" s="85" t="str">
        <f t="shared" si="4"/>
        <v>N/A</v>
      </c>
    </row>
    <row r="70" spans="1:12" x14ac:dyDescent="0.25">
      <c r="A70" s="84" t="s">
        <v>203</v>
      </c>
      <c r="B70" s="33" t="s">
        <v>213</v>
      </c>
      <c r="C70" s="9">
        <v>30.327868852000002</v>
      </c>
      <c r="D70" s="7" t="str">
        <f>IF($B70="N/A","N/A",IF(C70&gt;10,"No",IF(C70&lt;-10,"No","Yes")))</f>
        <v>N/A</v>
      </c>
      <c r="E70" s="9">
        <v>39.344262295</v>
      </c>
      <c r="F70" s="7" t="str">
        <f>IF($B70="N/A","N/A",IF(E70&gt;10,"No",IF(E70&lt;-10,"No","Yes")))</f>
        <v>N/A</v>
      </c>
      <c r="G70" s="9">
        <v>35.135135134999999</v>
      </c>
      <c r="H70" s="7" t="str">
        <f>IF($B70="N/A","N/A",IF(G70&gt;10,"No",IF(G70&lt;-10,"No","Yes")))</f>
        <v>N/A</v>
      </c>
      <c r="I70" s="8">
        <v>29.73</v>
      </c>
      <c r="J70" s="8">
        <v>-10.7</v>
      </c>
      <c r="K70" s="33" t="s">
        <v>213</v>
      </c>
      <c r="L70" s="85" t="str">
        <f t="shared" si="4"/>
        <v>N/A</v>
      </c>
    </row>
    <row r="71" spans="1:12" x14ac:dyDescent="0.25">
      <c r="A71" s="108" t="s">
        <v>65</v>
      </c>
      <c r="B71" s="25" t="s">
        <v>213</v>
      </c>
      <c r="C71" s="1">
        <v>118735</v>
      </c>
      <c r="D71" s="7" t="str">
        <f>IF($B71="N/A","N/A",IF(C71&gt;10,"No",IF(C71&lt;-10,"No","Yes")))</f>
        <v>N/A</v>
      </c>
      <c r="E71" s="1">
        <v>123903</v>
      </c>
      <c r="F71" s="7" t="str">
        <f>IF($B71="N/A","N/A",IF(E71&gt;10,"No",IF(E71&lt;-10,"No","Yes")))</f>
        <v>N/A</v>
      </c>
      <c r="G71" s="1">
        <v>133675</v>
      </c>
      <c r="H71" s="7" t="str">
        <f>IF($B71="N/A","N/A",IF(G71&gt;10,"No",IF(G71&lt;-10,"No","Yes")))</f>
        <v>N/A</v>
      </c>
      <c r="I71" s="8">
        <v>4.3529999999999998</v>
      </c>
      <c r="J71" s="8">
        <v>7.8869999999999996</v>
      </c>
      <c r="K71" s="25" t="s">
        <v>735</v>
      </c>
      <c r="L71" s="85" t="str">
        <f t="shared" ref="L71:L103" si="30">IF(J71="Div by 0", "N/A", IF(K71="N/A","N/A", IF(J71&gt;VALUE(MID(K71,1,2)), "No", IF(J71&lt;-1*VALUE(MID(K71,1,2)), "No", "Yes"))))</f>
        <v>Yes</v>
      </c>
    </row>
    <row r="72" spans="1:12" x14ac:dyDescent="0.25">
      <c r="A72" s="116" t="s">
        <v>66</v>
      </c>
      <c r="B72" s="25" t="s">
        <v>213</v>
      </c>
      <c r="C72" s="1">
        <v>106167.95</v>
      </c>
      <c r="D72" s="7" t="str">
        <f>IF($B72="N/A","N/A",IF(C72&gt;10,"No",IF(C72&lt;-10,"No","Yes")))</f>
        <v>N/A</v>
      </c>
      <c r="E72" s="1">
        <v>110960.75</v>
      </c>
      <c r="F72" s="7" t="str">
        <f>IF($B72="N/A","N/A",IF(E72&gt;10,"No",IF(E72&lt;-10,"No","Yes")))</f>
        <v>N/A</v>
      </c>
      <c r="G72" s="1">
        <v>121025.8</v>
      </c>
      <c r="H72" s="7" t="str">
        <f>IF($B72="N/A","N/A",IF(G72&gt;10,"No",IF(G72&lt;-10,"No","Yes")))</f>
        <v>N/A</v>
      </c>
      <c r="I72" s="8">
        <v>4.5140000000000002</v>
      </c>
      <c r="J72" s="8">
        <v>9.0709999999999997</v>
      </c>
      <c r="K72" s="25" t="s">
        <v>736</v>
      </c>
      <c r="L72" s="85" t="str">
        <f t="shared" si="30"/>
        <v>Yes</v>
      </c>
    </row>
    <row r="73" spans="1:12" x14ac:dyDescent="0.25">
      <c r="A73" s="84" t="s">
        <v>67</v>
      </c>
      <c r="B73" s="21" t="s">
        <v>283</v>
      </c>
      <c r="C73" s="4">
        <v>95.945945945999995</v>
      </c>
      <c r="D73" s="7" t="str">
        <f>IF($B73="N/A","N/A",IF(C73&gt;=90,"Yes","No"))</f>
        <v>Yes</v>
      </c>
      <c r="E73" s="4">
        <v>95.975381474000002</v>
      </c>
      <c r="F73" s="7" t="str">
        <f>IF($B73="N/A","N/A",IF(E73&gt;=90,"Yes","No"))</f>
        <v>Yes</v>
      </c>
      <c r="G73" s="4">
        <v>95.539724735999997</v>
      </c>
      <c r="H73" s="7" t="str">
        <f>IF($B73="N/A","N/A",IF(G73&gt;=90,"Yes","No"))</f>
        <v>Yes</v>
      </c>
      <c r="I73" s="8">
        <v>3.0700000000000002E-2</v>
      </c>
      <c r="J73" s="8">
        <v>-0.45400000000000001</v>
      </c>
      <c r="K73" s="25" t="s">
        <v>735</v>
      </c>
      <c r="L73" s="85" t="str">
        <f t="shared" si="30"/>
        <v>Yes</v>
      </c>
    </row>
    <row r="74" spans="1:12" x14ac:dyDescent="0.25">
      <c r="A74" s="108" t="s">
        <v>956</v>
      </c>
      <c r="B74" s="21" t="s">
        <v>283</v>
      </c>
      <c r="C74" s="4">
        <v>97.432095746000002</v>
      </c>
      <c r="D74" s="7" t="str">
        <f>IF($B74="N/A","N/A",IF(C74&gt;=90,"Yes","No"))</f>
        <v>Yes</v>
      </c>
      <c r="E74" s="4">
        <v>97.519189796999996</v>
      </c>
      <c r="F74" s="7" t="str">
        <f>IF($B74="N/A","N/A",IF(E74&gt;=90,"Yes","No"))</f>
        <v>Yes</v>
      </c>
      <c r="G74" s="4">
        <v>97.361495941000001</v>
      </c>
      <c r="H74" s="7" t="str">
        <f>IF($B74="N/A","N/A",IF(G74&gt;=90,"Yes","No"))</f>
        <v>Yes</v>
      </c>
      <c r="I74" s="8">
        <v>8.9399999999999993E-2</v>
      </c>
      <c r="J74" s="8">
        <v>-0.16200000000000001</v>
      </c>
      <c r="K74" s="25" t="s">
        <v>735</v>
      </c>
      <c r="L74" s="85" t="str">
        <f t="shared" si="30"/>
        <v>Yes</v>
      </c>
    </row>
    <row r="75" spans="1:12" x14ac:dyDescent="0.25">
      <c r="A75" s="130" t="s">
        <v>957</v>
      </c>
      <c r="B75" s="25" t="s">
        <v>284</v>
      </c>
      <c r="C75" s="9">
        <v>48.056065558999997</v>
      </c>
      <c r="D75" s="7" t="str">
        <f>IF($B75="N/A","N/A",IF(C75&gt;55,"No",IF(C75&lt;30,"No","Yes")))</f>
        <v>Yes</v>
      </c>
      <c r="E75" s="9">
        <v>48.161274505999998</v>
      </c>
      <c r="F75" s="7" t="str">
        <f>IF($B75="N/A","N/A",IF(E75&gt;55,"No",IF(E75&lt;30,"No","Yes")))</f>
        <v>Yes</v>
      </c>
      <c r="G75" s="9">
        <v>50.245719862000001</v>
      </c>
      <c r="H75" s="7" t="str">
        <f>IF($B75="N/A","N/A",IF(G75&gt;55,"No",IF(G75&lt;30,"No","Yes")))</f>
        <v>Yes</v>
      </c>
      <c r="I75" s="8">
        <v>0.21890000000000001</v>
      </c>
      <c r="J75" s="8">
        <v>4.3280000000000003</v>
      </c>
      <c r="K75" s="25" t="s">
        <v>735</v>
      </c>
      <c r="L75" s="85" t="str">
        <f t="shared" si="30"/>
        <v>Yes</v>
      </c>
    </row>
    <row r="76" spans="1:12" ht="13" customHeight="1" x14ac:dyDescent="0.25">
      <c r="A76" s="108" t="s">
        <v>1707</v>
      </c>
      <c r="B76" s="25" t="s">
        <v>278</v>
      </c>
      <c r="C76" s="9">
        <v>2.1392175854</v>
      </c>
      <c r="D76" s="7" t="str">
        <f>IF($B76="N/A","N/A",IF(C76&gt;=5,"No",IF(C76&lt;0,"No","Yes")))</f>
        <v>Yes</v>
      </c>
      <c r="E76" s="9">
        <v>1.7788108439999999</v>
      </c>
      <c r="F76" s="7" t="str">
        <f>IF($B76="N/A","N/A",IF(E76&gt;=5,"No",IF(E76&lt;0,"No","Yes")))</f>
        <v>Yes</v>
      </c>
      <c r="G76" s="9">
        <v>6.0258088648000001</v>
      </c>
      <c r="H76" s="7" t="str">
        <f>IF($B76="N/A","N/A",IF(G76&gt;=5,"No",IF(G76&lt;0,"No","Yes")))</f>
        <v>No</v>
      </c>
      <c r="I76" s="8">
        <v>-16.8</v>
      </c>
      <c r="J76" s="8">
        <v>238.8</v>
      </c>
      <c r="K76" s="25" t="s">
        <v>213</v>
      </c>
      <c r="L76" s="85" t="str">
        <f t="shared" si="30"/>
        <v>N/A</v>
      </c>
    </row>
    <row r="77" spans="1:12" ht="13" customHeight="1" x14ac:dyDescent="0.25">
      <c r="A77" s="108" t="s">
        <v>1708</v>
      </c>
      <c r="B77" s="25" t="s">
        <v>213</v>
      </c>
      <c r="C77" s="9">
        <v>18.53286731</v>
      </c>
      <c r="D77" s="25" t="s">
        <v>213</v>
      </c>
      <c r="E77" s="9">
        <v>19.483789738999999</v>
      </c>
      <c r="F77" s="25" t="s">
        <v>213</v>
      </c>
      <c r="G77" s="9">
        <v>18.433514120000002</v>
      </c>
      <c r="H77" s="25" t="s">
        <v>213</v>
      </c>
      <c r="I77" s="8">
        <v>5.1310000000000002</v>
      </c>
      <c r="J77" s="8">
        <v>-5.39</v>
      </c>
      <c r="K77" s="25" t="s">
        <v>213</v>
      </c>
      <c r="L77" s="85" t="str">
        <f t="shared" si="30"/>
        <v>N/A</v>
      </c>
    </row>
    <row r="78" spans="1:12" ht="13" customHeight="1" x14ac:dyDescent="0.25">
      <c r="A78" s="108" t="s">
        <v>1709</v>
      </c>
      <c r="B78" s="25" t="s">
        <v>213</v>
      </c>
      <c r="C78" s="9">
        <v>38.797321767</v>
      </c>
      <c r="D78" s="25" t="s">
        <v>213</v>
      </c>
      <c r="E78" s="9">
        <v>38.952244901</v>
      </c>
      <c r="F78" s="25" t="s">
        <v>213</v>
      </c>
      <c r="G78" s="9">
        <v>38.116326911999998</v>
      </c>
      <c r="H78" s="25" t="s">
        <v>213</v>
      </c>
      <c r="I78" s="8">
        <v>0.39929999999999999</v>
      </c>
      <c r="J78" s="8">
        <v>-2.15</v>
      </c>
      <c r="K78" s="25" t="s">
        <v>213</v>
      </c>
      <c r="L78" s="85" t="str">
        <f t="shared" si="30"/>
        <v>N/A</v>
      </c>
    </row>
    <row r="79" spans="1:12" ht="13" customHeight="1" x14ac:dyDescent="0.25">
      <c r="A79" s="108" t="s">
        <v>1710</v>
      </c>
      <c r="B79" s="25" t="s">
        <v>213</v>
      </c>
      <c r="C79" s="9">
        <v>11.81201836</v>
      </c>
      <c r="D79" s="25" t="s">
        <v>213</v>
      </c>
      <c r="E79" s="9">
        <v>12.140141885</v>
      </c>
      <c r="F79" s="25" t="s">
        <v>213</v>
      </c>
      <c r="G79" s="9">
        <v>11.311015523</v>
      </c>
      <c r="H79" s="25" t="s">
        <v>213</v>
      </c>
      <c r="I79" s="8">
        <v>2.778</v>
      </c>
      <c r="J79" s="8">
        <v>-6.83</v>
      </c>
      <c r="K79" s="25" t="s">
        <v>213</v>
      </c>
      <c r="L79" s="85" t="str">
        <f t="shared" si="30"/>
        <v>N/A</v>
      </c>
    </row>
    <row r="80" spans="1:12" ht="13" customHeight="1" x14ac:dyDescent="0.25">
      <c r="A80" s="108" t="s">
        <v>1711</v>
      </c>
      <c r="B80" s="25" t="s">
        <v>213</v>
      </c>
      <c r="C80" s="9">
        <v>4.8873541921000001</v>
      </c>
      <c r="D80" s="25" t="s">
        <v>213</v>
      </c>
      <c r="E80" s="9">
        <v>4.7860019531000004</v>
      </c>
      <c r="F80" s="25" t="s">
        <v>213</v>
      </c>
      <c r="G80" s="9">
        <v>4.7525715354000004</v>
      </c>
      <c r="H80" s="25" t="s">
        <v>213</v>
      </c>
      <c r="I80" s="8">
        <v>-2.0699999999999998</v>
      </c>
      <c r="J80" s="8">
        <v>-0.69899999999999995</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8.1601886554000007</v>
      </c>
      <c r="D82" s="25" t="s">
        <v>213</v>
      </c>
      <c r="E82" s="9">
        <v>8.1006916700999998</v>
      </c>
      <c r="F82" s="25" t="s">
        <v>213</v>
      </c>
      <c r="G82" s="9">
        <v>7.5062651954000001</v>
      </c>
      <c r="H82" s="25" t="s">
        <v>213</v>
      </c>
      <c r="I82" s="8">
        <v>-0.72899999999999998</v>
      </c>
      <c r="J82" s="8">
        <v>-7.34</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15.67103213</v>
      </c>
      <c r="D84" s="25" t="s">
        <v>213</v>
      </c>
      <c r="E84" s="9">
        <v>14.758319008000001</v>
      </c>
      <c r="F84" s="25" t="s">
        <v>213</v>
      </c>
      <c r="G84" s="9">
        <v>13.854497848999999</v>
      </c>
      <c r="H84" s="25" t="s">
        <v>213</v>
      </c>
      <c r="I84" s="8">
        <v>-5.82</v>
      </c>
      <c r="J84" s="8">
        <v>-6.12</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61.494925674999998</v>
      </c>
      <c r="D87" s="25" t="s">
        <v>213</v>
      </c>
      <c r="E87" s="9">
        <v>60.275376706000003</v>
      </c>
      <c r="F87" s="25" t="s">
        <v>213</v>
      </c>
      <c r="G87" s="9">
        <v>62.749205162000003</v>
      </c>
      <c r="H87" s="25" t="s">
        <v>213</v>
      </c>
      <c r="I87" s="8">
        <v>-1.98</v>
      </c>
      <c r="J87" s="8">
        <v>4.1040000000000001</v>
      </c>
      <c r="K87" s="25" t="s">
        <v>213</v>
      </c>
      <c r="L87" s="85" t="str">
        <f t="shared" si="30"/>
        <v>N/A</v>
      </c>
    </row>
    <row r="88" spans="1:12" x14ac:dyDescent="0.25">
      <c r="A88" s="108" t="s">
        <v>959</v>
      </c>
      <c r="B88" s="25" t="s">
        <v>213</v>
      </c>
      <c r="C88" s="9">
        <v>38.505074325000002</v>
      </c>
      <c r="D88" s="25" t="s">
        <v>213</v>
      </c>
      <c r="E88" s="9">
        <v>39.724623293999997</v>
      </c>
      <c r="F88" s="25" t="s">
        <v>213</v>
      </c>
      <c r="G88" s="9">
        <v>37.250794837999997</v>
      </c>
      <c r="H88" s="25" t="s">
        <v>213</v>
      </c>
      <c r="I88" s="8">
        <v>3.1669999999999998</v>
      </c>
      <c r="J88" s="8">
        <v>-6.23</v>
      </c>
      <c r="K88" s="25" t="s">
        <v>213</v>
      </c>
      <c r="L88" s="85" t="str">
        <f t="shared" si="30"/>
        <v>N/A</v>
      </c>
    </row>
    <row r="89" spans="1:12" x14ac:dyDescent="0.25">
      <c r="A89" s="130" t="s">
        <v>68</v>
      </c>
      <c r="B89" s="25" t="s">
        <v>213</v>
      </c>
      <c r="C89" s="1">
        <v>592</v>
      </c>
      <c r="D89" s="7" t="str">
        <f>IF($B89="N/A","N/A",IF(C89&gt;10,"No",IF(C89&lt;-10,"No","Yes")))</f>
        <v>N/A</v>
      </c>
      <c r="E89" s="1">
        <v>531</v>
      </c>
      <c r="F89" s="7" t="str">
        <f>IF($B89="N/A","N/A",IF(E89&gt;10,"No",IF(E89&lt;-10,"No","Yes")))</f>
        <v>N/A</v>
      </c>
      <c r="G89" s="1">
        <v>476</v>
      </c>
      <c r="H89" s="7" t="str">
        <f>IF($B89="N/A","N/A",IF(G89&gt;10,"No",IF(G89&lt;-10,"No","Yes")))</f>
        <v>N/A</v>
      </c>
      <c r="I89" s="8">
        <v>-10.3</v>
      </c>
      <c r="J89" s="8">
        <v>-10.4</v>
      </c>
      <c r="K89" s="25" t="s">
        <v>735</v>
      </c>
      <c r="L89" s="85" t="str">
        <f t="shared" si="30"/>
        <v>No</v>
      </c>
    </row>
    <row r="90" spans="1:12" x14ac:dyDescent="0.25">
      <c r="A90" s="108" t="s">
        <v>109</v>
      </c>
      <c r="B90" s="25" t="s">
        <v>213</v>
      </c>
      <c r="C90" s="9">
        <v>0.16891891889999999</v>
      </c>
      <c r="D90" s="7" t="str">
        <f>IF($B90="N/A","N/A",IF(C90&gt;10,"No",IF(C90&lt;-10,"No","Yes")))</f>
        <v>N/A</v>
      </c>
      <c r="E90" s="9">
        <v>0.18832391709999999</v>
      </c>
      <c r="F90" s="7" t="str">
        <f>IF($B90="N/A","N/A",IF(E90&gt;10,"No",IF(E90&lt;-10,"No","Yes")))</f>
        <v>N/A</v>
      </c>
      <c r="G90" s="9">
        <v>0.42016806719999999</v>
      </c>
      <c r="H90" s="7" t="str">
        <f>IF($B90="N/A","N/A",IF(G90&gt;10,"No",IF(G90&lt;-10,"No","Yes")))</f>
        <v>N/A</v>
      </c>
      <c r="I90" s="8">
        <v>11.49</v>
      </c>
      <c r="J90" s="8">
        <v>123.1</v>
      </c>
      <c r="K90" s="25" t="s">
        <v>735</v>
      </c>
      <c r="L90" s="85" t="str">
        <f t="shared" si="30"/>
        <v>No</v>
      </c>
    </row>
    <row r="91" spans="1:12" x14ac:dyDescent="0.25">
      <c r="A91" s="108" t="s">
        <v>110</v>
      </c>
      <c r="B91" s="25" t="s">
        <v>213</v>
      </c>
      <c r="C91" s="9">
        <v>1.5202702702999999</v>
      </c>
      <c r="D91" s="7" t="str">
        <f>IF($B91="N/A","N/A",IF(C91&gt;10,"No",IF(C91&lt;-10,"No","Yes")))</f>
        <v>N/A</v>
      </c>
      <c r="E91" s="9">
        <v>1.1299435028</v>
      </c>
      <c r="F91" s="7" t="str">
        <f>IF($B91="N/A","N/A",IF(E91&gt;10,"No",IF(E91&lt;-10,"No","Yes")))</f>
        <v>N/A</v>
      </c>
      <c r="G91" s="9">
        <v>1.2605042017000001</v>
      </c>
      <c r="H91" s="7" t="str">
        <f>IF($B91="N/A","N/A",IF(G91&gt;10,"No",IF(G91&lt;-10,"No","Yes")))</f>
        <v>N/A</v>
      </c>
      <c r="I91" s="8">
        <v>-25.7</v>
      </c>
      <c r="J91" s="8">
        <v>11.55</v>
      </c>
      <c r="K91" s="25" t="s">
        <v>735</v>
      </c>
      <c r="L91" s="85" t="str">
        <f t="shared" si="30"/>
        <v>No</v>
      </c>
    </row>
    <row r="92" spans="1:12" x14ac:dyDescent="0.25">
      <c r="A92" s="116" t="s">
        <v>7</v>
      </c>
      <c r="B92" s="25" t="s">
        <v>213</v>
      </c>
      <c r="C92" s="9">
        <v>1.9101360171999999</v>
      </c>
      <c r="D92" s="7" t="str">
        <f>IF($B92="N/A","N/A",IF(C92&gt;10,"No",IF(C92&lt;-10,"No","Yes")))</f>
        <v>N/A</v>
      </c>
      <c r="E92" s="9">
        <v>2.0403057229999999</v>
      </c>
      <c r="F92" s="7" t="str">
        <f>IF($B92="N/A","N/A",IF(E92&gt;10,"No",IF(E92&lt;-10,"No","Yes")))</f>
        <v>N/A</v>
      </c>
      <c r="G92" s="9">
        <v>2.1978679632999998</v>
      </c>
      <c r="H92" s="7" t="str">
        <f>IF($B92="N/A","N/A",IF(G92&gt;10,"No",IF(G92&lt;-10,"No","Yes")))</f>
        <v>N/A</v>
      </c>
      <c r="I92" s="8">
        <v>6.8150000000000004</v>
      </c>
      <c r="J92" s="8">
        <v>7.7220000000000004</v>
      </c>
      <c r="K92" s="25" t="s">
        <v>736</v>
      </c>
      <c r="L92" s="85" t="str">
        <f t="shared" si="30"/>
        <v>Yes</v>
      </c>
    </row>
    <row r="93" spans="1:12" x14ac:dyDescent="0.25">
      <c r="A93" s="116" t="s">
        <v>180</v>
      </c>
      <c r="B93" s="25" t="s">
        <v>213</v>
      </c>
      <c r="C93" s="9">
        <v>58.872278604000002</v>
      </c>
      <c r="D93" s="7" t="str">
        <f t="shared" ref="D93:D94" si="31">IF($B93="N/A","N/A",IF(C93&gt;10,"No",IF(C93&lt;-10,"No","Yes")))</f>
        <v>N/A</v>
      </c>
      <c r="E93" s="9">
        <v>58.645069126999999</v>
      </c>
      <c r="F93" s="7" t="str">
        <f t="shared" ref="F93:F94" si="32">IF($B93="N/A","N/A",IF(E93&gt;10,"No",IF(E93&lt;-10,"No","Yes")))</f>
        <v>N/A</v>
      </c>
      <c r="G93" s="9">
        <v>58.120067327000001</v>
      </c>
      <c r="H93" s="7" t="str">
        <f t="shared" ref="H93:H94" si="33">IF($B93="N/A","N/A",IF(G93&gt;10,"No",IF(G93&lt;-10,"No","Yes")))</f>
        <v>N/A</v>
      </c>
      <c r="I93" s="8">
        <v>-0.38600000000000001</v>
      </c>
      <c r="J93" s="8">
        <v>-0.89500000000000002</v>
      </c>
      <c r="K93" s="25" t="s">
        <v>735</v>
      </c>
      <c r="L93" s="85" t="str">
        <f>IF(J93="Div by 0", "N/A", IF(OR(J93="N/A",K93="N/A"),"N/A", IF(J93&gt;VALUE(MID(K93,1,2)), "No", IF(J93&lt;-1*VALUE(MID(K93,1,2)), "No", "Yes"))))</f>
        <v>Yes</v>
      </c>
    </row>
    <row r="94" spans="1:12" x14ac:dyDescent="0.25">
      <c r="A94" s="116" t="s">
        <v>181</v>
      </c>
      <c r="B94" s="25" t="s">
        <v>213</v>
      </c>
      <c r="C94" s="9">
        <v>41.127721395999998</v>
      </c>
      <c r="D94" s="7" t="str">
        <f t="shared" si="31"/>
        <v>N/A</v>
      </c>
      <c r="E94" s="9">
        <v>41.354930873000001</v>
      </c>
      <c r="F94" s="7" t="str">
        <f t="shared" si="32"/>
        <v>N/A</v>
      </c>
      <c r="G94" s="9">
        <v>41.879932672999999</v>
      </c>
      <c r="H94" s="7" t="str">
        <f t="shared" si="33"/>
        <v>N/A</v>
      </c>
      <c r="I94" s="8">
        <v>0.5524</v>
      </c>
      <c r="J94" s="8">
        <v>1.27</v>
      </c>
      <c r="K94" s="25" t="s">
        <v>735</v>
      </c>
      <c r="L94" s="85" t="str">
        <f>IF(J94="Div by 0", "N/A", IF(OR(J94="N/A",K94="N/A"),"N/A", IF(J94&gt;VALUE(MID(K94,1,2)), "No", IF(J94&lt;-1*VALUE(MID(K94,1,2)), "No", "Yes"))))</f>
        <v>Yes</v>
      </c>
    </row>
    <row r="95" spans="1:12" x14ac:dyDescent="0.25">
      <c r="A95" s="108" t="s">
        <v>8</v>
      </c>
      <c r="B95" s="25" t="s">
        <v>285</v>
      </c>
      <c r="C95" s="9">
        <v>6.0041268371000003</v>
      </c>
      <c r="D95" s="7" t="str">
        <f>IF($B95="N/A","N/A",IF(C95&gt;10,"No",IF(C95&lt;5,"No","Yes")))</f>
        <v>Yes</v>
      </c>
      <c r="E95" s="9">
        <v>6.0918621824999999</v>
      </c>
      <c r="F95" s="7" t="str">
        <f>IF($B95="N/A","N/A",IF(E95&gt;10,"No",IF(E95&lt;5,"No","Yes")))</f>
        <v>Yes</v>
      </c>
      <c r="G95" s="9">
        <v>5.6981484944999998</v>
      </c>
      <c r="H95" s="7" t="str">
        <f t="shared" ref="H95:H98" si="34">IF($B95="N/A","N/A",IF(G95&gt;10,"No",IF(G95&lt;5,"No","Yes")))</f>
        <v>Yes</v>
      </c>
      <c r="I95" s="8">
        <v>1.4610000000000001</v>
      </c>
      <c r="J95" s="8">
        <v>-6.46</v>
      </c>
      <c r="K95" s="25" t="s">
        <v>736</v>
      </c>
      <c r="L95" s="85" t="str">
        <f t="shared" si="30"/>
        <v>Yes</v>
      </c>
    </row>
    <row r="96" spans="1:12" x14ac:dyDescent="0.25">
      <c r="A96" s="108" t="s">
        <v>149</v>
      </c>
      <c r="B96" s="25" t="s">
        <v>285</v>
      </c>
      <c r="C96" s="9">
        <v>3.6829915357999998</v>
      </c>
      <c r="D96" s="7" t="str">
        <f>IF($B96="N/A","N/A",IF(C96&gt;10,"No",IF(C96&lt;5,"No","Yes")))</f>
        <v>No</v>
      </c>
      <c r="E96" s="9">
        <v>5.3170625409000003</v>
      </c>
      <c r="F96" s="7" t="str">
        <f t="shared" ref="F96:F98" si="35">IF($B96="N/A","N/A",IF(E96&gt;10,"No",IF(E96&lt;5,"No","Yes")))</f>
        <v>Yes</v>
      </c>
      <c r="G96" s="9">
        <v>5.1984290256000003</v>
      </c>
      <c r="H96" s="7" t="str">
        <f t="shared" si="34"/>
        <v>Yes</v>
      </c>
      <c r="I96" s="8">
        <v>44.37</v>
      </c>
      <c r="J96" s="8">
        <v>-2.23</v>
      </c>
      <c r="K96" s="25" t="s">
        <v>736</v>
      </c>
      <c r="L96" s="85" t="str">
        <f t="shared" si="30"/>
        <v>Yes</v>
      </c>
    </row>
    <row r="97" spans="1:12" x14ac:dyDescent="0.25">
      <c r="A97" s="108" t="s">
        <v>150</v>
      </c>
      <c r="B97" s="25" t="s">
        <v>285</v>
      </c>
      <c r="C97" s="9">
        <v>5.7868362318999997</v>
      </c>
      <c r="D97" s="7" t="str">
        <f>IF($B97="N/A","N/A",IF(C97&gt;10,"No",IF(C97&lt;5,"No","Yes")))</f>
        <v>Yes</v>
      </c>
      <c r="E97" s="9">
        <v>5.8190681419999999</v>
      </c>
      <c r="F97" s="7" t="str">
        <f t="shared" si="35"/>
        <v>Yes</v>
      </c>
      <c r="G97" s="9">
        <v>5.5163643163999998</v>
      </c>
      <c r="H97" s="7" t="str">
        <f t="shared" si="34"/>
        <v>Yes</v>
      </c>
      <c r="I97" s="8">
        <v>0.55700000000000005</v>
      </c>
      <c r="J97" s="8">
        <v>-5.2</v>
      </c>
      <c r="K97" s="25" t="s">
        <v>736</v>
      </c>
      <c r="L97" s="85" t="str">
        <f t="shared" si="30"/>
        <v>Yes</v>
      </c>
    </row>
    <row r="98" spans="1:12" x14ac:dyDescent="0.25">
      <c r="A98" s="108" t="s">
        <v>151</v>
      </c>
      <c r="B98" s="25" t="s">
        <v>285</v>
      </c>
      <c r="C98" s="9">
        <v>6.0192866467000004</v>
      </c>
      <c r="D98" s="7" t="str">
        <f>IF($B98="N/A","N/A",IF(C98&gt;10,"No",IF(C98&lt;5,"No","Yes")))</f>
        <v>Yes</v>
      </c>
      <c r="E98" s="9">
        <v>6.0999330121000002</v>
      </c>
      <c r="F98" s="7" t="str">
        <f t="shared" si="35"/>
        <v>Yes</v>
      </c>
      <c r="G98" s="9">
        <v>5.7093697399999996</v>
      </c>
      <c r="H98" s="7" t="str">
        <f t="shared" si="34"/>
        <v>Yes</v>
      </c>
      <c r="I98" s="8">
        <v>1.34</v>
      </c>
      <c r="J98" s="8">
        <v>-6.4</v>
      </c>
      <c r="K98" s="25" t="s">
        <v>736</v>
      </c>
      <c r="L98" s="85" t="str">
        <f t="shared" si="30"/>
        <v>Yes</v>
      </c>
    </row>
    <row r="99" spans="1:12" x14ac:dyDescent="0.25">
      <c r="A99" s="108" t="s">
        <v>960</v>
      </c>
      <c r="B99" s="25" t="s">
        <v>213</v>
      </c>
      <c r="C99" s="1">
        <v>3092</v>
      </c>
      <c r="D99" s="7" t="str">
        <f t="shared" ref="D99:D110" si="36">IF($B99="N/A","N/A",IF(C99&gt;10,"No",IF(C99&lt;-10,"No","Yes")))</f>
        <v>N/A</v>
      </c>
      <c r="E99" s="1">
        <v>1351</v>
      </c>
      <c r="F99" s="7" t="str">
        <f t="shared" ref="F99:F110" si="37">IF($B99="N/A","N/A",IF(E99&gt;10,"No",IF(E99&lt;-10,"No","Yes")))</f>
        <v>N/A</v>
      </c>
      <c r="G99" s="1">
        <v>1086</v>
      </c>
      <c r="H99" s="7" t="str">
        <f t="shared" ref="H99:H110" si="38">IF($B99="N/A","N/A",IF(G99&gt;10,"No",IF(G99&lt;-10,"No","Yes")))</f>
        <v>N/A</v>
      </c>
      <c r="I99" s="8">
        <v>-56.3</v>
      </c>
      <c r="J99" s="8">
        <v>-19.600000000000001</v>
      </c>
      <c r="K99" s="25" t="s">
        <v>735</v>
      </c>
      <c r="L99" s="85" t="str">
        <f t="shared" si="30"/>
        <v>No</v>
      </c>
    </row>
    <row r="100" spans="1:12" x14ac:dyDescent="0.25">
      <c r="A100" s="108" t="s">
        <v>961</v>
      </c>
      <c r="B100" s="25" t="s">
        <v>213</v>
      </c>
      <c r="C100" s="1">
        <v>325</v>
      </c>
      <c r="D100" s="7" t="str">
        <f t="shared" si="36"/>
        <v>N/A</v>
      </c>
      <c r="E100" s="1">
        <v>379</v>
      </c>
      <c r="F100" s="7" t="str">
        <f t="shared" si="37"/>
        <v>N/A</v>
      </c>
      <c r="G100" s="1">
        <v>271</v>
      </c>
      <c r="H100" s="7" t="str">
        <f t="shared" si="38"/>
        <v>N/A</v>
      </c>
      <c r="I100" s="8">
        <v>16.62</v>
      </c>
      <c r="J100" s="8">
        <v>-28.5</v>
      </c>
      <c r="K100" s="25" t="s">
        <v>735</v>
      </c>
      <c r="L100" s="85" t="str">
        <f t="shared" si="30"/>
        <v>No</v>
      </c>
    </row>
    <row r="101" spans="1:12" x14ac:dyDescent="0.25">
      <c r="A101" s="108" t="s">
        <v>1</v>
      </c>
      <c r="B101" s="25" t="s">
        <v>213</v>
      </c>
      <c r="C101" s="9">
        <v>96.825704298999995</v>
      </c>
      <c r="D101" s="7" t="str">
        <f t="shared" si="36"/>
        <v>N/A</v>
      </c>
      <c r="E101" s="9">
        <v>96.705487356999996</v>
      </c>
      <c r="F101" s="7" t="str">
        <f t="shared" si="37"/>
        <v>N/A</v>
      </c>
      <c r="G101" s="9">
        <v>93.37198429</v>
      </c>
      <c r="H101" s="7" t="str">
        <f t="shared" si="38"/>
        <v>N/A</v>
      </c>
      <c r="I101" s="8">
        <v>-0.124</v>
      </c>
      <c r="J101" s="8">
        <v>-3.45</v>
      </c>
      <c r="K101" s="25" t="s">
        <v>736</v>
      </c>
      <c r="L101" s="85" t="str">
        <f t="shared" si="30"/>
        <v>Yes</v>
      </c>
    </row>
    <row r="102" spans="1:12" x14ac:dyDescent="0.25">
      <c r="A102" s="108" t="s">
        <v>69</v>
      </c>
      <c r="B102" s="25" t="s">
        <v>213</v>
      </c>
      <c r="C102" s="9">
        <v>94.580136736</v>
      </c>
      <c r="D102" s="7" t="str">
        <f t="shared" si="36"/>
        <v>N/A</v>
      </c>
      <c r="E102" s="9">
        <v>94.921591374000002</v>
      </c>
      <c r="F102" s="7" t="str">
        <f t="shared" si="37"/>
        <v>N/A</v>
      </c>
      <c r="G102" s="9">
        <v>93.818851901000002</v>
      </c>
      <c r="H102" s="7" t="str">
        <f t="shared" si="38"/>
        <v>N/A</v>
      </c>
      <c r="I102" s="8">
        <v>0.36099999999999999</v>
      </c>
      <c r="J102" s="8">
        <v>-1.1599999999999999</v>
      </c>
      <c r="K102" s="25" t="s">
        <v>736</v>
      </c>
      <c r="L102" s="85" t="str">
        <f t="shared" si="30"/>
        <v>Yes</v>
      </c>
    </row>
    <row r="103" spans="1:12" x14ac:dyDescent="0.25">
      <c r="A103" s="116" t="s">
        <v>70</v>
      </c>
      <c r="B103" s="25" t="s">
        <v>213</v>
      </c>
      <c r="C103" s="1">
        <v>112475</v>
      </c>
      <c r="D103" s="7" t="str">
        <f t="shared" si="36"/>
        <v>N/A</v>
      </c>
      <c r="E103" s="1">
        <v>117390</v>
      </c>
      <c r="F103" s="7" t="str">
        <f t="shared" si="37"/>
        <v>N/A</v>
      </c>
      <c r="G103" s="1">
        <v>125339</v>
      </c>
      <c r="H103" s="7" t="str">
        <f t="shared" si="38"/>
        <v>N/A</v>
      </c>
      <c r="I103" s="8">
        <v>4.37</v>
      </c>
      <c r="J103" s="8">
        <v>6.7709999999999999</v>
      </c>
      <c r="K103" s="25" t="s">
        <v>735</v>
      </c>
      <c r="L103" s="85" t="str">
        <f t="shared" si="30"/>
        <v>Yes</v>
      </c>
    </row>
    <row r="104" spans="1:12" x14ac:dyDescent="0.25">
      <c r="A104" s="108" t="s">
        <v>687</v>
      </c>
      <c r="B104" s="25" t="s">
        <v>213</v>
      </c>
      <c r="C104" s="9">
        <v>1.1184707712999999</v>
      </c>
      <c r="D104" s="7" t="str">
        <f t="shared" si="36"/>
        <v>N/A</v>
      </c>
      <c r="E104" s="9">
        <v>1.1466053327000001</v>
      </c>
      <c r="F104" s="7" t="str">
        <f t="shared" si="37"/>
        <v>N/A</v>
      </c>
      <c r="G104" s="9">
        <v>1.4664230606999999</v>
      </c>
      <c r="H104" s="7" t="str">
        <f t="shared" si="38"/>
        <v>N/A</v>
      </c>
      <c r="I104" s="8">
        <v>2.5150000000000001</v>
      </c>
      <c r="J104" s="8">
        <v>27.89</v>
      </c>
      <c r="K104" s="25" t="s">
        <v>736</v>
      </c>
      <c r="L104" s="85" t="str">
        <f t="shared" ref="L104:L110" si="39">IF(J104="Div by 0", "N/A", IF(K104="N/A","N/A", IF(J104&gt;VALUE(MID(K104,1,2)), "No", IF(J104&lt;-1*VALUE(MID(K104,1,2)), "No", "Yes"))))</f>
        <v>No</v>
      </c>
    </row>
    <row r="105" spans="1:12" x14ac:dyDescent="0.25">
      <c r="A105" s="108" t="s">
        <v>686</v>
      </c>
      <c r="B105" s="25" t="s">
        <v>213</v>
      </c>
      <c r="C105" s="9">
        <v>1.8439653255999999</v>
      </c>
      <c r="D105" s="7" t="str">
        <f t="shared" si="36"/>
        <v>N/A</v>
      </c>
      <c r="E105" s="9">
        <v>1.2743845302000001</v>
      </c>
      <c r="F105" s="7" t="str">
        <f t="shared" si="37"/>
        <v>N/A</v>
      </c>
      <c r="G105" s="9">
        <v>0.63906685070000002</v>
      </c>
      <c r="H105" s="7" t="str">
        <f t="shared" si="38"/>
        <v>N/A</v>
      </c>
      <c r="I105" s="8">
        <v>-30.9</v>
      </c>
      <c r="J105" s="8">
        <v>-49.9</v>
      </c>
      <c r="K105" s="25" t="s">
        <v>736</v>
      </c>
      <c r="L105" s="85" t="str">
        <f t="shared" si="39"/>
        <v>No</v>
      </c>
    </row>
    <row r="106" spans="1:12" x14ac:dyDescent="0.25">
      <c r="A106" s="108" t="s">
        <v>685</v>
      </c>
      <c r="B106" s="25" t="s">
        <v>213</v>
      </c>
      <c r="C106" s="9">
        <v>97.037563903000006</v>
      </c>
      <c r="D106" s="7" t="str">
        <f t="shared" si="36"/>
        <v>N/A</v>
      </c>
      <c r="E106" s="9">
        <v>97.579010136999997</v>
      </c>
      <c r="F106" s="7" t="str">
        <f t="shared" si="37"/>
        <v>N/A</v>
      </c>
      <c r="G106" s="9">
        <v>97.894510088999994</v>
      </c>
      <c r="H106" s="7" t="str">
        <f t="shared" si="38"/>
        <v>N/A</v>
      </c>
      <c r="I106" s="8">
        <v>0.55800000000000005</v>
      </c>
      <c r="J106" s="8">
        <v>0.32329999999999998</v>
      </c>
      <c r="K106" s="25" t="s">
        <v>736</v>
      </c>
      <c r="L106" s="85" t="str">
        <f t="shared" si="39"/>
        <v>Yes</v>
      </c>
    </row>
    <row r="107" spans="1:12" ht="25" x14ac:dyDescent="0.25">
      <c r="A107" s="116" t="s">
        <v>962</v>
      </c>
      <c r="B107" s="25" t="s">
        <v>213</v>
      </c>
      <c r="C107" s="9">
        <v>42.808775845</v>
      </c>
      <c r="D107" s="7" t="str">
        <f t="shared" si="36"/>
        <v>N/A</v>
      </c>
      <c r="E107" s="9">
        <v>42.606716544000001</v>
      </c>
      <c r="F107" s="7" t="str">
        <f t="shared" si="37"/>
        <v>N/A</v>
      </c>
      <c r="G107" s="9">
        <v>42.521039835000003</v>
      </c>
      <c r="H107" s="7" t="str">
        <f t="shared" si="38"/>
        <v>N/A</v>
      </c>
      <c r="I107" s="8">
        <v>-0.47199999999999998</v>
      </c>
      <c r="J107" s="8">
        <v>-0.20100000000000001</v>
      </c>
      <c r="K107" s="25" t="s">
        <v>736</v>
      </c>
      <c r="L107" s="85" t="str">
        <f t="shared" si="39"/>
        <v>Yes</v>
      </c>
    </row>
    <row r="108" spans="1:12" ht="25" x14ac:dyDescent="0.25">
      <c r="A108" s="116" t="s">
        <v>963</v>
      </c>
      <c r="B108" s="25" t="s">
        <v>213</v>
      </c>
      <c r="C108" s="9">
        <v>56.008759001000001</v>
      </c>
      <c r="D108" s="7" t="str">
        <f t="shared" si="36"/>
        <v>N/A</v>
      </c>
      <c r="E108" s="9">
        <v>56.266595643000002</v>
      </c>
      <c r="F108" s="7" t="str">
        <f t="shared" si="37"/>
        <v>N/A</v>
      </c>
      <c r="G108" s="9">
        <v>56.376285768000002</v>
      </c>
      <c r="H108" s="7" t="str">
        <f t="shared" si="38"/>
        <v>N/A</v>
      </c>
      <c r="I108" s="8">
        <v>0.46039999999999998</v>
      </c>
      <c r="J108" s="8">
        <v>0.19489999999999999</v>
      </c>
      <c r="K108" s="25" t="s">
        <v>736</v>
      </c>
      <c r="L108" s="85" t="str">
        <f t="shared" si="39"/>
        <v>Yes</v>
      </c>
    </row>
    <row r="109" spans="1:12" ht="25" x14ac:dyDescent="0.25">
      <c r="A109" s="116" t="s">
        <v>964</v>
      </c>
      <c r="B109" s="25" t="s">
        <v>213</v>
      </c>
      <c r="C109" s="9">
        <v>0.43205457530000002</v>
      </c>
      <c r="D109" s="7" t="str">
        <f t="shared" si="36"/>
        <v>N/A</v>
      </c>
      <c r="E109" s="9">
        <v>0.43259646660000001</v>
      </c>
      <c r="F109" s="7" t="str">
        <f t="shared" si="37"/>
        <v>N/A</v>
      </c>
      <c r="G109" s="9">
        <v>0.47802506080000001</v>
      </c>
      <c r="H109" s="7" t="str">
        <f t="shared" si="38"/>
        <v>N/A</v>
      </c>
      <c r="I109" s="8">
        <v>0.12540000000000001</v>
      </c>
      <c r="J109" s="8">
        <v>10.5</v>
      </c>
      <c r="K109" s="25" t="s">
        <v>736</v>
      </c>
      <c r="L109" s="85" t="str">
        <f t="shared" si="39"/>
        <v>Yes</v>
      </c>
    </row>
    <row r="110" spans="1:12" ht="25" x14ac:dyDescent="0.25">
      <c r="A110" s="116" t="s">
        <v>965</v>
      </c>
      <c r="B110" s="25" t="s">
        <v>213</v>
      </c>
      <c r="C110" s="9">
        <v>0.75041057820000001</v>
      </c>
      <c r="D110" s="7" t="str">
        <f t="shared" si="36"/>
        <v>N/A</v>
      </c>
      <c r="E110" s="9">
        <v>0.69409134559999996</v>
      </c>
      <c r="F110" s="7" t="str">
        <f t="shared" si="37"/>
        <v>N/A</v>
      </c>
      <c r="G110" s="9">
        <v>0.62464933609999995</v>
      </c>
      <c r="H110" s="7" t="str">
        <f t="shared" si="38"/>
        <v>N/A</v>
      </c>
      <c r="I110" s="8">
        <v>-7.51</v>
      </c>
      <c r="J110" s="8">
        <v>-10</v>
      </c>
      <c r="K110" s="25" t="s">
        <v>736</v>
      </c>
      <c r="L110" s="85" t="str">
        <f t="shared" si="39"/>
        <v>Yes</v>
      </c>
    </row>
    <row r="111" spans="1:12" x14ac:dyDescent="0.25">
      <c r="A111" s="108" t="s">
        <v>966</v>
      </c>
      <c r="B111" s="25" t="s">
        <v>286</v>
      </c>
      <c r="C111" s="9">
        <v>99.880775873999994</v>
      </c>
      <c r="D111" s="7" t="str">
        <f>IF($B111="N/A","N/A",IF(C111&gt;=99,"Yes","No"))</f>
        <v>Yes</v>
      </c>
      <c r="E111" s="9">
        <v>99.877418789999993</v>
      </c>
      <c r="F111" s="7" t="str">
        <f>IF($B111="N/A","N/A",IF(E111&gt;=99,"Yes","No"))</f>
        <v>Yes</v>
      </c>
      <c r="G111" s="9">
        <v>99.874688461999995</v>
      </c>
      <c r="H111" s="7" t="str">
        <f>IF($B111="N/A","N/A",IF(G111&gt;=99,"Yes","No"))</f>
        <v>Yes</v>
      </c>
      <c r="I111" s="8">
        <v>-3.0000000000000001E-3</v>
      </c>
      <c r="J111" s="8">
        <v>-3.0000000000000001E-3</v>
      </c>
      <c r="K111" s="25" t="s">
        <v>735</v>
      </c>
      <c r="L111" s="85" t="str">
        <f t="shared" ref="L111:L145" si="40">IF(J111="Div by 0", "N/A", IF(K111="N/A","N/A", IF(J111&gt;VALUE(MID(K111,1,2)), "No", IF(J111&lt;-1*VALUE(MID(K111,1,2)), "No", "Yes"))))</f>
        <v>Yes</v>
      </c>
    </row>
    <row r="112" spans="1:12" x14ac:dyDescent="0.25">
      <c r="A112" s="108" t="s">
        <v>967</v>
      </c>
      <c r="B112" s="25" t="s">
        <v>213</v>
      </c>
      <c r="C112" s="9">
        <v>0.78724642869999994</v>
      </c>
      <c r="D112" s="7" t="str">
        <f>IF($B112="N/A","N/A",IF(C112&gt;10,"No",IF(C112&lt;-10,"No","Yes")))</f>
        <v>N/A</v>
      </c>
      <c r="E112" s="9">
        <v>0.77333998569999995</v>
      </c>
      <c r="F112" s="7" t="str">
        <f>IF($B112="N/A","N/A",IF(E112&gt;10,"No",IF(E112&lt;-10,"No","Yes")))</f>
        <v>N/A</v>
      </c>
      <c r="G112" s="9">
        <v>0.77619089860000001</v>
      </c>
      <c r="H112" s="7" t="str">
        <f>IF($B112="N/A","N/A",IF(G112&gt;10,"No",IF(G112&lt;-10,"No","Yes")))</f>
        <v>N/A</v>
      </c>
      <c r="I112" s="8">
        <v>-1.77</v>
      </c>
      <c r="J112" s="8">
        <v>0.36859999999999998</v>
      </c>
      <c r="K112" s="25" t="s">
        <v>735</v>
      </c>
      <c r="L112" s="85" t="str">
        <f t="shared" si="40"/>
        <v>Yes</v>
      </c>
    </row>
    <row r="113" spans="1:12" x14ac:dyDescent="0.25">
      <c r="A113" s="84" t="s">
        <v>968</v>
      </c>
      <c r="B113" s="25" t="s">
        <v>280</v>
      </c>
      <c r="C113" s="4">
        <v>99.952239065000001</v>
      </c>
      <c r="D113" s="7" t="str">
        <f>IF($B113="N/A","N/A",IF(C113&gt;=98,"Yes","No"))</f>
        <v>Yes</v>
      </c>
      <c r="E113" s="4">
        <v>99.923533470999999</v>
      </c>
      <c r="F113" s="7" t="str">
        <f>IF($B113="N/A","N/A",IF(E113&gt;=98,"Yes","No"))</f>
        <v>Yes</v>
      </c>
      <c r="G113" s="4">
        <v>99.911818273999998</v>
      </c>
      <c r="H113" s="7" t="str">
        <f>IF($B113="N/A","N/A",IF(G113&gt;=98,"Yes","No"))</f>
        <v>Yes</v>
      </c>
      <c r="I113" s="8">
        <v>-2.9000000000000001E-2</v>
      </c>
      <c r="J113" s="8">
        <v>-1.2E-2</v>
      </c>
      <c r="K113" s="25" t="s">
        <v>735</v>
      </c>
      <c r="L113" s="85" t="str">
        <f t="shared" si="40"/>
        <v>Yes</v>
      </c>
    </row>
    <row r="114" spans="1:12" x14ac:dyDescent="0.25">
      <c r="A114" s="84" t="s">
        <v>969</v>
      </c>
      <c r="B114" s="25" t="s">
        <v>287</v>
      </c>
      <c r="C114" s="4">
        <v>91.917701352999998</v>
      </c>
      <c r="D114" s="7" t="str">
        <f>IF($B114="N/A","N/A",IF(C114&gt;=80,"Yes","No"))</f>
        <v>Yes</v>
      </c>
      <c r="E114" s="4">
        <v>92.030510000000007</v>
      </c>
      <c r="F114" s="7" t="str">
        <f>IF($B114="N/A","N/A",IF(E114&gt;=80,"Yes","No"))</f>
        <v>Yes</v>
      </c>
      <c r="G114" s="4">
        <v>95.432821279999999</v>
      </c>
      <c r="H114" s="7" t="str">
        <f>IF($B114="N/A","N/A",IF(G114&gt;=80,"Yes","No"))</f>
        <v>Yes</v>
      </c>
      <c r="I114" s="8">
        <v>0.1227</v>
      </c>
      <c r="J114" s="8">
        <v>3.6970000000000001</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100</v>
      </c>
      <c r="H115" s="7" t="str">
        <f t="shared" ref="H115:H116" si="42">IF($B115="N/A","N/A",IF(G115&gt;=100,"Yes","No"))</f>
        <v>Yes</v>
      </c>
      <c r="I115" s="8">
        <v>0</v>
      </c>
      <c r="J115" s="8">
        <v>0</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11.794610649999999</v>
      </c>
      <c r="D117" s="22" t="s">
        <v>737</v>
      </c>
      <c r="E117" s="9">
        <v>10.882376512</v>
      </c>
      <c r="F117" s="22" t="s">
        <v>737</v>
      </c>
      <c r="G117" s="9">
        <v>9.1538600000000005E-5</v>
      </c>
      <c r="H117" s="7" t="str">
        <f>IF($B117="N/A","N/A",IF(G117&lt;100,"No",IF(G117=100,"No","Yes")))</f>
        <v>N/A</v>
      </c>
      <c r="I117" s="8">
        <v>-7.73</v>
      </c>
      <c r="J117" s="8">
        <v>-100</v>
      </c>
      <c r="K117" s="25" t="s">
        <v>734</v>
      </c>
      <c r="L117" s="85" t="str">
        <f t="shared" si="40"/>
        <v>No</v>
      </c>
    </row>
    <row r="118" spans="1:12" ht="25" x14ac:dyDescent="0.25">
      <c r="A118" s="108" t="s">
        <v>973</v>
      </c>
      <c r="B118" s="21" t="s">
        <v>213</v>
      </c>
      <c r="C118" s="9">
        <v>12.271096225999999</v>
      </c>
      <c r="D118" s="7" t="str">
        <f>IF($B118="N/A","N/A",IF(C118&gt;10,"No",IF(C118&lt;-10,"No","Yes")))</f>
        <v>N/A</v>
      </c>
      <c r="E118" s="9">
        <v>10.992318226</v>
      </c>
      <c r="F118" s="7" t="str">
        <f>IF($B118="N/A","N/A",IF(E118&gt;10,"No",IF(E118&lt;-10,"No","Yes")))</f>
        <v>N/A</v>
      </c>
      <c r="G118" s="9">
        <v>1.079615E-4</v>
      </c>
      <c r="H118" s="7" t="str">
        <f>IF($B118="N/A","N/A",IF(G118&gt;10,"No",IF(G118&lt;-10,"No","Yes")))</f>
        <v>N/A</v>
      </c>
      <c r="I118" s="8">
        <v>-10.4</v>
      </c>
      <c r="J118" s="8">
        <v>-100</v>
      </c>
      <c r="K118" s="25" t="s">
        <v>734</v>
      </c>
      <c r="L118" s="85" t="str">
        <f>IF(J118="Div by 0", "N/A", IF(OR(J118="N/A",K118="N/A"),"N/A", IF(J118&gt;VALUE(MID(K118,1,2)), "No", IF(J118&lt;-1*VALUE(MID(K118,1,2)), "No", "Yes"))))</f>
        <v>No</v>
      </c>
    </row>
    <row r="119" spans="1:12" x14ac:dyDescent="0.25">
      <c r="A119" s="131" t="s">
        <v>100</v>
      </c>
      <c r="B119" s="21" t="s">
        <v>213</v>
      </c>
      <c r="C119" s="22">
        <v>65423</v>
      </c>
      <c r="D119" s="7" t="str">
        <f t="shared" ref="D119:D145" si="43">IF($B119="N/A","N/A",IF(C119&gt;10,"No",IF(C119&lt;-10,"No","Yes")))</f>
        <v>N/A</v>
      </c>
      <c r="E119" s="22">
        <v>68526</v>
      </c>
      <c r="F119" s="7" t="str">
        <f t="shared" ref="F119:F145" si="44">IF($B119="N/A","N/A",IF(E119&gt;10,"No",IF(E119&lt;-10,"No","Yes")))</f>
        <v>N/A</v>
      </c>
      <c r="G119" s="22">
        <v>71821</v>
      </c>
      <c r="H119" s="7" t="str">
        <f t="shared" ref="H119:H145" si="45">IF($B119="N/A","N/A",IF(G119&gt;10,"No",IF(G119&lt;-10,"No","Yes")))</f>
        <v>N/A</v>
      </c>
      <c r="I119" s="8">
        <v>4.7430000000000003</v>
      </c>
      <c r="J119" s="8">
        <v>4.8079999999999998</v>
      </c>
      <c r="K119" s="25" t="s">
        <v>735</v>
      </c>
      <c r="L119" s="85" t="str">
        <f t="shared" si="40"/>
        <v>Yes</v>
      </c>
    </row>
    <row r="120" spans="1:12" x14ac:dyDescent="0.25">
      <c r="A120" s="108" t="s">
        <v>974</v>
      </c>
      <c r="B120" s="21" t="s">
        <v>213</v>
      </c>
      <c r="C120" s="22">
        <v>16744</v>
      </c>
      <c r="D120" s="7" t="str">
        <f t="shared" si="43"/>
        <v>N/A</v>
      </c>
      <c r="E120" s="22">
        <v>17319</v>
      </c>
      <c r="F120" s="7" t="str">
        <f t="shared" si="44"/>
        <v>N/A</v>
      </c>
      <c r="G120" s="22">
        <v>17817</v>
      </c>
      <c r="H120" s="7" t="str">
        <f t="shared" si="45"/>
        <v>N/A</v>
      </c>
      <c r="I120" s="8">
        <v>3.4340000000000002</v>
      </c>
      <c r="J120" s="8">
        <v>2.875</v>
      </c>
      <c r="K120" s="25" t="s">
        <v>735</v>
      </c>
      <c r="L120" s="85" t="str">
        <f t="shared" si="40"/>
        <v>Yes</v>
      </c>
    </row>
    <row r="121" spans="1:12" x14ac:dyDescent="0.25">
      <c r="A121" s="108" t="s">
        <v>975</v>
      </c>
      <c r="B121" s="21" t="s">
        <v>213</v>
      </c>
      <c r="C121" s="22">
        <v>0</v>
      </c>
      <c r="D121" s="7" t="str">
        <f t="shared" si="43"/>
        <v>N/A</v>
      </c>
      <c r="E121" s="22">
        <v>0</v>
      </c>
      <c r="F121" s="7" t="str">
        <f t="shared" si="44"/>
        <v>N/A</v>
      </c>
      <c r="G121" s="22">
        <v>0</v>
      </c>
      <c r="H121" s="7" t="str">
        <f t="shared" si="45"/>
        <v>N/A</v>
      </c>
      <c r="I121" s="8" t="s">
        <v>1747</v>
      </c>
      <c r="J121" s="8" t="s">
        <v>1747</v>
      </c>
      <c r="K121" s="25" t="s">
        <v>735</v>
      </c>
      <c r="L121" s="85" t="str">
        <f t="shared" si="40"/>
        <v>N/A</v>
      </c>
    </row>
    <row r="122" spans="1:12" x14ac:dyDescent="0.25">
      <c r="A122" s="108" t="s">
        <v>976</v>
      </c>
      <c r="B122" s="21" t="s">
        <v>213</v>
      </c>
      <c r="C122" s="22">
        <v>23652</v>
      </c>
      <c r="D122" s="7" t="str">
        <f t="shared" si="43"/>
        <v>N/A</v>
      </c>
      <c r="E122" s="22">
        <v>25413</v>
      </c>
      <c r="F122" s="7" t="str">
        <f t="shared" si="44"/>
        <v>N/A</v>
      </c>
      <c r="G122" s="22">
        <v>26294</v>
      </c>
      <c r="H122" s="7" t="str">
        <f t="shared" si="45"/>
        <v>N/A</v>
      </c>
      <c r="I122" s="8">
        <v>7.4450000000000003</v>
      </c>
      <c r="J122" s="8">
        <v>3.4670000000000001</v>
      </c>
      <c r="K122" s="25" t="s">
        <v>735</v>
      </c>
      <c r="L122" s="85" t="str">
        <f t="shared" si="40"/>
        <v>Yes</v>
      </c>
    </row>
    <row r="123" spans="1:12" x14ac:dyDescent="0.25">
      <c r="A123" s="108" t="s">
        <v>977</v>
      </c>
      <c r="B123" s="21" t="s">
        <v>213</v>
      </c>
      <c r="C123" s="22">
        <v>25027</v>
      </c>
      <c r="D123" s="7" t="str">
        <f t="shared" si="43"/>
        <v>N/A</v>
      </c>
      <c r="E123" s="22">
        <v>25794</v>
      </c>
      <c r="F123" s="7" t="str">
        <f t="shared" si="44"/>
        <v>N/A</v>
      </c>
      <c r="G123" s="22">
        <v>27710</v>
      </c>
      <c r="H123" s="7" t="str">
        <f t="shared" si="45"/>
        <v>N/A</v>
      </c>
      <c r="I123" s="8">
        <v>3.0649999999999999</v>
      </c>
      <c r="J123" s="8">
        <v>7.4279999999999999</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111655</v>
      </c>
      <c r="D125" s="7" t="str">
        <f t="shared" si="43"/>
        <v>N/A</v>
      </c>
      <c r="E125" s="22">
        <v>116249</v>
      </c>
      <c r="F125" s="7" t="str">
        <f t="shared" si="44"/>
        <v>N/A</v>
      </c>
      <c r="G125" s="22">
        <v>112730</v>
      </c>
      <c r="H125" s="7" t="str">
        <f t="shared" si="45"/>
        <v>N/A</v>
      </c>
      <c r="I125" s="8">
        <v>4.1139999999999999</v>
      </c>
      <c r="J125" s="8">
        <v>-3.03</v>
      </c>
      <c r="K125" s="25" t="s">
        <v>735</v>
      </c>
      <c r="L125" s="85" t="str">
        <f t="shared" si="40"/>
        <v>Yes</v>
      </c>
    </row>
    <row r="126" spans="1:12" x14ac:dyDescent="0.25">
      <c r="A126" s="108" t="s">
        <v>979</v>
      </c>
      <c r="B126" s="21" t="s">
        <v>213</v>
      </c>
      <c r="C126" s="22">
        <v>65496</v>
      </c>
      <c r="D126" s="7" t="str">
        <f t="shared" si="43"/>
        <v>N/A</v>
      </c>
      <c r="E126" s="22">
        <v>67476</v>
      </c>
      <c r="F126" s="7" t="str">
        <f t="shared" si="44"/>
        <v>N/A</v>
      </c>
      <c r="G126" s="22">
        <v>65834</v>
      </c>
      <c r="H126" s="7" t="str">
        <f t="shared" si="45"/>
        <v>N/A</v>
      </c>
      <c r="I126" s="8">
        <v>3.0230000000000001</v>
      </c>
      <c r="J126" s="8">
        <v>-2.4300000000000002</v>
      </c>
      <c r="K126" s="25" t="s">
        <v>735</v>
      </c>
      <c r="L126" s="85" t="str">
        <f t="shared" si="40"/>
        <v>Yes</v>
      </c>
    </row>
    <row r="127" spans="1:12" x14ac:dyDescent="0.25">
      <c r="A127" s="108" t="s">
        <v>980</v>
      </c>
      <c r="B127" s="21" t="s">
        <v>213</v>
      </c>
      <c r="C127" s="22">
        <v>0</v>
      </c>
      <c r="D127" s="7" t="str">
        <f t="shared" si="43"/>
        <v>N/A</v>
      </c>
      <c r="E127" s="22">
        <v>0</v>
      </c>
      <c r="F127" s="7" t="str">
        <f t="shared" si="44"/>
        <v>N/A</v>
      </c>
      <c r="G127" s="22">
        <v>0</v>
      </c>
      <c r="H127" s="7" t="str">
        <f t="shared" si="45"/>
        <v>N/A</v>
      </c>
      <c r="I127" s="8" t="s">
        <v>1747</v>
      </c>
      <c r="J127" s="8" t="s">
        <v>1747</v>
      </c>
      <c r="K127" s="25" t="s">
        <v>735</v>
      </c>
      <c r="L127" s="85" t="str">
        <f t="shared" si="40"/>
        <v>N/A</v>
      </c>
    </row>
    <row r="128" spans="1:12" x14ac:dyDescent="0.25">
      <c r="A128" s="108" t="s">
        <v>981</v>
      </c>
      <c r="B128" s="21" t="s">
        <v>213</v>
      </c>
      <c r="C128" s="22">
        <v>23060</v>
      </c>
      <c r="D128" s="7" t="str">
        <f t="shared" si="43"/>
        <v>N/A</v>
      </c>
      <c r="E128" s="22">
        <v>24887</v>
      </c>
      <c r="F128" s="7" t="str">
        <f t="shared" si="44"/>
        <v>N/A</v>
      </c>
      <c r="G128" s="22">
        <v>24159</v>
      </c>
      <c r="H128" s="7" t="str">
        <f t="shared" si="45"/>
        <v>N/A</v>
      </c>
      <c r="I128" s="8">
        <v>7.923</v>
      </c>
      <c r="J128" s="8">
        <v>-2.93</v>
      </c>
      <c r="K128" s="25" t="s">
        <v>735</v>
      </c>
      <c r="L128" s="85" t="str">
        <f t="shared" si="40"/>
        <v>Yes</v>
      </c>
    </row>
    <row r="129" spans="1:12" x14ac:dyDescent="0.25">
      <c r="A129" s="108" t="s">
        <v>982</v>
      </c>
      <c r="B129" s="21" t="s">
        <v>213</v>
      </c>
      <c r="C129" s="22">
        <v>23099</v>
      </c>
      <c r="D129" s="7" t="str">
        <f t="shared" si="43"/>
        <v>N/A</v>
      </c>
      <c r="E129" s="22">
        <v>23886</v>
      </c>
      <c r="F129" s="7" t="str">
        <f t="shared" si="44"/>
        <v>N/A</v>
      </c>
      <c r="G129" s="22">
        <v>22737</v>
      </c>
      <c r="H129" s="7" t="str">
        <f t="shared" si="45"/>
        <v>N/A</v>
      </c>
      <c r="I129" s="8">
        <v>3.407</v>
      </c>
      <c r="J129" s="8">
        <v>-4.8099999999999996</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368502</v>
      </c>
      <c r="D131" s="7" t="str">
        <f t="shared" si="43"/>
        <v>N/A</v>
      </c>
      <c r="E131" s="22">
        <v>362250</v>
      </c>
      <c r="F131" s="7" t="str">
        <f t="shared" si="44"/>
        <v>N/A</v>
      </c>
      <c r="G131" s="22">
        <v>416186</v>
      </c>
      <c r="H131" s="7" t="str">
        <f t="shared" si="45"/>
        <v>N/A</v>
      </c>
      <c r="I131" s="8">
        <v>-1.7</v>
      </c>
      <c r="J131" s="8">
        <v>14.89</v>
      </c>
      <c r="K131" s="25" t="s">
        <v>735</v>
      </c>
      <c r="L131" s="85" t="str">
        <f t="shared" si="40"/>
        <v>No</v>
      </c>
    </row>
    <row r="132" spans="1:12" x14ac:dyDescent="0.25">
      <c r="A132" s="108" t="s">
        <v>984</v>
      </c>
      <c r="B132" s="21" t="s">
        <v>213</v>
      </c>
      <c r="C132" s="22">
        <v>95932</v>
      </c>
      <c r="D132" s="7" t="str">
        <f t="shared" si="43"/>
        <v>N/A</v>
      </c>
      <c r="E132" s="22">
        <v>101713</v>
      </c>
      <c r="F132" s="7" t="str">
        <f t="shared" si="44"/>
        <v>N/A</v>
      </c>
      <c r="G132" s="22">
        <v>48914</v>
      </c>
      <c r="H132" s="7" t="str">
        <f t="shared" si="45"/>
        <v>N/A</v>
      </c>
      <c r="I132" s="8">
        <v>6.0259999999999998</v>
      </c>
      <c r="J132" s="8">
        <v>-51.9</v>
      </c>
      <c r="K132" s="25" t="s">
        <v>735</v>
      </c>
      <c r="L132" s="85" t="str">
        <f t="shared" si="40"/>
        <v>No</v>
      </c>
    </row>
    <row r="133" spans="1:12" x14ac:dyDescent="0.25">
      <c r="A133" s="108" t="s">
        <v>985</v>
      </c>
      <c r="B133" s="21" t="s">
        <v>213</v>
      </c>
      <c r="C133" s="22">
        <v>14070</v>
      </c>
      <c r="D133" s="7" t="str">
        <f t="shared" si="43"/>
        <v>N/A</v>
      </c>
      <c r="E133" s="22">
        <v>3354</v>
      </c>
      <c r="F133" s="7" t="str">
        <f t="shared" si="44"/>
        <v>N/A</v>
      </c>
      <c r="G133" s="22">
        <v>58</v>
      </c>
      <c r="H133" s="7" t="str">
        <f t="shared" si="45"/>
        <v>N/A</v>
      </c>
      <c r="I133" s="8">
        <v>-76.2</v>
      </c>
      <c r="J133" s="8">
        <v>-98.3</v>
      </c>
      <c r="K133" s="25" t="s">
        <v>735</v>
      </c>
      <c r="L133" s="85" t="str">
        <f t="shared" si="40"/>
        <v>No</v>
      </c>
    </row>
    <row r="134" spans="1:12" x14ac:dyDescent="0.25">
      <c r="A134" s="108" t="s">
        <v>986</v>
      </c>
      <c r="B134" s="21" t="s">
        <v>213</v>
      </c>
      <c r="C134" s="22">
        <v>0</v>
      </c>
      <c r="D134" s="7" t="str">
        <f t="shared" si="43"/>
        <v>N/A</v>
      </c>
      <c r="E134" s="22">
        <v>0</v>
      </c>
      <c r="F134" s="7" t="str">
        <f t="shared" si="44"/>
        <v>N/A</v>
      </c>
      <c r="G134" s="22">
        <v>0</v>
      </c>
      <c r="H134" s="7" t="str">
        <f t="shared" si="45"/>
        <v>N/A</v>
      </c>
      <c r="I134" s="8" t="s">
        <v>1747</v>
      </c>
      <c r="J134" s="8" t="s">
        <v>1747</v>
      </c>
      <c r="K134" s="25" t="s">
        <v>735</v>
      </c>
      <c r="L134" s="85" t="str">
        <f t="shared" si="40"/>
        <v>N/A</v>
      </c>
    </row>
    <row r="135" spans="1:12" x14ac:dyDescent="0.25">
      <c r="A135" s="108" t="s">
        <v>987</v>
      </c>
      <c r="B135" s="21" t="s">
        <v>213</v>
      </c>
      <c r="C135" s="22">
        <v>198235</v>
      </c>
      <c r="D135" s="7" t="str">
        <f t="shared" si="43"/>
        <v>N/A</v>
      </c>
      <c r="E135" s="22">
        <v>195217</v>
      </c>
      <c r="F135" s="7" t="str">
        <f t="shared" si="44"/>
        <v>N/A</v>
      </c>
      <c r="G135" s="22">
        <v>308804</v>
      </c>
      <c r="H135" s="7" t="str">
        <f t="shared" si="45"/>
        <v>N/A</v>
      </c>
      <c r="I135" s="8">
        <v>-1.52</v>
      </c>
      <c r="J135" s="8">
        <v>58.18</v>
      </c>
      <c r="K135" s="25" t="s">
        <v>735</v>
      </c>
      <c r="L135" s="85" t="str">
        <f t="shared" si="40"/>
        <v>No</v>
      </c>
    </row>
    <row r="136" spans="1:12" x14ac:dyDescent="0.25">
      <c r="A136" s="108" t="s">
        <v>988</v>
      </c>
      <c r="B136" s="21" t="s">
        <v>213</v>
      </c>
      <c r="C136" s="22">
        <v>41591</v>
      </c>
      <c r="D136" s="7" t="str">
        <f t="shared" si="43"/>
        <v>N/A</v>
      </c>
      <c r="E136" s="22">
        <v>41149</v>
      </c>
      <c r="F136" s="7" t="str">
        <f t="shared" si="44"/>
        <v>N/A</v>
      </c>
      <c r="G136" s="22">
        <v>37720</v>
      </c>
      <c r="H136" s="7" t="str">
        <f t="shared" si="45"/>
        <v>N/A</v>
      </c>
      <c r="I136" s="8">
        <v>-1.06</v>
      </c>
      <c r="J136" s="8">
        <v>-8.33</v>
      </c>
      <c r="K136" s="25" t="s">
        <v>735</v>
      </c>
      <c r="L136" s="85" t="str">
        <f t="shared" si="40"/>
        <v>Yes</v>
      </c>
    </row>
    <row r="137" spans="1:12" x14ac:dyDescent="0.25">
      <c r="A137" s="108" t="s">
        <v>989</v>
      </c>
      <c r="B137" s="21" t="s">
        <v>213</v>
      </c>
      <c r="C137" s="22">
        <v>18674</v>
      </c>
      <c r="D137" s="7" t="str">
        <f t="shared" si="43"/>
        <v>N/A</v>
      </c>
      <c r="E137" s="22">
        <v>20817</v>
      </c>
      <c r="F137" s="7" t="str">
        <f t="shared" si="44"/>
        <v>N/A</v>
      </c>
      <c r="G137" s="22">
        <v>20690</v>
      </c>
      <c r="H137" s="7" t="str">
        <f t="shared" si="45"/>
        <v>N/A</v>
      </c>
      <c r="I137" s="8">
        <v>11.48</v>
      </c>
      <c r="J137" s="8">
        <v>-0.61</v>
      </c>
      <c r="K137" s="25" t="s">
        <v>735</v>
      </c>
      <c r="L137" s="85" t="str">
        <f t="shared" si="40"/>
        <v>Yes</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212786</v>
      </c>
      <c r="D139" s="7" t="str">
        <f t="shared" si="43"/>
        <v>N/A</v>
      </c>
      <c r="E139" s="22">
        <v>204392</v>
      </c>
      <c r="F139" s="7" t="str">
        <f t="shared" si="44"/>
        <v>N/A</v>
      </c>
      <c r="G139" s="22">
        <v>566608</v>
      </c>
      <c r="H139" s="7" t="str">
        <f t="shared" si="45"/>
        <v>N/A</v>
      </c>
      <c r="I139" s="8">
        <v>-3.94</v>
      </c>
      <c r="J139" s="8">
        <v>177.2</v>
      </c>
      <c r="K139" s="25" t="s">
        <v>735</v>
      </c>
      <c r="L139" s="85" t="str">
        <f t="shared" si="40"/>
        <v>No</v>
      </c>
    </row>
    <row r="140" spans="1:12" x14ac:dyDescent="0.25">
      <c r="A140" s="108" t="s">
        <v>991</v>
      </c>
      <c r="B140" s="21" t="s">
        <v>213</v>
      </c>
      <c r="C140" s="22">
        <v>49622</v>
      </c>
      <c r="D140" s="7" t="str">
        <f t="shared" si="43"/>
        <v>N/A</v>
      </c>
      <c r="E140" s="22">
        <v>54162</v>
      </c>
      <c r="F140" s="7" t="str">
        <f t="shared" si="44"/>
        <v>N/A</v>
      </c>
      <c r="G140" s="22">
        <v>28069</v>
      </c>
      <c r="H140" s="7" t="str">
        <f t="shared" si="45"/>
        <v>N/A</v>
      </c>
      <c r="I140" s="8">
        <v>9.1489999999999991</v>
      </c>
      <c r="J140" s="8">
        <v>-48.2</v>
      </c>
      <c r="K140" s="25" t="s">
        <v>735</v>
      </c>
      <c r="L140" s="85" t="str">
        <f t="shared" si="40"/>
        <v>No</v>
      </c>
    </row>
    <row r="141" spans="1:12" x14ac:dyDescent="0.25">
      <c r="A141" s="108" t="s">
        <v>992</v>
      </c>
      <c r="B141" s="21" t="s">
        <v>213</v>
      </c>
      <c r="C141" s="22">
        <v>12637</v>
      </c>
      <c r="D141" s="7" t="str">
        <f t="shared" si="43"/>
        <v>N/A</v>
      </c>
      <c r="E141" s="22">
        <v>6140</v>
      </c>
      <c r="F141" s="7" t="str">
        <f t="shared" si="44"/>
        <v>N/A</v>
      </c>
      <c r="G141" s="22">
        <v>1483</v>
      </c>
      <c r="H141" s="7" t="str">
        <f t="shared" si="45"/>
        <v>N/A</v>
      </c>
      <c r="I141" s="8">
        <v>-51.4</v>
      </c>
      <c r="J141" s="8">
        <v>-75.8</v>
      </c>
      <c r="K141" s="25" t="s">
        <v>735</v>
      </c>
      <c r="L141" s="85" t="str">
        <f t="shared" si="40"/>
        <v>No</v>
      </c>
    </row>
    <row r="142" spans="1:12" x14ac:dyDescent="0.25">
      <c r="A142" s="108" t="s">
        <v>993</v>
      </c>
      <c r="B142" s="21" t="s">
        <v>213</v>
      </c>
      <c r="C142" s="22">
        <v>0</v>
      </c>
      <c r="D142" s="7" t="str">
        <f t="shared" si="43"/>
        <v>N/A</v>
      </c>
      <c r="E142" s="22">
        <v>0</v>
      </c>
      <c r="F142" s="7" t="str">
        <f t="shared" si="44"/>
        <v>N/A</v>
      </c>
      <c r="G142" s="22">
        <v>0</v>
      </c>
      <c r="H142" s="7" t="str">
        <f t="shared" si="45"/>
        <v>N/A</v>
      </c>
      <c r="I142" s="8" t="s">
        <v>1747</v>
      </c>
      <c r="J142" s="8" t="s">
        <v>1747</v>
      </c>
      <c r="K142" s="25" t="s">
        <v>735</v>
      </c>
      <c r="L142" s="85" t="str">
        <f t="shared" si="40"/>
        <v>N/A</v>
      </c>
    </row>
    <row r="143" spans="1:12" x14ac:dyDescent="0.25">
      <c r="A143" s="108" t="s">
        <v>994</v>
      </c>
      <c r="B143" s="21" t="s">
        <v>213</v>
      </c>
      <c r="C143" s="22">
        <v>21967</v>
      </c>
      <c r="D143" s="7" t="str">
        <f t="shared" si="43"/>
        <v>N/A</v>
      </c>
      <c r="E143" s="22">
        <v>22999</v>
      </c>
      <c r="F143" s="7" t="str">
        <f t="shared" si="44"/>
        <v>N/A</v>
      </c>
      <c r="G143" s="22">
        <v>22020</v>
      </c>
      <c r="H143" s="7" t="str">
        <f t="shared" si="45"/>
        <v>N/A</v>
      </c>
      <c r="I143" s="8">
        <v>4.6980000000000004</v>
      </c>
      <c r="J143" s="8">
        <v>-4.26</v>
      </c>
      <c r="K143" s="25" t="s">
        <v>735</v>
      </c>
      <c r="L143" s="85" t="str">
        <f t="shared" si="40"/>
        <v>Yes</v>
      </c>
    </row>
    <row r="144" spans="1:12" x14ac:dyDescent="0.25">
      <c r="A144" s="108" t="s">
        <v>995</v>
      </c>
      <c r="B144" s="21" t="s">
        <v>213</v>
      </c>
      <c r="C144" s="22">
        <v>45410</v>
      </c>
      <c r="D144" s="7" t="str">
        <f t="shared" si="43"/>
        <v>N/A</v>
      </c>
      <c r="E144" s="22">
        <v>45048</v>
      </c>
      <c r="F144" s="7" t="str">
        <f t="shared" si="44"/>
        <v>N/A</v>
      </c>
      <c r="G144" s="22">
        <v>515035</v>
      </c>
      <c r="H144" s="7" t="str">
        <f t="shared" si="45"/>
        <v>N/A</v>
      </c>
      <c r="I144" s="8">
        <v>-0.79700000000000004</v>
      </c>
      <c r="J144" s="8">
        <v>1043</v>
      </c>
      <c r="K144" s="25" t="s">
        <v>735</v>
      </c>
      <c r="L144" s="85" t="str">
        <f t="shared" si="40"/>
        <v>No</v>
      </c>
    </row>
    <row r="145" spans="1:12" x14ac:dyDescent="0.25">
      <c r="A145" s="108" t="s">
        <v>996</v>
      </c>
      <c r="B145" s="21" t="s">
        <v>213</v>
      </c>
      <c r="C145" s="22">
        <v>83150</v>
      </c>
      <c r="D145" s="7" t="str">
        <f t="shared" si="43"/>
        <v>N/A</v>
      </c>
      <c r="E145" s="22">
        <v>76043</v>
      </c>
      <c r="F145" s="7" t="str">
        <f t="shared" si="44"/>
        <v>N/A</v>
      </c>
      <c r="G145" s="22">
        <v>11</v>
      </c>
      <c r="H145" s="7" t="str">
        <f t="shared" si="45"/>
        <v>N/A</v>
      </c>
      <c r="I145" s="8">
        <v>-8.5500000000000007</v>
      </c>
      <c r="J145" s="8">
        <v>-100</v>
      </c>
      <c r="K145" s="25" t="s">
        <v>735</v>
      </c>
      <c r="L145" s="85" t="str">
        <f t="shared" si="40"/>
        <v>No</v>
      </c>
    </row>
    <row r="146" spans="1:12" ht="25" x14ac:dyDescent="0.25">
      <c r="A146" s="117" t="s">
        <v>997</v>
      </c>
      <c r="B146" s="1" t="s">
        <v>213</v>
      </c>
      <c r="C146" s="1">
        <v>10162</v>
      </c>
      <c r="D146" s="7" t="str">
        <f t="shared" ref="D146:D151" si="46">IF($B146="N/A","N/A",IF(C146&gt;10,"No",IF(C146&lt;-10,"No","Yes")))</f>
        <v>N/A</v>
      </c>
      <c r="E146" s="1">
        <v>10031</v>
      </c>
      <c r="F146" s="7" t="str">
        <f t="shared" ref="F146:F151" si="47">IF($B146="N/A","N/A",IF(E146&gt;10,"No",IF(E146&lt;-10,"No","Yes")))</f>
        <v>N/A</v>
      </c>
      <c r="G146" s="1">
        <v>10043</v>
      </c>
      <c r="H146" s="7" t="str">
        <f t="shared" ref="H146:H151" si="48">IF($B146="N/A","N/A",IF(G146&gt;10,"No",IF(G146&lt;-10,"No","Yes")))</f>
        <v>N/A</v>
      </c>
      <c r="I146" s="8">
        <v>-1.29</v>
      </c>
      <c r="J146" s="8">
        <v>0.1196</v>
      </c>
      <c r="K146" s="25" t="s">
        <v>734</v>
      </c>
      <c r="L146" s="85" t="str">
        <f t="shared" ref="L146:L151" si="49">IF(J146="Div by 0", "N/A", IF(K146="N/A","N/A", IF(J146&gt;VALUE(MID(K146,1,2)), "No", IF(J146&lt;-1*VALUE(MID(K146,1,2)), "No", "Yes"))))</f>
        <v>Yes</v>
      </c>
    </row>
    <row r="147" spans="1:12" x14ac:dyDescent="0.25">
      <c r="A147" s="130" t="s">
        <v>326</v>
      </c>
      <c r="B147" s="25" t="s">
        <v>213</v>
      </c>
      <c r="C147" s="9">
        <v>1.3399862335999999</v>
      </c>
      <c r="D147" s="7" t="str">
        <f t="shared" si="46"/>
        <v>N/A</v>
      </c>
      <c r="E147" s="9">
        <v>1.3349445115</v>
      </c>
      <c r="F147" s="7" t="str">
        <f t="shared" si="47"/>
        <v>N/A</v>
      </c>
      <c r="G147" s="9">
        <v>0.86032835190000001</v>
      </c>
      <c r="H147" s="7" t="str">
        <f t="shared" si="48"/>
        <v>N/A</v>
      </c>
      <c r="I147" s="8">
        <v>-0.376</v>
      </c>
      <c r="J147" s="8">
        <v>-35.6</v>
      </c>
      <c r="K147" s="25" t="s">
        <v>734</v>
      </c>
      <c r="L147" s="85" t="str">
        <f t="shared" si="49"/>
        <v>No</v>
      </c>
    </row>
    <row r="148" spans="1:12" x14ac:dyDescent="0.25">
      <c r="A148" s="108" t="s">
        <v>327</v>
      </c>
      <c r="B148" s="25" t="s">
        <v>213</v>
      </c>
      <c r="C148" s="9">
        <v>11.191782706</v>
      </c>
      <c r="D148" s="7" t="str">
        <f t="shared" si="46"/>
        <v>N/A</v>
      </c>
      <c r="E148" s="9">
        <v>10.420862155</v>
      </c>
      <c r="F148" s="7" t="str">
        <f t="shared" si="47"/>
        <v>N/A</v>
      </c>
      <c r="G148" s="9">
        <v>9.637849654</v>
      </c>
      <c r="H148" s="7" t="str">
        <f t="shared" si="48"/>
        <v>N/A</v>
      </c>
      <c r="I148" s="8">
        <v>-6.89</v>
      </c>
      <c r="J148" s="8">
        <v>-7.51</v>
      </c>
      <c r="K148" s="25" t="s">
        <v>734</v>
      </c>
      <c r="L148" s="85" t="str">
        <f t="shared" si="49"/>
        <v>Yes</v>
      </c>
    </row>
    <row r="149" spans="1:12" x14ac:dyDescent="0.25">
      <c r="A149" s="108" t="s">
        <v>328</v>
      </c>
      <c r="B149" s="25" t="s">
        <v>213</v>
      </c>
      <c r="C149" s="9">
        <v>2.343826967</v>
      </c>
      <c r="D149" s="7" t="str">
        <f t="shared" si="46"/>
        <v>N/A</v>
      </c>
      <c r="E149" s="9">
        <v>2.2813099468</v>
      </c>
      <c r="F149" s="7" t="str">
        <f t="shared" si="47"/>
        <v>N/A</v>
      </c>
      <c r="G149" s="9">
        <v>2.3383305242999999</v>
      </c>
      <c r="H149" s="7" t="str">
        <f t="shared" si="48"/>
        <v>N/A</v>
      </c>
      <c r="I149" s="8">
        <v>-2.67</v>
      </c>
      <c r="J149" s="8">
        <v>2.4990000000000001</v>
      </c>
      <c r="K149" s="25" t="s">
        <v>734</v>
      </c>
      <c r="L149" s="85" t="str">
        <f t="shared" si="49"/>
        <v>Yes</v>
      </c>
    </row>
    <row r="150" spans="1:12" x14ac:dyDescent="0.25">
      <c r="A150" s="108" t="s">
        <v>329</v>
      </c>
      <c r="B150" s="25" t="s">
        <v>213</v>
      </c>
      <c r="C150" s="9">
        <v>5.3731051699999997E-2</v>
      </c>
      <c r="D150" s="7" t="str">
        <f t="shared" si="46"/>
        <v>N/A</v>
      </c>
      <c r="E150" s="9">
        <v>6.0731539000000001E-2</v>
      </c>
      <c r="F150" s="7" t="str">
        <f t="shared" si="47"/>
        <v>N/A</v>
      </c>
      <c r="G150" s="9">
        <v>5.4783197899999997E-2</v>
      </c>
      <c r="H150" s="7" t="str">
        <f t="shared" si="48"/>
        <v>N/A</v>
      </c>
      <c r="I150" s="8">
        <v>13.03</v>
      </c>
      <c r="J150" s="8">
        <v>-9.7899999999999991</v>
      </c>
      <c r="K150" s="25" t="s">
        <v>734</v>
      </c>
      <c r="L150" s="85" t="str">
        <f t="shared" si="49"/>
        <v>Yes</v>
      </c>
    </row>
    <row r="151" spans="1:12" x14ac:dyDescent="0.25">
      <c r="A151" s="108" t="s">
        <v>330</v>
      </c>
      <c r="B151" s="25" t="s">
        <v>213</v>
      </c>
      <c r="C151" s="9">
        <v>1.17488933E-2</v>
      </c>
      <c r="D151" s="7" t="str">
        <f t="shared" si="46"/>
        <v>N/A</v>
      </c>
      <c r="E151" s="9">
        <v>8.8066068999999997E-3</v>
      </c>
      <c r="F151" s="7" t="str">
        <f t="shared" si="47"/>
        <v>N/A</v>
      </c>
      <c r="G151" s="9">
        <v>4.5357636999999999E-2</v>
      </c>
      <c r="H151" s="7" t="str">
        <f t="shared" si="48"/>
        <v>N/A</v>
      </c>
      <c r="I151" s="8">
        <v>-25</v>
      </c>
      <c r="J151" s="8">
        <v>415</v>
      </c>
      <c r="K151" s="25" t="s">
        <v>734</v>
      </c>
      <c r="L151" s="85" t="str">
        <f t="shared" si="49"/>
        <v>No</v>
      </c>
    </row>
    <row r="152" spans="1:12" x14ac:dyDescent="0.25">
      <c r="A152" s="117" t="s">
        <v>998</v>
      </c>
      <c r="B152" s="21" t="s">
        <v>213</v>
      </c>
      <c r="C152" s="22">
        <v>36704</v>
      </c>
      <c r="D152" s="7" t="str">
        <f t="shared" ref="D152:D158" si="50">IF($B152="N/A","N/A",IF(C152&gt;10,"No",IF(C152&lt;-10,"No","Yes")))</f>
        <v>N/A</v>
      </c>
      <c r="E152" s="22">
        <v>34074</v>
      </c>
      <c r="F152" s="7" t="str">
        <f t="shared" ref="F152:F158" si="51">IF($B152="N/A","N/A",IF(E152&gt;10,"No",IF(E152&lt;-10,"No","Yes")))</f>
        <v>N/A</v>
      </c>
      <c r="G152" s="22">
        <v>37855</v>
      </c>
      <c r="H152" s="7" t="str">
        <f t="shared" ref="H152:H158" si="52">IF($B152="N/A","N/A",IF(G152&gt;10,"No",IF(G152&lt;-10,"No","Yes")))</f>
        <v>N/A</v>
      </c>
      <c r="I152" s="8">
        <v>-7.17</v>
      </c>
      <c r="J152" s="8">
        <v>11.1</v>
      </c>
      <c r="K152" s="25" t="s">
        <v>734</v>
      </c>
      <c r="L152" s="85" t="str">
        <f t="shared" ref="L152:L159" si="53">IF(J152="Div by 0", "N/A", IF(K152="N/A","N/A", IF(J152&gt;VALUE(MID(K152,1,2)), "No", IF(J152&lt;-1*VALUE(MID(K152,1,2)), "No", "Yes"))))</f>
        <v>Yes</v>
      </c>
    </row>
    <row r="153" spans="1:12" x14ac:dyDescent="0.25">
      <c r="A153" s="130" t="s">
        <v>999</v>
      </c>
      <c r="B153" s="21" t="s">
        <v>213</v>
      </c>
      <c r="C153" s="4">
        <v>4.8398794250000003</v>
      </c>
      <c r="D153" s="7" t="str">
        <f t="shared" si="50"/>
        <v>N/A</v>
      </c>
      <c r="E153" s="4">
        <v>4.5346325675000001</v>
      </c>
      <c r="F153" s="7" t="str">
        <f t="shared" si="51"/>
        <v>N/A</v>
      </c>
      <c r="G153" s="4">
        <v>3.2428288124</v>
      </c>
      <c r="H153" s="7" t="str">
        <f t="shared" si="52"/>
        <v>N/A</v>
      </c>
      <c r="I153" s="8">
        <v>-6.31</v>
      </c>
      <c r="J153" s="8">
        <v>-28.5</v>
      </c>
      <c r="K153" s="25" t="s">
        <v>734</v>
      </c>
      <c r="L153" s="85" t="str">
        <f t="shared" si="53"/>
        <v>Yes</v>
      </c>
    </row>
    <row r="154" spans="1:12" x14ac:dyDescent="0.25">
      <c r="A154" s="117" t="s">
        <v>1000</v>
      </c>
      <c r="B154" s="21" t="s">
        <v>213</v>
      </c>
      <c r="C154" s="4">
        <v>30.351711172000002</v>
      </c>
      <c r="D154" s="7" t="str">
        <f t="shared" si="50"/>
        <v>N/A</v>
      </c>
      <c r="E154" s="4">
        <v>29.133467588999999</v>
      </c>
      <c r="F154" s="7" t="str">
        <f t="shared" si="51"/>
        <v>N/A</v>
      </c>
      <c r="G154" s="4">
        <v>28.650394730999999</v>
      </c>
      <c r="H154" s="7" t="str">
        <f t="shared" si="52"/>
        <v>N/A</v>
      </c>
      <c r="I154" s="8">
        <v>-4.01</v>
      </c>
      <c r="J154" s="8">
        <v>-1.66</v>
      </c>
      <c r="K154" s="25" t="s">
        <v>734</v>
      </c>
      <c r="L154" s="85" t="str">
        <f t="shared" si="53"/>
        <v>Yes</v>
      </c>
    </row>
    <row r="155" spans="1:12" x14ac:dyDescent="0.25">
      <c r="A155" s="117" t="s">
        <v>1001</v>
      </c>
      <c r="B155" s="21" t="s">
        <v>213</v>
      </c>
      <c r="C155" s="4">
        <v>14.802740585</v>
      </c>
      <c r="D155" s="7" t="str">
        <f t="shared" si="50"/>
        <v>N/A</v>
      </c>
      <c r="E155" s="4">
        <v>11.900317422000001</v>
      </c>
      <c r="F155" s="7" t="str">
        <f t="shared" si="51"/>
        <v>N/A</v>
      </c>
      <c r="G155" s="4">
        <v>14.808835269999999</v>
      </c>
      <c r="H155" s="7" t="str">
        <f t="shared" si="52"/>
        <v>N/A</v>
      </c>
      <c r="I155" s="8">
        <v>-19.600000000000001</v>
      </c>
      <c r="J155" s="8">
        <v>24.44</v>
      </c>
      <c r="K155" s="25" t="s">
        <v>734</v>
      </c>
      <c r="L155" s="85" t="str">
        <f t="shared" si="53"/>
        <v>Yes</v>
      </c>
    </row>
    <row r="156" spans="1:12" x14ac:dyDescent="0.25">
      <c r="A156" s="117" t="s">
        <v>1002</v>
      </c>
      <c r="B156" s="21" t="s">
        <v>213</v>
      </c>
      <c r="C156" s="4">
        <v>6.67567612E-2</v>
      </c>
      <c r="D156" s="7" t="str">
        <f t="shared" si="50"/>
        <v>N/A</v>
      </c>
      <c r="E156" s="4">
        <v>5.4934437500000002E-2</v>
      </c>
      <c r="F156" s="7" t="str">
        <f t="shared" si="51"/>
        <v>N/A</v>
      </c>
      <c r="G156" s="4">
        <v>4.7815159599999997E-2</v>
      </c>
      <c r="H156" s="7" t="str">
        <f t="shared" si="52"/>
        <v>N/A</v>
      </c>
      <c r="I156" s="8">
        <v>-17.7</v>
      </c>
      <c r="J156" s="8">
        <v>-13</v>
      </c>
      <c r="K156" s="25" t="s">
        <v>734</v>
      </c>
      <c r="L156" s="85" t="str">
        <f t="shared" si="53"/>
        <v>Yes</v>
      </c>
    </row>
    <row r="157" spans="1:12" x14ac:dyDescent="0.25">
      <c r="A157" s="117" t="s">
        <v>1003</v>
      </c>
      <c r="B157" s="21" t="s">
        <v>213</v>
      </c>
      <c r="C157" s="4">
        <v>3.4306768299999998E-2</v>
      </c>
      <c r="D157" s="7" t="str">
        <f t="shared" si="50"/>
        <v>N/A</v>
      </c>
      <c r="E157" s="4">
        <v>3.7672707299999997E-2</v>
      </c>
      <c r="F157" s="7" t="str">
        <f t="shared" si="51"/>
        <v>N/A</v>
      </c>
      <c r="G157" s="4">
        <v>6.7948211100000003E-2</v>
      </c>
      <c r="H157" s="7" t="str">
        <f t="shared" si="52"/>
        <v>N/A</v>
      </c>
      <c r="I157" s="8">
        <v>9.8109999999999999</v>
      </c>
      <c r="J157" s="8">
        <v>80.36</v>
      </c>
      <c r="K157" s="25" t="s">
        <v>734</v>
      </c>
      <c r="L157" s="85" t="str">
        <f t="shared" si="53"/>
        <v>No</v>
      </c>
    </row>
    <row r="158" spans="1:12" x14ac:dyDescent="0.25">
      <c r="A158" s="108" t="s">
        <v>1004</v>
      </c>
      <c r="B158" s="21" t="s">
        <v>213</v>
      </c>
      <c r="C158" s="22">
        <v>3237</v>
      </c>
      <c r="D158" s="7" t="str">
        <f t="shared" si="50"/>
        <v>N/A</v>
      </c>
      <c r="E158" s="22">
        <v>3139</v>
      </c>
      <c r="F158" s="7" t="str">
        <f t="shared" si="51"/>
        <v>N/A</v>
      </c>
      <c r="G158" s="22">
        <v>3067</v>
      </c>
      <c r="H158" s="7" t="str">
        <f t="shared" si="52"/>
        <v>N/A</v>
      </c>
      <c r="I158" s="8">
        <v>-3.03</v>
      </c>
      <c r="J158" s="8">
        <v>-2.29</v>
      </c>
      <c r="K158" s="25" t="s">
        <v>734</v>
      </c>
      <c r="L158" s="85" t="str">
        <f t="shared" si="53"/>
        <v>Yes</v>
      </c>
    </row>
    <row r="159" spans="1:12" ht="25" x14ac:dyDescent="0.25">
      <c r="A159" s="117" t="s">
        <v>1005</v>
      </c>
      <c r="B159" s="21" t="s">
        <v>213</v>
      </c>
      <c r="C159" s="22">
        <v>48770</v>
      </c>
      <c r="D159" s="7" t="str">
        <f>IF($B159="N/A","N/A",IF(C159&gt;10,"No",IF(C159&lt;-10,"No","Yes")))</f>
        <v>N/A</v>
      </c>
      <c r="E159" s="22">
        <v>49712</v>
      </c>
      <c r="F159" s="7" t="str">
        <f>IF($B159="N/A","N/A",IF(E159&gt;10,"No",IF(E159&lt;-10,"No","Yes")))</f>
        <v>N/A</v>
      </c>
      <c r="G159" s="22">
        <v>53394</v>
      </c>
      <c r="H159" s="7" t="str">
        <f>IF($B159="N/A","N/A",IF(G159&gt;10,"No",IF(G159&lt;-10,"No","Yes")))</f>
        <v>N/A</v>
      </c>
      <c r="I159" s="8">
        <v>1.9319999999999999</v>
      </c>
      <c r="J159" s="8">
        <v>7.407</v>
      </c>
      <c r="K159" s="25" t="s">
        <v>734</v>
      </c>
      <c r="L159" s="85" t="str">
        <f t="shared" si="53"/>
        <v>Yes</v>
      </c>
    </row>
    <row r="160" spans="1:12" x14ac:dyDescent="0.25">
      <c r="A160" s="116" t="s">
        <v>1006</v>
      </c>
      <c r="B160" s="21" t="s">
        <v>213</v>
      </c>
      <c r="C160" s="22">
        <v>44415</v>
      </c>
      <c r="D160" s="7" t="str">
        <f t="shared" ref="D160:D234" si="54">IF($B160="N/A","N/A",IF(C160&gt;10,"No",IF(C160&lt;-10,"No","Yes")))</f>
        <v>N/A</v>
      </c>
      <c r="E160" s="22">
        <v>45189</v>
      </c>
      <c r="F160" s="7" t="str">
        <f t="shared" ref="F160:F234" si="55">IF($B160="N/A","N/A",IF(E160&gt;10,"No",IF(E160&lt;-10,"No","Yes")))</f>
        <v>N/A</v>
      </c>
      <c r="G160" s="22">
        <v>48617</v>
      </c>
      <c r="H160" s="7" t="str">
        <f t="shared" ref="H160:H223" si="56">IF($B160="N/A","N/A",IF(G160&gt;10,"No",IF(G160&lt;-10,"No","Yes")))</f>
        <v>N/A</v>
      </c>
      <c r="I160" s="8">
        <v>1.7430000000000001</v>
      </c>
      <c r="J160" s="8">
        <v>7.5860000000000003</v>
      </c>
      <c r="K160" s="25" t="s">
        <v>734</v>
      </c>
      <c r="L160" s="85" t="str">
        <f t="shared" ref="L160:L223" si="57">IF(J160="Div by 0", "N/A", IF(K160="N/A","N/A", IF(J160&gt;VALUE(MID(K160,1,2)), "No", IF(J160&lt;-1*VALUE(MID(K160,1,2)), "No", "Yes"))))</f>
        <v>Yes</v>
      </c>
    </row>
    <row r="161" spans="1:12" x14ac:dyDescent="0.25">
      <c r="A161" s="132" t="s">
        <v>71</v>
      </c>
      <c r="B161" s="21" t="s">
        <v>213</v>
      </c>
      <c r="C161" s="4">
        <v>5.8566707895999999</v>
      </c>
      <c r="D161" s="7" t="str">
        <f t="shared" si="54"/>
        <v>N/A</v>
      </c>
      <c r="E161" s="4">
        <v>6.0138378557000003</v>
      </c>
      <c r="F161" s="7" t="str">
        <f t="shared" si="55"/>
        <v>N/A</v>
      </c>
      <c r="G161" s="4">
        <v>4.1647499239999997</v>
      </c>
      <c r="H161" s="7" t="str">
        <f t="shared" si="56"/>
        <v>N/A</v>
      </c>
      <c r="I161" s="8">
        <v>2.6840000000000002</v>
      </c>
      <c r="J161" s="8">
        <v>-30.7</v>
      </c>
      <c r="K161" s="25" t="s">
        <v>734</v>
      </c>
      <c r="L161" s="85" t="str">
        <f t="shared" si="57"/>
        <v>No</v>
      </c>
    </row>
    <row r="162" spans="1:12" x14ac:dyDescent="0.25">
      <c r="A162" s="116" t="s">
        <v>111</v>
      </c>
      <c r="B162" s="21" t="s">
        <v>213</v>
      </c>
      <c r="C162" s="4">
        <v>30.700212464</v>
      </c>
      <c r="D162" s="7" t="str">
        <f t="shared" si="54"/>
        <v>N/A</v>
      </c>
      <c r="E162" s="4">
        <v>29.63984473</v>
      </c>
      <c r="F162" s="7" t="str">
        <f t="shared" si="55"/>
        <v>N/A</v>
      </c>
      <c r="G162" s="4">
        <v>30.069199816000001</v>
      </c>
      <c r="H162" s="7" t="str">
        <f t="shared" si="56"/>
        <v>N/A</v>
      </c>
      <c r="I162" s="8">
        <v>-3.45</v>
      </c>
      <c r="J162" s="8">
        <v>1.4490000000000001</v>
      </c>
      <c r="K162" s="25" t="s">
        <v>734</v>
      </c>
      <c r="L162" s="85" t="str">
        <f t="shared" si="57"/>
        <v>Yes</v>
      </c>
    </row>
    <row r="163" spans="1:12" x14ac:dyDescent="0.25">
      <c r="A163" s="116" t="s">
        <v>112</v>
      </c>
      <c r="B163" s="21" t="s">
        <v>213</v>
      </c>
      <c r="C163" s="4">
        <v>21.733912497999999</v>
      </c>
      <c r="D163" s="7" t="str">
        <f t="shared" si="54"/>
        <v>N/A</v>
      </c>
      <c r="E163" s="4">
        <v>21.343839516999999</v>
      </c>
      <c r="F163" s="7" t="str">
        <f t="shared" si="55"/>
        <v>N/A</v>
      </c>
      <c r="G163" s="4">
        <v>23.867648363000001</v>
      </c>
      <c r="H163" s="7" t="str">
        <f t="shared" si="56"/>
        <v>N/A</v>
      </c>
      <c r="I163" s="8">
        <v>-1.79</v>
      </c>
      <c r="J163" s="8">
        <v>11.82</v>
      </c>
      <c r="K163" s="25" t="s">
        <v>734</v>
      </c>
      <c r="L163" s="85" t="str">
        <f t="shared" si="57"/>
        <v>Yes</v>
      </c>
    </row>
    <row r="164" spans="1:12" x14ac:dyDescent="0.25">
      <c r="A164" s="116" t="s">
        <v>113</v>
      </c>
      <c r="B164" s="21" t="s">
        <v>213</v>
      </c>
      <c r="C164" s="4">
        <v>1.2211602699999999E-2</v>
      </c>
      <c r="D164" s="7" t="str">
        <f t="shared" si="54"/>
        <v>N/A</v>
      </c>
      <c r="E164" s="4">
        <v>1.352657E-2</v>
      </c>
      <c r="F164" s="7" t="str">
        <f t="shared" si="55"/>
        <v>N/A</v>
      </c>
      <c r="G164" s="4">
        <v>1.32152451E-2</v>
      </c>
      <c r="H164" s="7" t="str">
        <f t="shared" si="56"/>
        <v>N/A</v>
      </c>
      <c r="I164" s="8">
        <v>10.77</v>
      </c>
      <c r="J164" s="8">
        <v>-2.2999999999999998</v>
      </c>
      <c r="K164" s="25" t="s">
        <v>734</v>
      </c>
      <c r="L164" s="85" t="str">
        <f t="shared" si="57"/>
        <v>Yes</v>
      </c>
    </row>
    <row r="165" spans="1:12" x14ac:dyDescent="0.25">
      <c r="A165" s="116" t="s">
        <v>114</v>
      </c>
      <c r="B165" s="21" t="s">
        <v>213</v>
      </c>
      <c r="C165" s="4">
        <v>8.4592030999999998E-3</v>
      </c>
      <c r="D165" s="7" t="str">
        <f t="shared" si="54"/>
        <v>N/A</v>
      </c>
      <c r="E165" s="4">
        <v>8.3173510000000006E-3</v>
      </c>
      <c r="F165" s="7" t="str">
        <f t="shared" si="55"/>
        <v>N/A</v>
      </c>
      <c r="G165" s="4">
        <v>1.05893316E-2</v>
      </c>
      <c r="H165" s="7" t="str">
        <f t="shared" si="56"/>
        <v>N/A</v>
      </c>
      <c r="I165" s="8">
        <v>-1.68</v>
      </c>
      <c r="J165" s="8">
        <v>27.32</v>
      </c>
      <c r="K165" s="25" t="s">
        <v>734</v>
      </c>
      <c r="L165" s="85" t="str">
        <f t="shared" si="57"/>
        <v>Yes</v>
      </c>
    </row>
    <row r="166" spans="1:12" x14ac:dyDescent="0.25">
      <c r="A166" s="116" t="s">
        <v>426</v>
      </c>
      <c r="B166" s="21" t="s">
        <v>213</v>
      </c>
      <c r="C166" s="22">
        <v>19729</v>
      </c>
      <c r="D166" s="7" t="str">
        <f>IF($B166="N/A","N/A",IF(C166&gt;10,"No",IF(C166&lt;-10,"No","Yes")))</f>
        <v>N/A</v>
      </c>
      <c r="E166" s="22">
        <v>19961</v>
      </c>
      <c r="F166" s="7" t="str">
        <f>IF($B166="N/A","N/A",IF(E166&gt;10,"No",IF(E166&lt;-10,"No","Yes")))</f>
        <v>N/A</v>
      </c>
      <c r="G166" s="22">
        <v>21197</v>
      </c>
      <c r="H166" s="7" t="str">
        <f>IF($B166="N/A","N/A",IF(G166&gt;10,"No",IF(G166&lt;-10,"No","Yes")))</f>
        <v>N/A</v>
      </c>
      <c r="I166" s="8">
        <v>1.1759999999999999</v>
      </c>
      <c r="J166" s="8">
        <v>6.1920000000000002</v>
      </c>
      <c r="K166" s="25" t="s">
        <v>734</v>
      </c>
      <c r="L166" s="85" t="str">
        <f t="shared" si="57"/>
        <v>Yes</v>
      </c>
    </row>
    <row r="167" spans="1:12" x14ac:dyDescent="0.25">
      <c r="A167" s="116" t="s">
        <v>427</v>
      </c>
      <c r="B167" s="21" t="s">
        <v>213</v>
      </c>
      <c r="C167" s="22">
        <v>356</v>
      </c>
      <c r="D167" s="7" t="str">
        <f>IF($B167="N/A","N/A",IF(C167&gt;10,"No",IF(C167&lt;-10,"No","Yes")))</f>
        <v>N/A</v>
      </c>
      <c r="E167" s="22">
        <v>350</v>
      </c>
      <c r="F167" s="7" t="str">
        <f>IF($B167="N/A","N/A",IF(E167&gt;10,"No",IF(E167&lt;-10,"No","Yes")))</f>
        <v>N/A</v>
      </c>
      <c r="G167" s="22">
        <v>399</v>
      </c>
      <c r="H167" s="7" t="str">
        <f>IF($B167="N/A","N/A",IF(G167&gt;10,"No",IF(G167&lt;-10,"No","Yes")))</f>
        <v>N/A</v>
      </c>
      <c r="I167" s="8">
        <v>-1.69</v>
      </c>
      <c r="J167" s="8">
        <v>14</v>
      </c>
      <c r="K167" s="25" t="s">
        <v>734</v>
      </c>
      <c r="L167" s="85" t="str">
        <f t="shared" si="57"/>
        <v>Yes</v>
      </c>
    </row>
    <row r="168" spans="1:12" x14ac:dyDescent="0.25">
      <c r="A168" s="116" t="s">
        <v>428</v>
      </c>
      <c r="B168" s="21" t="s">
        <v>213</v>
      </c>
      <c r="C168" s="22">
        <v>13146</v>
      </c>
      <c r="D168" s="7" t="str">
        <f>IF($B168="N/A","N/A",IF(C168&gt;10,"No",IF(C168&lt;-10,"No","Yes")))</f>
        <v>N/A</v>
      </c>
      <c r="E168" s="22">
        <v>13378</v>
      </c>
      <c r="F168" s="7" t="str">
        <f>IF($B168="N/A","N/A",IF(E168&gt;10,"No",IF(E168&lt;-10,"No","Yes")))</f>
        <v>N/A</v>
      </c>
      <c r="G168" s="22">
        <v>13984</v>
      </c>
      <c r="H168" s="7" t="str">
        <f>IF($B168="N/A","N/A",IF(G168&gt;10,"No",IF(G168&lt;-10,"No","Yes")))</f>
        <v>N/A</v>
      </c>
      <c r="I168" s="8">
        <v>1.7649999999999999</v>
      </c>
      <c r="J168" s="8">
        <v>4.53</v>
      </c>
      <c r="K168" s="25" t="s">
        <v>734</v>
      </c>
      <c r="L168" s="85" t="str">
        <f t="shared" si="57"/>
        <v>Yes</v>
      </c>
    </row>
    <row r="169" spans="1:12" x14ac:dyDescent="0.25">
      <c r="A169" s="116" t="s">
        <v>429</v>
      </c>
      <c r="B169" s="21" t="s">
        <v>213</v>
      </c>
      <c r="C169" s="22">
        <v>11121</v>
      </c>
      <c r="D169" s="7" t="str">
        <f>IF($B169="N/A","N/A",IF(C169&gt;10,"No",IF(C169&lt;-10,"No","Yes")))</f>
        <v>N/A</v>
      </c>
      <c r="E169" s="22">
        <v>11434</v>
      </c>
      <c r="F169" s="7" t="str">
        <f>IF($B169="N/A","N/A",IF(E169&gt;10,"No",IF(E169&lt;-10,"No","Yes")))</f>
        <v>N/A</v>
      </c>
      <c r="G169" s="22">
        <v>12922</v>
      </c>
      <c r="H169" s="7" t="str">
        <f>IF($B169="N/A","N/A",IF(G169&gt;10,"No",IF(G169&lt;-10,"No","Yes")))</f>
        <v>N/A</v>
      </c>
      <c r="I169" s="8">
        <v>2.8140000000000001</v>
      </c>
      <c r="J169" s="8">
        <v>13.01</v>
      </c>
      <c r="K169" s="25" t="s">
        <v>734</v>
      </c>
      <c r="L169" s="85" t="str">
        <f t="shared" si="57"/>
        <v>Yes</v>
      </c>
    </row>
    <row r="170" spans="1:12" x14ac:dyDescent="0.25">
      <c r="A170" s="116" t="s">
        <v>1733</v>
      </c>
      <c r="B170" s="21" t="s">
        <v>213</v>
      </c>
      <c r="C170" s="22">
        <v>63</v>
      </c>
      <c r="D170" s="7" t="str">
        <f>IF($B170="N/A","N/A",IF(C170&gt;10,"No",IF(C170&lt;-10,"No","Yes")))</f>
        <v>N/A</v>
      </c>
      <c r="E170" s="22">
        <v>66</v>
      </c>
      <c r="F170" s="7" t="str">
        <f>IF($B170="N/A","N/A",IF(E170&gt;10,"No",IF(E170&lt;-10,"No","Yes")))</f>
        <v>N/A</v>
      </c>
      <c r="G170" s="22">
        <v>115</v>
      </c>
      <c r="H170" s="7" t="str">
        <f>IF($B170="N/A","N/A",IF(G170&gt;10,"No",IF(G170&lt;-10,"No","Yes")))</f>
        <v>N/A</v>
      </c>
      <c r="I170" s="8">
        <v>4.7619999999999996</v>
      </c>
      <c r="J170" s="8">
        <v>74.239999999999995</v>
      </c>
      <c r="K170" s="25" t="s">
        <v>734</v>
      </c>
      <c r="L170" s="85" t="str">
        <f t="shared" si="57"/>
        <v>No</v>
      </c>
    </row>
    <row r="171" spans="1:12" x14ac:dyDescent="0.25">
      <c r="A171" s="130" t="s">
        <v>1007</v>
      </c>
      <c r="B171" s="21" t="s">
        <v>213</v>
      </c>
      <c r="C171" s="22">
        <v>29471</v>
      </c>
      <c r="D171" s="7" t="str">
        <f t="shared" si="54"/>
        <v>N/A</v>
      </c>
      <c r="E171" s="22">
        <v>29603</v>
      </c>
      <c r="F171" s="7" t="str">
        <f t="shared" si="55"/>
        <v>N/A</v>
      </c>
      <c r="G171" s="22">
        <v>31468</v>
      </c>
      <c r="H171" s="7" t="str">
        <f t="shared" si="56"/>
        <v>N/A</v>
      </c>
      <c r="I171" s="8">
        <v>0.44790000000000002</v>
      </c>
      <c r="J171" s="8">
        <v>6.3</v>
      </c>
      <c r="K171" s="25" t="s">
        <v>734</v>
      </c>
      <c r="L171" s="85" t="str">
        <f t="shared" si="57"/>
        <v>Yes</v>
      </c>
    </row>
    <row r="172" spans="1:12" x14ac:dyDescent="0.25">
      <c r="A172" s="116" t="s">
        <v>1008</v>
      </c>
      <c r="B172" s="21" t="s">
        <v>213</v>
      </c>
      <c r="C172" s="22">
        <v>19071</v>
      </c>
      <c r="D172" s="7" t="str">
        <f>IF($B172="N/A","N/A",IF(C172&gt;10,"No",IF(C172&lt;-10,"No","Yes")))</f>
        <v>N/A</v>
      </c>
      <c r="E172" s="22">
        <v>19249</v>
      </c>
      <c r="F172" s="7" t="str">
        <f>IF($B172="N/A","N/A",IF(E172&gt;10,"No",IF(E172&lt;-10,"No","Yes")))</f>
        <v>N/A</v>
      </c>
      <c r="G172" s="22">
        <v>20405</v>
      </c>
      <c r="H172" s="7" t="str">
        <f>IF($B172="N/A","N/A",IF(G172&gt;10,"No",IF(G172&lt;-10,"No","Yes")))</f>
        <v>N/A</v>
      </c>
      <c r="I172" s="8">
        <v>0.93340000000000001</v>
      </c>
      <c r="J172" s="8">
        <v>6.0060000000000002</v>
      </c>
      <c r="K172" s="25" t="s">
        <v>734</v>
      </c>
      <c r="L172" s="85" t="str">
        <f t="shared" si="57"/>
        <v>Yes</v>
      </c>
    </row>
    <row r="173" spans="1:12" x14ac:dyDescent="0.25">
      <c r="A173" s="116" t="s">
        <v>1009</v>
      </c>
      <c r="B173" s="21" t="s">
        <v>213</v>
      </c>
      <c r="C173" s="22">
        <v>341</v>
      </c>
      <c r="D173" s="7" t="str">
        <f>IF($B173="N/A","N/A",IF(C173&gt;10,"No",IF(C173&lt;-10,"No","Yes")))</f>
        <v>N/A</v>
      </c>
      <c r="E173" s="22">
        <v>333</v>
      </c>
      <c r="F173" s="7" t="str">
        <f>IF($B173="N/A","N/A",IF(E173&gt;10,"No",IF(E173&lt;-10,"No","Yes")))</f>
        <v>N/A</v>
      </c>
      <c r="G173" s="22">
        <v>382</v>
      </c>
      <c r="H173" s="7" t="str">
        <f>IF($B173="N/A","N/A",IF(G173&gt;10,"No",IF(G173&lt;-10,"No","Yes")))</f>
        <v>N/A</v>
      </c>
      <c r="I173" s="8">
        <v>-2.35</v>
      </c>
      <c r="J173" s="8">
        <v>14.71</v>
      </c>
      <c r="K173" s="25" t="s">
        <v>734</v>
      </c>
      <c r="L173" s="85" t="str">
        <f t="shared" si="57"/>
        <v>Yes</v>
      </c>
    </row>
    <row r="174" spans="1:12" ht="25" x14ac:dyDescent="0.25">
      <c r="A174" s="116" t="s">
        <v>1010</v>
      </c>
      <c r="B174" s="21" t="s">
        <v>213</v>
      </c>
      <c r="C174" s="22">
        <v>5890</v>
      </c>
      <c r="D174" s="7" t="str">
        <f>IF($B174="N/A","N/A",IF(C174&gt;10,"No",IF(C174&lt;-10,"No","Yes")))</f>
        <v>N/A</v>
      </c>
      <c r="E174" s="22">
        <v>5896</v>
      </c>
      <c r="F174" s="7" t="str">
        <f>IF($B174="N/A","N/A",IF(E174&gt;10,"No",IF(E174&lt;-10,"No","Yes")))</f>
        <v>N/A</v>
      </c>
      <c r="G174" s="22">
        <v>6237</v>
      </c>
      <c r="H174" s="7" t="str">
        <f>IF($B174="N/A","N/A",IF(G174&gt;10,"No",IF(G174&lt;-10,"No","Yes")))</f>
        <v>N/A</v>
      </c>
      <c r="I174" s="8">
        <v>0.1019</v>
      </c>
      <c r="J174" s="8">
        <v>5.7839999999999998</v>
      </c>
      <c r="K174" s="25" t="s">
        <v>734</v>
      </c>
      <c r="L174" s="85" t="str">
        <f t="shared" si="57"/>
        <v>Yes</v>
      </c>
    </row>
    <row r="175" spans="1:12" x14ac:dyDescent="0.25">
      <c r="A175" s="116" t="s">
        <v>1011</v>
      </c>
      <c r="B175" s="21" t="s">
        <v>213</v>
      </c>
      <c r="C175" s="22">
        <v>4155</v>
      </c>
      <c r="D175" s="7" t="str">
        <f>IF($B175="N/A","N/A",IF(C175&gt;10,"No",IF(C175&lt;-10,"No","Yes")))</f>
        <v>N/A</v>
      </c>
      <c r="E175" s="22">
        <v>4113</v>
      </c>
      <c r="F175" s="7" t="str">
        <f>IF($B175="N/A","N/A",IF(E175&gt;10,"No",IF(E175&lt;-10,"No","Yes")))</f>
        <v>N/A</v>
      </c>
      <c r="G175" s="22">
        <v>4394</v>
      </c>
      <c r="H175" s="7" t="str">
        <f>IF($B175="N/A","N/A",IF(G175&gt;10,"No",IF(G175&lt;-10,"No","Yes")))</f>
        <v>N/A</v>
      </c>
      <c r="I175" s="8">
        <v>-1.01</v>
      </c>
      <c r="J175" s="8">
        <v>6.8319999999999999</v>
      </c>
      <c r="K175" s="25" t="s">
        <v>734</v>
      </c>
      <c r="L175" s="85" t="str">
        <f t="shared" si="57"/>
        <v>Yes</v>
      </c>
    </row>
    <row r="176" spans="1:12" ht="25" x14ac:dyDescent="0.25">
      <c r="A176" s="116" t="s">
        <v>1734</v>
      </c>
      <c r="B176" s="21" t="s">
        <v>213</v>
      </c>
      <c r="C176" s="22">
        <v>14</v>
      </c>
      <c r="D176" s="7" t="str">
        <f>IF($B176="N/A","N/A",IF(C176&gt;10,"No",IF(C176&lt;-10,"No","Yes")))</f>
        <v>N/A</v>
      </c>
      <c r="E176" s="22">
        <v>12</v>
      </c>
      <c r="F176" s="7" t="str">
        <f>IF($B176="N/A","N/A",IF(E176&gt;10,"No",IF(E176&lt;-10,"No","Yes")))</f>
        <v>N/A</v>
      </c>
      <c r="G176" s="22">
        <v>50</v>
      </c>
      <c r="H176" s="7" t="str">
        <f>IF($B176="N/A","N/A",IF(G176&gt;10,"No",IF(G176&lt;-10,"No","Yes")))</f>
        <v>N/A</v>
      </c>
      <c r="I176" s="8">
        <v>-14.3</v>
      </c>
      <c r="J176" s="8">
        <v>316.7</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164</v>
      </c>
      <c r="D183" s="7" t="str">
        <f t="shared" si="54"/>
        <v>N/A</v>
      </c>
      <c r="E183" s="1">
        <v>181</v>
      </c>
      <c r="F183" s="7" t="str">
        <f t="shared" si="55"/>
        <v>N/A</v>
      </c>
      <c r="G183" s="1">
        <v>182</v>
      </c>
      <c r="H183" s="7" t="str">
        <f t="shared" si="56"/>
        <v>N/A</v>
      </c>
      <c r="I183" s="8">
        <v>10.37</v>
      </c>
      <c r="J183" s="8">
        <v>0.55249999999999999</v>
      </c>
      <c r="K183" s="25" t="s">
        <v>734</v>
      </c>
      <c r="L183" s="118" t="str">
        <f t="shared" si="57"/>
        <v>Yes</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164</v>
      </c>
      <c r="D187" s="7" t="str">
        <f t="shared" si="54"/>
        <v>N/A</v>
      </c>
      <c r="E187" s="22">
        <v>181</v>
      </c>
      <c r="F187" s="7" t="str">
        <f t="shared" si="55"/>
        <v>N/A</v>
      </c>
      <c r="G187" s="22">
        <v>182</v>
      </c>
      <c r="H187" s="7" t="str">
        <f t="shared" si="56"/>
        <v>N/A</v>
      </c>
      <c r="I187" s="8">
        <v>10.37</v>
      </c>
      <c r="J187" s="8">
        <v>0.55249999999999999</v>
      </c>
      <c r="K187" s="25" t="s">
        <v>734</v>
      </c>
      <c r="L187" s="85" t="str">
        <f t="shared" si="57"/>
        <v>Yes</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14694</v>
      </c>
      <c r="D201" s="7" t="str">
        <f t="shared" si="54"/>
        <v>N/A</v>
      </c>
      <c r="E201" s="1">
        <v>15321</v>
      </c>
      <c r="F201" s="7" t="str">
        <f t="shared" si="55"/>
        <v>N/A</v>
      </c>
      <c r="G201" s="1">
        <v>16880</v>
      </c>
      <c r="H201" s="7" t="str">
        <f t="shared" si="56"/>
        <v>N/A</v>
      </c>
      <c r="I201" s="8">
        <v>4.2670000000000003</v>
      </c>
      <c r="J201" s="8">
        <v>10.18</v>
      </c>
      <c r="K201" s="25" t="s">
        <v>734</v>
      </c>
      <c r="L201" s="118" t="str">
        <f t="shared" si="57"/>
        <v>Yes</v>
      </c>
    </row>
    <row r="202" spans="1:12" x14ac:dyDescent="0.25">
      <c r="A202" s="116" t="s">
        <v>1033</v>
      </c>
      <c r="B202" s="21" t="s">
        <v>213</v>
      </c>
      <c r="C202" s="22">
        <v>658</v>
      </c>
      <c r="D202" s="7" t="str">
        <f t="shared" si="54"/>
        <v>N/A</v>
      </c>
      <c r="E202" s="22">
        <v>712</v>
      </c>
      <c r="F202" s="7" t="str">
        <f t="shared" si="55"/>
        <v>N/A</v>
      </c>
      <c r="G202" s="22">
        <v>792</v>
      </c>
      <c r="H202" s="7" t="str">
        <f t="shared" si="56"/>
        <v>N/A</v>
      </c>
      <c r="I202" s="8">
        <v>8.2070000000000007</v>
      </c>
      <c r="J202" s="8">
        <v>11.24</v>
      </c>
      <c r="K202" s="25" t="s">
        <v>734</v>
      </c>
      <c r="L202" s="85" t="str">
        <f t="shared" si="57"/>
        <v>Yes</v>
      </c>
    </row>
    <row r="203" spans="1:12" x14ac:dyDescent="0.25">
      <c r="A203" s="116" t="s">
        <v>1034</v>
      </c>
      <c r="B203" s="21" t="s">
        <v>213</v>
      </c>
      <c r="C203" s="22">
        <v>15</v>
      </c>
      <c r="D203" s="7" t="str">
        <f t="shared" si="54"/>
        <v>N/A</v>
      </c>
      <c r="E203" s="22">
        <v>17</v>
      </c>
      <c r="F203" s="7" t="str">
        <f t="shared" si="55"/>
        <v>N/A</v>
      </c>
      <c r="G203" s="22">
        <v>17</v>
      </c>
      <c r="H203" s="7" t="str">
        <f t="shared" si="56"/>
        <v>N/A</v>
      </c>
      <c r="I203" s="8">
        <v>13.33</v>
      </c>
      <c r="J203" s="8">
        <v>0</v>
      </c>
      <c r="K203" s="25" t="s">
        <v>734</v>
      </c>
      <c r="L203" s="85" t="str">
        <f t="shared" si="57"/>
        <v>Yes</v>
      </c>
    </row>
    <row r="204" spans="1:12" x14ac:dyDescent="0.25">
      <c r="A204" s="116" t="s">
        <v>1035</v>
      </c>
      <c r="B204" s="21" t="s">
        <v>213</v>
      </c>
      <c r="C204" s="22">
        <v>7255</v>
      </c>
      <c r="D204" s="7" t="str">
        <f t="shared" si="54"/>
        <v>N/A</v>
      </c>
      <c r="E204" s="22">
        <v>7482</v>
      </c>
      <c r="F204" s="7" t="str">
        <f t="shared" si="55"/>
        <v>N/A</v>
      </c>
      <c r="G204" s="22">
        <v>7747</v>
      </c>
      <c r="H204" s="7" t="str">
        <f t="shared" si="56"/>
        <v>N/A</v>
      </c>
      <c r="I204" s="8">
        <v>3.129</v>
      </c>
      <c r="J204" s="8">
        <v>3.5419999999999998</v>
      </c>
      <c r="K204" s="25" t="s">
        <v>734</v>
      </c>
      <c r="L204" s="85" t="str">
        <f t="shared" si="57"/>
        <v>Yes</v>
      </c>
    </row>
    <row r="205" spans="1:12" x14ac:dyDescent="0.25">
      <c r="A205" s="116" t="s">
        <v>1036</v>
      </c>
      <c r="B205" s="21" t="s">
        <v>213</v>
      </c>
      <c r="C205" s="22">
        <v>6718</v>
      </c>
      <c r="D205" s="7" t="str">
        <f t="shared" si="54"/>
        <v>N/A</v>
      </c>
      <c r="E205" s="22">
        <v>7058</v>
      </c>
      <c r="F205" s="7" t="str">
        <f t="shared" si="55"/>
        <v>N/A</v>
      </c>
      <c r="G205" s="22">
        <v>8262</v>
      </c>
      <c r="H205" s="7" t="str">
        <f t="shared" si="56"/>
        <v>N/A</v>
      </c>
      <c r="I205" s="8">
        <v>5.0609999999999999</v>
      </c>
      <c r="J205" s="8">
        <v>17.059999999999999</v>
      </c>
      <c r="K205" s="25" t="s">
        <v>734</v>
      </c>
      <c r="L205" s="85" t="str">
        <f t="shared" si="57"/>
        <v>Yes</v>
      </c>
    </row>
    <row r="206" spans="1:12" ht="25" x14ac:dyDescent="0.25">
      <c r="A206" s="116" t="s">
        <v>1739</v>
      </c>
      <c r="B206" s="21" t="s">
        <v>213</v>
      </c>
      <c r="C206" s="22">
        <v>48</v>
      </c>
      <c r="D206" s="7" t="str">
        <f t="shared" si="54"/>
        <v>N/A</v>
      </c>
      <c r="E206" s="22">
        <v>52</v>
      </c>
      <c r="F206" s="7" t="str">
        <f t="shared" si="55"/>
        <v>N/A</v>
      </c>
      <c r="G206" s="22">
        <v>62</v>
      </c>
      <c r="H206" s="7" t="str">
        <f t="shared" si="56"/>
        <v>N/A</v>
      </c>
      <c r="I206" s="8">
        <v>8.3330000000000002</v>
      </c>
      <c r="J206" s="8">
        <v>19.23</v>
      </c>
      <c r="K206" s="25" t="s">
        <v>734</v>
      </c>
      <c r="L206" s="85" t="str">
        <f t="shared" si="57"/>
        <v>Yes</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86</v>
      </c>
      <c r="D213" s="7" t="str">
        <f t="shared" si="54"/>
        <v>N/A</v>
      </c>
      <c r="E213" s="22">
        <v>84</v>
      </c>
      <c r="F213" s="7" t="str">
        <f t="shared" si="55"/>
        <v>N/A</v>
      </c>
      <c r="G213" s="22">
        <v>87</v>
      </c>
      <c r="H213" s="7" t="str">
        <f t="shared" si="56"/>
        <v>N/A</v>
      </c>
      <c r="I213" s="8">
        <v>-2.33</v>
      </c>
      <c r="J213" s="8">
        <v>3.5710000000000002</v>
      </c>
      <c r="K213" s="25" t="s">
        <v>734</v>
      </c>
      <c r="L213" s="85" t="str">
        <f t="shared" si="57"/>
        <v>Yes</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11</v>
      </c>
      <c r="D216" s="7" t="str">
        <f t="shared" si="54"/>
        <v>N/A</v>
      </c>
      <c r="E216" s="22">
        <v>0</v>
      </c>
      <c r="F216" s="7" t="str">
        <f t="shared" si="55"/>
        <v>N/A</v>
      </c>
      <c r="G216" s="22">
        <v>0</v>
      </c>
      <c r="H216" s="7" t="str">
        <f t="shared" si="56"/>
        <v>N/A</v>
      </c>
      <c r="I216" s="8">
        <v>-100</v>
      </c>
      <c r="J216" s="8" t="s">
        <v>1747</v>
      </c>
      <c r="K216" s="25" t="s">
        <v>734</v>
      </c>
      <c r="L216" s="85" t="str">
        <f t="shared" si="57"/>
        <v>N/A</v>
      </c>
    </row>
    <row r="217" spans="1:12" ht="25" x14ac:dyDescent="0.25">
      <c r="A217" s="116" t="s">
        <v>1046</v>
      </c>
      <c r="B217" s="21" t="s">
        <v>213</v>
      </c>
      <c r="C217" s="22">
        <v>84</v>
      </c>
      <c r="D217" s="7" t="str">
        <f t="shared" si="54"/>
        <v>N/A</v>
      </c>
      <c r="E217" s="22">
        <v>82</v>
      </c>
      <c r="F217" s="7" t="str">
        <f t="shared" si="55"/>
        <v>N/A</v>
      </c>
      <c r="G217" s="22">
        <v>84</v>
      </c>
      <c r="H217" s="7" t="str">
        <f t="shared" si="56"/>
        <v>N/A</v>
      </c>
      <c r="I217" s="8">
        <v>-2.38</v>
      </c>
      <c r="J217" s="8">
        <v>2.4390000000000001</v>
      </c>
      <c r="K217" s="25" t="s">
        <v>734</v>
      </c>
      <c r="L217" s="85" t="str">
        <f t="shared" si="57"/>
        <v>Yes</v>
      </c>
    </row>
    <row r="218" spans="1:12" ht="25" x14ac:dyDescent="0.25">
      <c r="A218" s="116" t="s">
        <v>1741</v>
      </c>
      <c r="B218" s="21" t="s">
        <v>213</v>
      </c>
      <c r="C218" s="22">
        <v>11</v>
      </c>
      <c r="D218" s="7" t="str">
        <f t="shared" si="54"/>
        <v>N/A</v>
      </c>
      <c r="E218" s="22">
        <v>11</v>
      </c>
      <c r="F218" s="7" t="str">
        <f t="shared" si="55"/>
        <v>N/A</v>
      </c>
      <c r="G218" s="22">
        <v>11</v>
      </c>
      <c r="H218" s="7" t="str">
        <f t="shared" si="56"/>
        <v>N/A</v>
      </c>
      <c r="I218" s="8">
        <v>100</v>
      </c>
      <c r="J218" s="8">
        <v>50</v>
      </c>
      <c r="K218" s="25" t="s">
        <v>734</v>
      </c>
      <c r="L218" s="85" t="str">
        <f t="shared" si="57"/>
        <v>No</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27.736125182999999</v>
      </c>
      <c r="D231" s="7" t="str">
        <f>IF($B231="N/A","N/A",IF(C231&lt;15,"Yes","No"))</f>
        <v>No</v>
      </c>
      <c r="E231" s="4">
        <v>35.581668104999999</v>
      </c>
      <c r="F231" s="7" t="str">
        <f>IF($B231="N/A","N/A",IF(E231&lt;15,"Yes","No"))</f>
        <v>No</v>
      </c>
      <c r="G231" s="4">
        <v>32.992574613999999</v>
      </c>
      <c r="H231" s="7" t="str">
        <f>IF($B231="N/A","N/A",IF(G231&lt;15,"Yes","No"))</f>
        <v>No</v>
      </c>
      <c r="I231" s="8">
        <v>28.29</v>
      </c>
      <c r="J231" s="8">
        <v>-7.28</v>
      </c>
      <c r="K231" s="25" t="s">
        <v>734</v>
      </c>
      <c r="L231" s="85" t="str">
        <f t="shared" si="59"/>
        <v>Yes</v>
      </c>
    </row>
    <row r="232" spans="1:12" x14ac:dyDescent="0.25">
      <c r="A232" s="117" t="s">
        <v>1058</v>
      </c>
      <c r="B232" s="21" t="s">
        <v>213</v>
      </c>
      <c r="C232" s="22">
        <v>1212</v>
      </c>
      <c r="D232" s="7" t="str">
        <f t="shared" ref="D232" si="60">IF($B232="N/A","N/A",IF(C232&gt;10,"No",IF(C232&lt;-10,"No","Yes")))</f>
        <v>N/A</v>
      </c>
      <c r="E232" s="22">
        <v>2843</v>
      </c>
      <c r="F232" s="7" t="str">
        <f t="shared" ref="F232" si="61">IF($B232="N/A","N/A",IF(E232&gt;10,"No",IF(E232&lt;-10,"No","Yes")))</f>
        <v>N/A</v>
      </c>
      <c r="G232" s="22">
        <v>3140</v>
      </c>
      <c r="H232" s="7" t="str">
        <f t="shared" ref="H232" si="62">IF($B232="N/A","N/A",IF(G232&gt;10,"No",IF(G232&lt;-10,"No","Yes")))</f>
        <v>N/A</v>
      </c>
      <c r="I232" s="8">
        <v>134.6</v>
      </c>
      <c r="J232" s="8">
        <v>10.45</v>
      </c>
      <c r="K232" s="25" t="s">
        <v>734</v>
      </c>
      <c r="L232" s="85" t="str">
        <f t="shared" si="59"/>
        <v>Yes</v>
      </c>
    </row>
    <row r="233" spans="1:12" x14ac:dyDescent="0.25">
      <c r="A233" s="117" t="s">
        <v>1059</v>
      </c>
      <c r="B233" s="21" t="s">
        <v>279</v>
      </c>
      <c r="C233" s="4">
        <v>3.6387654617999998</v>
      </c>
      <c r="D233" s="7" t="str">
        <f>IF($B233="N/A","N/A",IF(C233&lt;10,"Yes","No"))</f>
        <v>Yes</v>
      </c>
      <c r="E233" s="4">
        <v>8.8974431196000001</v>
      </c>
      <c r="F233" s="7" t="str">
        <f>IF($B233="N/A","N/A",IF(E233&lt;10,"Yes","No"))</f>
        <v>Yes</v>
      </c>
      <c r="G233" s="4">
        <v>8.7913318587999996</v>
      </c>
      <c r="H233" s="7" t="str">
        <f>IF($B233="N/A","N/A",IF(G233&lt;10,"Yes","No"))</f>
        <v>Yes</v>
      </c>
      <c r="I233" s="8">
        <v>144.5</v>
      </c>
      <c r="J233" s="8">
        <v>-1.19</v>
      </c>
      <c r="K233" s="25" t="s">
        <v>734</v>
      </c>
      <c r="L233" s="85" t="str">
        <f t="shared" si="59"/>
        <v>Yes</v>
      </c>
    </row>
    <row r="234" spans="1:12" x14ac:dyDescent="0.25">
      <c r="A234" s="108" t="s">
        <v>72</v>
      </c>
      <c r="B234" s="21" t="s">
        <v>213</v>
      </c>
      <c r="C234" s="4">
        <v>58.579308791999999</v>
      </c>
      <c r="D234" s="7" t="str">
        <f t="shared" si="54"/>
        <v>N/A</v>
      </c>
      <c r="E234" s="4">
        <v>62.829449644999997</v>
      </c>
      <c r="F234" s="7" t="str">
        <f t="shared" si="55"/>
        <v>N/A</v>
      </c>
      <c r="G234" s="4">
        <v>87.080650801000004</v>
      </c>
      <c r="H234" s="7" t="str">
        <f>IF($B234="N/A","N/A",IF(G234&gt;10,"No",IF(G234&lt;-10,"No","Yes")))</f>
        <v>N/A</v>
      </c>
      <c r="I234" s="8">
        <v>7.2549999999999999</v>
      </c>
      <c r="J234" s="8">
        <v>38.6</v>
      </c>
      <c r="K234" s="25" t="s">
        <v>734</v>
      </c>
      <c r="L234" s="85" t="str">
        <f t="shared" si="59"/>
        <v>No</v>
      </c>
    </row>
    <row r="235" spans="1:12" ht="25" x14ac:dyDescent="0.25">
      <c r="A235" s="117" t="s">
        <v>1060</v>
      </c>
      <c r="B235" s="21" t="s">
        <v>289</v>
      </c>
      <c r="C235" s="5">
        <v>9.1905887650999993</v>
      </c>
      <c r="D235" s="7" t="str">
        <f>IF($B235="N/A","N/A",IF(C235&lt;15,"Yes","No"))</f>
        <v>Yes</v>
      </c>
      <c r="E235" s="5">
        <v>10.659673814</v>
      </c>
      <c r="F235" s="7" t="str">
        <f>IF($B235="N/A","N/A",IF(E235&lt;15,"Yes","No"))</f>
        <v>Yes</v>
      </c>
      <c r="G235" s="5">
        <v>5.4692802928999997</v>
      </c>
      <c r="H235" s="7" t="str">
        <f>IF($B235="N/A","N/A",IF(G235&lt;15,"Yes","No"))</f>
        <v>Yes</v>
      </c>
      <c r="I235" s="8">
        <v>15.98</v>
      </c>
      <c r="J235" s="8">
        <v>-48.7</v>
      </c>
      <c r="K235" s="25" t="s">
        <v>734</v>
      </c>
      <c r="L235" s="85" t="str">
        <f t="shared" si="59"/>
        <v>No</v>
      </c>
    </row>
    <row r="236" spans="1:12" ht="25" x14ac:dyDescent="0.25">
      <c r="A236" s="117" t="s">
        <v>152</v>
      </c>
      <c r="B236" s="21" t="s">
        <v>213</v>
      </c>
      <c r="C236" s="22">
        <v>249</v>
      </c>
      <c r="D236" s="7" t="str">
        <f>IF($B236="N/A","N/A",IF(C236&gt;10,"No",IF(C236&lt;-10,"No","Yes")))</f>
        <v>N/A</v>
      </c>
      <c r="E236" s="22">
        <v>243</v>
      </c>
      <c r="F236" s="7" t="str">
        <f>IF($B236="N/A","N/A",IF(E236&gt;10,"No",IF(E236&lt;-10,"No","Yes")))</f>
        <v>N/A</v>
      </c>
      <c r="G236" s="22">
        <v>310</v>
      </c>
      <c r="H236" s="7" t="str">
        <f>IF($B236="N/A","N/A",IF(G236&gt;10,"No",IF(G236&lt;-10,"No","Yes")))</f>
        <v>N/A</v>
      </c>
      <c r="I236" s="8">
        <v>-2.41</v>
      </c>
      <c r="J236" s="8">
        <v>27.57</v>
      </c>
      <c r="K236" s="25" t="s">
        <v>734</v>
      </c>
      <c r="L236" s="85" t="str">
        <f>IF(J236="Div by 0", "N/A", IF(K236="N/A","N/A", IF(J236&gt;VALUE(MID(K236,1,2)), "No", IF(J236&lt;-1*VALUE(MID(K236,1,2)), "No", "Yes"))))</f>
        <v>Yes</v>
      </c>
    </row>
    <row r="237" spans="1:12" x14ac:dyDescent="0.25">
      <c r="A237" s="117" t="s">
        <v>1061</v>
      </c>
      <c r="B237" s="21" t="s">
        <v>213</v>
      </c>
      <c r="C237" s="22">
        <v>33308</v>
      </c>
      <c r="D237" s="7" t="str">
        <f t="shared" ref="D237:D242" si="63">IF($B237="N/A","N/A",IF(C237&gt;10,"No",IF(C237&lt;-10,"No","Yes")))</f>
        <v>N/A</v>
      </c>
      <c r="E237" s="22">
        <v>31953</v>
      </c>
      <c r="F237" s="7" t="str">
        <f t="shared" ref="F237:F242" si="64">IF($B237="N/A","N/A",IF(E237&gt;10,"No",IF(E237&lt;-10,"No","Yes")))</f>
        <v>N/A</v>
      </c>
      <c r="G237" s="22">
        <v>35717</v>
      </c>
      <c r="H237" s="7" t="str">
        <f>IF($B237="N/A","N/A",IF(G237&gt;10,"No",IF(G237&lt;-10,"No","Yes")))</f>
        <v>N/A</v>
      </c>
      <c r="I237" s="8">
        <v>-4.07</v>
      </c>
      <c r="J237" s="8">
        <v>11.78</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99.997943105999994</v>
      </c>
      <c r="H238" s="7" t="str">
        <f t="shared" ref="H238:H242" si="65">IF($B238="N/A","N/A",IF(G238&gt;10,"No",IF(G238&lt;-10,"No","Yes")))</f>
        <v>N/A</v>
      </c>
      <c r="I238" s="8">
        <v>0</v>
      </c>
      <c r="J238" s="8">
        <v>-2E-3</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11</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v>50</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11</v>
      </c>
      <c r="H241" s="7" t="str">
        <f t="shared" si="65"/>
        <v>N/A</v>
      </c>
      <c r="I241" s="8" t="s">
        <v>1747</v>
      </c>
      <c r="J241" s="8" t="s">
        <v>1747</v>
      </c>
      <c r="K241" s="25" t="s">
        <v>213</v>
      </c>
      <c r="L241" s="85" t="str">
        <f t="shared" si="66"/>
        <v>N/A</v>
      </c>
    </row>
    <row r="242" spans="1:12" ht="25" x14ac:dyDescent="0.25">
      <c r="A242" s="117" t="s">
        <v>1066</v>
      </c>
      <c r="B242" s="21" t="s">
        <v>213</v>
      </c>
      <c r="C242" s="4">
        <v>27.736125182999999</v>
      </c>
      <c r="D242" s="7" t="str">
        <f t="shared" si="63"/>
        <v>N/A</v>
      </c>
      <c r="E242" s="4">
        <v>35.581668104999999</v>
      </c>
      <c r="F242" s="7" t="str">
        <f t="shared" si="64"/>
        <v>N/A</v>
      </c>
      <c r="G242" s="4">
        <v>32.99051772</v>
      </c>
      <c r="H242" s="7" t="str">
        <f t="shared" si="65"/>
        <v>N/A</v>
      </c>
      <c r="I242" s="8">
        <v>28.29</v>
      </c>
      <c r="J242" s="8">
        <v>-7.28</v>
      </c>
      <c r="K242" s="25" t="s">
        <v>213</v>
      </c>
      <c r="L242" s="85" t="str">
        <f t="shared" si="66"/>
        <v>N/A</v>
      </c>
    </row>
    <row r="243" spans="1:12" x14ac:dyDescent="0.25">
      <c r="A243" s="130" t="s">
        <v>1067</v>
      </c>
      <c r="B243" s="21" t="s">
        <v>213</v>
      </c>
      <c r="C243" s="22">
        <v>704983</v>
      </c>
      <c r="D243" s="7" t="str">
        <f>IF($B243="N/A","N/A",IF(C243&gt;10,"No",IF(C243&lt;-10,"No","Yes")))</f>
        <v>N/A</v>
      </c>
      <c r="E243" s="22">
        <v>698772</v>
      </c>
      <c r="F243" s="7" t="str">
        <f>IF($B243="N/A","N/A",IF(E243&gt;10,"No",IF(E243&lt;-10,"No","Yes")))</f>
        <v>N/A</v>
      </c>
      <c r="G243" s="22">
        <v>1092435</v>
      </c>
      <c r="H243" s="7" t="str">
        <f>IF($B243="N/A","N/A",IF(G243&gt;10,"No",IF(G243&lt;-10,"No","Yes")))</f>
        <v>N/A</v>
      </c>
      <c r="I243" s="8">
        <v>-0.88100000000000001</v>
      </c>
      <c r="J243" s="8">
        <v>56.34</v>
      </c>
      <c r="K243" s="25" t="s">
        <v>734</v>
      </c>
      <c r="L243" s="85" t="str">
        <f t="shared" ref="L243:L276" si="67">IF(J243="Div by 0", "N/A", IF(K243="N/A","N/A", IF(J243&gt;VALUE(MID(K243,1,2)), "No", IF(J243&lt;-1*VALUE(MID(K243,1,2)), "No", "Yes"))))</f>
        <v>No</v>
      </c>
    </row>
    <row r="244" spans="1:12" x14ac:dyDescent="0.25">
      <c r="A244" s="108" t="s">
        <v>1068</v>
      </c>
      <c r="B244" s="21" t="s">
        <v>213</v>
      </c>
      <c r="C244" s="4">
        <v>86.194457607000004</v>
      </c>
      <c r="D244" s="7" t="str">
        <f>IF($B244="N/A","N/A",IF(C244&gt;10,"No",IF(C244&lt;-10,"No","Yes")))</f>
        <v>N/A</v>
      </c>
      <c r="E244" s="4">
        <v>84.566441933999997</v>
      </c>
      <c r="F244" s="7" t="str">
        <f>IF($B244="N/A","N/A",IF(E244&gt;10,"No",IF(E244&lt;-10,"No","Yes")))</f>
        <v>N/A</v>
      </c>
      <c r="G244" s="4">
        <v>64.422661895999994</v>
      </c>
      <c r="H244" s="7" t="str">
        <f>IF($B244="N/A","N/A",IF(G244&gt;10,"No",IF(G244&lt;-10,"No","Yes")))</f>
        <v>N/A</v>
      </c>
      <c r="I244" s="8">
        <v>-1.89</v>
      </c>
      <c r="J244" s="8">
        <v>-23.8</v>
      </c>
      <c r="K244" s="25" t="s">
        <v>734</v>
      </c>
      <c r="L244" s="85" t="str">
        <f t="shared" si="67"/>
        <v>Yes</v>
      </c>
    </row>
    <row r="245" spans="1:12" x14ac:dyDescent="0.25">
      <c r="A245" s="108" t="s">
        <v>1069</v>
      </c>
      <c r="B245" s="21" t="s">
        <v>213</v>
      </c>
      <c r="C245" s="4">
        <v>89.636827728</v>
      </c>
      <c r="D245" s="7" t="str">
        <f>IF($B245="N/A","N/A",IF(C245&gt;10,"No",IF(C245&lt;-10,"No","Yes")))</f>
        <v>N/A</v>
      </c>
      <c r="E245" s="4">
        <v>88.569364038000003</v>
      </c>
      <c r="F245" s="7" t="str">
        <f>IF($B245="N/A","N/A",IF(E245&gt;10,"No",IF(E245&lt;-10,"No","Yes")))</f>
        <v>N/A</v>
      </c>
      <c r="G245" s="4">
        <v>79.693071942000003</v>
      </c>
      <c r="H245" s="7" t="str">
        <f>IF($B245="N/A","N/A",IF(G245&gt;10,"No",IF(G245&lt;-10,"No","Yes")))</f>
        <v>N/A</v>
      </c>
      <c r="I245" s="8">
        <v>-1.19</v>
      </c>
      <c r="J245" s="8">
        <v>-10</v>
      </c>
      <c r="K245" s="25" t="s">
        <v>734</v>
      </c>
      <c r="L245" s="85" t="str">
        <f t="shared" si="67"/>
        <v>Yes</v>
      </c>
    </row>
    <row r="246" spans="1:12" x14ac:dyDescent="0.25">
      <c r="A246" s="108" t="s">
        <v>1070</v>
      </c>
      <c r="B246" s="21" t="s">
        <v>213</v>
      </c>
      <c r="C246" s="4">
        <v>97.966089736000001</v>
      </c>
      <c r="D246" s="7" t="str">
        <f t="shared" ref="D246:D274" si="68">IF($B246="N/A","N/A",IF(C246&gt;10,"No",IF(C246&lt;-10,"No","Yes")))</f>
        <v>N/A</v>
      </c>
      <c r="E246" s="4">
        <v>98.276328501999998</v>
      </c>
      <c r="F246" s="7" t="str">
        <f t="shared" ref="F246:F274" si="69">IF($B246="N/A","N/A",IF(E246&gt;10,"No",IF(E246&lt;-10,"No","Yes")))</f>
        <v>N/A</v>
      </c>
      <c r="G246" s="4">
        <v>98.471596833999996</v>
      </c>
      <c r="H246" s="7" t="str">
        <f t="shared" ref="H246:H274" si="70">IF($B246="N/A","N/A",IF(G246&gt;10,"No",IF(G246&lt;-10,"No","Yes")))</f>
        <v>N/A</v>
      </c>
      <c r="I246" s="8">
        <v>0.31669999999999998</v>
      </c>
      <c r="J246" s="8">
        <v>0.19869999999999999</v>
      </c>
      <c r="K246" s="25" t="s">
        <v>734</v>
      </c>
      <c r="L246" s="85" t="str">
        <f t="shared" si="67"/>
        <v>Yes</v>
      </c>
    </row>
    <row r="247" spans="1:12" x14ac:dyDescent="0.25">
      <c r="A247" s="108" t="s">
        <v>1071</v>
      </c>
      <c r="B247" s="21" t="s">
        <v>213</v>
      </c>
      <c r="C247" s="4">
        <v>88.117169363000002</v>
      </c>
      <c r="D247" s="7" t="str">
        <f t="shared" si="68"/>
        <v>N/A</v>
      </c>
      <c r="E247" s="4">
        <v>88.973638890000004</v>
      </c>
      <c r="F247" s="7" t="str">
        <f t="shared" si="69"/>
        <v>N/A</v>
      </c>
      <c r="G247" s="4">
        <v>96.451691468999996</v>
      </c>
      <c r="H247" s="7" t="str">
        <f t="shared" si="70"/>
        <v>N/A</v>
      </c>
      <c r="I247" s="8">
        <v>0.97199999999999998</v>
      </c>
      <c r="J247" s="8">
        <v>8.4049999999999994</v>
      </c>
      <c r="K247" s="25" t="s">
        <v>734</v>
      </c>
      <c r="L247" s="85" t="str">
        <f t="shared" si="67"/>
        <v>Yes</v>
      </c>
    </row>
    <row r="248" spans="1:12" x14ac:dyDescent="0.25">
      <c r="A248" s="108" t="s">
        <v>1072</v>
      </c>
      <c r="B248" s="21" t="s">
        <v>213</v>
      </c>
      <c r="C248" s="4">
        <v>86.151580960000004</v>
      </c>
      <c r="D248" s="7" t="str">
        <f t="shared" si="68"/>
        <v>N/A</v>
      </c>
      <c r="E248" s="4">
        <v>85.684171660999993</v>
      </c>
      <c r="F248" s="7" t="str">
        <f t="shared" si="69"/>
        <v>N/A</v>
      </c>
      <c r="G248" s="4">
        <v>88.713378828000003</v>
      </c>
      <c r="H248" s="7" t="str">
        <f t="shared" si="70"/>
        <v>N/A</v>
      </c>
      <c r="I248" s="8">
        <v>-0.54300000000000004</v>
      </c>
      <c r="J248" s="8">
        <v>3.5350000000000001</v>
      </c>
      <c r="K248" s="25" t="s">
        <v>734</v>
      </c>
      <c r="L248" s="85" t="str">
        <f t="shared" si="67"/>
        <v>Yes</v>
      </c>
    </row>
    <row r="249" spans="1:12" x14ac:dyDescent="0.25">
      <c r="A249" s="130" t="s">
        <v>1073</v>
      </c>
      <c r="B249" s="21" t="s">
        <v>213</v>
      </c>
      <c r="C249" s="22">
        <v>615964</v>
      </c>
      <c r="D249" s="7" t="str">
        <f t="shared" si="68"/>
        <v>N/A</v>
      </c>
      <c r="E249" s="22">
        <v>591754</v>
      </c>
      <c r="F249" s="7" t="str">
        <f t="shared" si="69"/>
        <v>N/A</v>
      </c>
      <c r="G249" s="22">
        <v>0</v>
      </c>
      <c r="H249" s="7" t="str">
        <f t="shared" si="70"/>
        <v>N/A</v>
      </c>
      <c r="I249" s="8">
        <v>-3.93</v>
      </c>
      <c r="J249" s="8">
        <v>-100</v>
      </c>
      <c r="K249" s="25" t="s">
        <v>734</v>
      </c>
      <c r="L249" s="85" t="str">
        <f t="shared" si="67"/>
        <v>No</v>
      </c>
    </row>
    <row r="250" spans="1:12" x14ac:dyDescent="0.25">
      <c r="A250" s="108" t="s">
        <v>1074</v>
      </c>
      <c r="B250" s="21" t="s">
        <v>213</v>
      </c>
      <c r="C250" s="4">
        <v>64.792198462000002</v>
      </c>
      <c r="D250" s="7" t="str">
        <f t="shared" si="68"/>
        <v>N/A</v>
      </c>
      <c r="E250" s="4">
        <v>61.445290839000002</v>
      </c>
      <c r="F250" s="7" t="str">
        <f t="shared" si="69"/>
        <v>N/A</v>
      </c>
      <c r="G250" s="4">
        <v>0</v>
      </c>
      <c r="H250" s="7" t="str">
        <f t="shared" si="70"/>
        <v>N/A</v>
      </c>
      <c r="I250" s="8">
        <v>-5.17</v>
      </c>
      <c r="J250" s="8">
        <v>-100</v>
      </c>
      <c r="K250" s="25" t="s">
        <v>734</v>
      </c>
      <c r="L250" s="85" t="str">
        <f t="shared" si="67"/>
        <v>No</v>
      </c>
    </row>
    <row r="251" spans="1:12" x14ac:dyDescent="0.25">
      <c r="A251" s="108" t="s">
        <v>1075</v>
      </c>
      <c r="B251" s="21" t="s">
        <v>213</v>
      </c>
      <c r="C251" s="4">
        <v>80.387801710999994</v>
      </c>
      <c r="D251" s="7" t="str">
        <f t="shared" si="68"/>
        <v>N/A</v>
      </c>
      <c r="E251" s="4">
        <v>77.366687025000004</v>
      </c>
      <c r="F251" s="7" t="str">
        <f t="shared" si="69"/>
        <v>N/A</v>
      </c>
      <c r="G251" s="4">
        <v>0</v>
      </c>
      <c r="H251" s="7" t="str">
        <f t="shared" si="70"/>
        <v>N/A</v>
      </c>
      <c r="I251" s="8">
        <v>-3.76</v>
      </c>
      <c r="J251" s="8">
        <v>-100</v>
      </c>
      <c r="K251" s="25" t="s">
        <v>734</v>
      </c>
      <c r="L251" s="85" t="str">
        <f t="shared" si="67"/>
        <v>No</v>
      </c>
    </row>
    <row r="252" spans="1:12" x14ac:dyDescent="0.25">
      <c r="A252" s="108" t="s">
        <v>1076</v>
      </c>
      <c r="B252" s="21" t="s">
        <v>213</v>
      </c>
      <c r="C252" s="4">
        <v>97.966089736000001</v>
      </c>
      <c r="D252" s="7" t="str">
        <f t="shared" si="68"/>
        <v>N/A</v>
      </c>
      <c r="E252" s="4">
        <v>94.969772257000002</v>
      </c>
      <c r="F252" s="7" t="str">
        <f t="shared" si="69"/>
        <v>N/A</v>
      </c>
      <c r="G252" s="4">
        <v>0</v>
      </c>
      <c r="H252" s="7" t="str">
        <f t="shared" si="70"/>
        <v>N/A</v>
      </c>
      <c r="I252" s="8">
        <v>-3.06</v>
      </c>
      <c r="J252" s="8">
        <v>-100</v>
      </c>
      <c r="K252" s="25" t="s">
        <v>734</v>
      </c>
      <c r="L252" s="85" t="str">
        <f t="shared" si="67"/>
        <v>No</v>
      </c>
    </row>
    <row r="253" spans="1:12" x14ac:dyDescent="0.25">
      <c r="A253" s="108" t="s">
        <v>1077</v>
      </c>
      <c r="B253" s="21" t="s">
        <v>213</v>
      </c>
      <c r="C253" s="4">
        <v>57.715733178000001</v>
      </c>
      <c r="D253" s="7" t="str">
        <f t="shared" si="68"/>
        <v>N/A</v>
      </c>
      <c r="E253" s="4">
        <v>56.598105601</v>
      </c>
      <c r="F253" s="7" t="str">
        <f t="shared" si="69"/>
        <v>N/A</v>
      </c>
      <c r="G253" s="4">
        <v>0</v>
      </c>
      <c r="H253" s="7" t="str">
        <f t="shared" si="70"/>
        <v>N/A</v>
      </c>
      <c r="I253" s="8">
        <v>-1.94</v>
      </c>
      <c r="J253" s="8">
        <v>-100</v>
      </c>
      <c r="K253" s="25" t="s">
        <v>734</v>
      </c>
      <c r="L253" s="85" t="str">
        <f t="shared" si="67"/>
        <v>No</v>
      </c>
    </row>
    <row r="254" spans="1:12" x14ac:dyDescent="0.25">
      <c r="A254" s="108" t="s">
        <v>1078</v>
      </c>
      <c r="B254" s="21" t="s">
        <v>213</v>
      </c>
      <c r="C254" s="4">
        <v>88.303861913999995</v>
      </c>
      <c r="D254" s="7" t="str">
        <f t="shared" si="68"/>
        <v>N/A</v>
      </c>
      <c r="E254" s="4">
        <v>89.131801390000007</v>
      </c>
      <c r="F254" s="7" t="str">
        <f t="shared" si="69"/>
        <v>N/A</v>
      </c>
      <c r="G254" s="4" t="s">
        <v>1747</v>
      </c>
      <c r="H254" s="7" t="str">
        <f t="shared" si="70"/>
        <v>N/A</v>
      </c>
      <c r="I254" s="8">
        <v>0.93759999999999999</v>
      </c>
      <c r="J254" s="8" t="s">
        <v>1747</v>
      </c>
      <c r="K254" s="25" t="s">
        <v>734</v>
      </c>
      <c r="L254" s="85" t="str">
        <f t="shared" si="67"/>
        <v>N/A</v>
      </c>
    </row>
    <row r="255" spans="1:12" x14ac:dyDescent="0.25">
      <c r="A255" s="108" t="s">
        <v>1079</v>
      </c>
      <c r="B255" s="21" t="s">
        <v>213</v>
      </c>
      <c r="C255" s="4">
        <v>98.804800280999999</v>
      </c>
      <c r="D255" s="7" t="str">
        <f t="shared" si="68"/>
        <v>N/A</v>
      </c>
      <c r="E255" s="4">
        <v>99.012596450999993</v>
      </c>
      <c r="F255" s="7" t="str">
        <f t="shared" si="69"/>
        <v>N/A</v>
      </c>
      <c r="G255" s="4" t="s">
        <v>1747</v>
      </c>
      <c r="H255" s="7" t="str">
        <f t="shared" si="70"/>
        <v>N/A</v>
      </c>
      <c r="I255" s="8">
        <v>0.21029999999999999</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1</v>
      </c>
      <c r="F275" s="7" t="str">
        <f t="shared" ref="F275:F276" si="72">IF($B275="N/A","N/A",IF(E275&gt;0,"No",IF(E275&lt;0,"No","Yes")))</f>
        <v>No</v>
      </c>
      <c r="G275" s="1">
        <v>0</v>
      </c>
      <c r="H275" s="7" t="str">
        <f t="shared" ref="H275:H276" si="73">IF($B275="N/A","N/A",IF(G275&gt;0,"No",IF(G275&lt;0,"No","Yes")))</f>
        <v>Yes</v>
      </c>
      <c r="I275" s="8" t="s">
        <v>1747</v>
      </c>
      <c r="J275" s="8">
        <v>-100</v>
      </c>
      <c r="K275" s="25" t="s">
        <v>734</v>
      </c>
      <c r="L275" s="85" t="str">
        <f t="shared" si="67"/>
        <v>No</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616943</v>
      </c>
      <c r="D277" s="7" t="str">
        <f t="shared" ref="D277:D284" si="74">IF($B277="N/A","N/A",IF(C277&gt;10,"No",IF(C277&lt;-10,"No","Yes")))</f>
        <v>N/A</v>
      </c>
      <c r="E277" s="1">
        <v>615054</v>
      </c>
      <c r="F277" s="7" t="str">
        <f t="shared" ref="F277:F278" si="75">IF($B277="N/A","N/A",IF(E277&gt;10,"No",IF(E277&lt;-10,"No","Yes")))</f>
        <v>N/A</v>
      </c>
      <c r="G277" s="1">
        <v>1075182</v>
      </c>
      <c r="H277" s="7" t="str">
        <f t="shared" ref="H277:H278" si="76">IF($B277="N/A","N/A",IF(G277&gt;10,"No",IF(G277&lt;-10,"No","Yes")))</f>
        <v>N/A</v>
      </c>
      <c r="I277" s="8">
        <v>-0.30599999999999999</v>
      </c>
      <c r="J277" s="8">
        <v>74.81</v>
      </c>
      <c r="K277" s="1" t="s">
        <v>213</v>
      </c>
      <c r="L277" s="85" t="str">
        <f t="shared" ref="L277:L278" si="77">IF(J277="Div by 0", "N/A", IF(K277="N/A","N/A", IF(J277&gt;VALUE(MID(K277,1,2)), "No", IF(J277&lt;-1*VALUE(MID(K277,1,2)), "No", "Yes"))))</f>
        <v>N/A</v>
      </c>
    </row>
    <row r="278" spans="1:12" x14ac:dyDescent="0.25">
      <c r="A278" s="117" t="s">
        <v>689</v>
      </c>
      <c r="B278" s="1" t="s">
        <v>213</v>
      </c>
      <c r="C278" s="1">
        <v>487069.41667000001</v>
      </c>
      <c r="D278" s="7" t="str">
        <f t="shared" si="74"/>
        <v>N/A</v>
      </c>
      <c r="E278" s="1">
        <v>494246.58332999999</v>
      </c>
      <c r="F278" s="7" t="str">
        <f t="shared" si="75"/>
        <v>N/A</v>
      </c>
      <c r="G278" s="1">
        <v>935683.58333000005</v>
      </c>
      <c r="H278" s="7" t="str">
        <f t="shared" si="76"/>
        <v>N/A</v>
      </c>
      <c r="I278" s="8">
        <v>1.474</v>
      </c>
      <c r="J278" s="8">
        <v>89.32</v>
      </c>
      <c r="K278" s="1" t="s">
        <v>213</v>
      </c>
      <c r="L278" s="85" t="str">
        <f t="shared" si="77"/>
        <v>N/A</v>
      </c>
    </row>
    <row r="279" spans="1:12" x14ac:dyDescent="0.25">
      <c r="A279" s="117" t="s">
        <v>690</v>
      </c>
      <c r="B279" s="1" t="s">
        <v>213</v>
      </c>
      <c r="C279" s="1">
        <v>32738</v>
      </c>
      <c r="D279" s="7" t="str">
        <f t="shared" si="74"/>
        <v>N/A</v>
      </c>
      <c r="E279" s="1">
        <v>29785</v>
      </c>
      <c r="F279" s="7" t="str">
        <f t="shared" ref="F279:F284" si="78">IF($B279="N/A","N/A",IF(E279&gt;10,"No",IF(E279&lt;-10,"No","Yes")))</f>
        <v>N/A</v>
      </c>
      <c r="G279" s="1">
        <v>44521</v>
      </c>
      <c r="H279" s="7" t="str">
        <f t="shared" ref="H279:H284" si="79">IF($B279="N/A","N/A",IF(G279&gt;10,"No",IF(G279&lt;-10,"No","Yes")))</f>
        <v>N/A</v>
      </c>
      <c r="I279" s="8">
        <v>-9.02</v>
      </c>
      <c r="J279" s="8">
        <v>49.47</v>
      </c>
      <c r="K279" s="1" t="s">
        <v>213</v>
      </c>
      <c r="L279" s="85" t="str">
        <f t="shared" ref="L279:L285" si="80">IF(J279="Div by 0", "N/A", IF(K279="N/A","N/A", IF(J279&gt;VALUE(MID(K279,1,2)), "No", IF(J279&lt;-1*VALUE(MID(K279,1,2)), "No", "Yes"))))</f>
        <v>N/A</v>
      </c>
    </row>
    <row r="280" spans="1:12" x14ac:dyDescent="0.25">
      <c r="A280" s="117" t="s">
        <v>691</v>
      </c>
      <c r="B280" s="1" t="s">
        <v>213</v>
      </c>
      <c r="C280" s="1">
        <v>33725</v>
      </c>
      <c r="D280" s="7" t="str">
        <f t="shared" si="74"/>
        <v>N/A</v>
      </c>
      <c r="E280" s="1">
        <v>30760</v>
      </c>
      <c r="F280" s="7" t="str">
        <f t="shared" si="78"/>
        <v>N/A</v>
      </c>
      <c r="G280" s="1">
        <v>47637</v>
      </c>
      <c r="H280" s="7" t="str">
        <f t="shared" si="79"/>
        <v>N/A</v>
      </c>
      <c r="I280" s="8">
        <v>-8.7899999999999991</v>
      </c>
      <c r="J280" s="8">
        <v>54.87</v>
      </c>
      <c r="K280" s="1" t="s">
        <v>213</v>
      </c>
      <c r="L280" s="85" t="str">
        <f t="shared" si="80"/>
        <v>N/A</v>
      </c>
    </row>
    <row r="281" spans="1:12" x14ac:dyDescent="0.25">
      <c r="A281" s="117" t="s">
        <v>692</v>
      </c>
      <c r="B281" s="1" t="s">
        <v>213</v>
      </c>
      <c r="C281" s="1">
        <v>25529</v>
      </c>
      <c r="D281" s="7" t="str">
        <f t="shared" si="74"/>
        <v>N/A</v>
      </c>
      <c r="E281" s="1">
        <v>23625</v>
      </c>
      <c r="F281" s="7" t="str">
        <f t="shared" si="78"/>
        <v>N/A</v>
      </c>
      <c r="G281" s="1">
        <v>38540.916666999998</v>
      </c>
      <c r="H281" s="7" t="str">
        <f t="shared" si="79"/>
        <v>N/A</v>
      </c>
      <c r="I281" s="8">
        <v>-7.46</v>
      </c>
      <c r="J281" s="8">
        <v>63.14</v>
      </c>
      <c r="K281" s="1" t="s">
        <v>213</v>
      </c>
      <c r="L281" s="85" t="str">
        <f t="shared" si="80"/>
        <v>N/A</v>
      </c>
    </row>
    <row r="282" spans="1:12" x14ac:dyDescent="0.25">
      <c r="A282" s="117" t="s">
        <v>693</v>
      </c>
      <c r="B282" s="1" t="s">
        <v>213</v>
      </c>
      <c r="C282" s="1">
        <v>42826</v>
      </c>
      <c r="D282" s="7" t="str">
        <f t="shared" si="74"/>
        <v>N/A</v>
      </c>
      <c r="E282" s="1">
        <v>46331</v>
      </c>
      <c r="F282" s="7" t="str">
        <f t="shared" si="78"/>
        <v>N/A</v>
      </c>
      <c r="G282" s="1">
        <v>47507</v>
      </c>
      <c r="H282" s="7" t="str">
        <f t="shared" si="79"/>
        <v>N/A</v>
      </c>
      <c r="I282" s="8">
        <v>8.1839999999999993</v>
      </c>
      <c r="J282" s="8">
        <v>2.5379999999999998</v>
      </c>
      <c r="K282" s="1" t="s">
        <v>213</v>
      </c>
      <c r="L282" s="85" t="str">
        <f t="shared" si="80"/>
        <v>N/A</v>
      </c>
    </row>
    <row r="283" spans="1:12" x14ac:dyDescent="0.25">
      <c r="A283" s="117" t="s">
        <v>694</v>
      </c>
      <c r="B283" s="1" t="s">
        <v>213</v>
      </c>
      <c r="C283" s="1">
        <v>47533</v>
      </c>
      <c r="D283" s="7" t="str">
        <f t="shared" si="74"/>
        <v>N/A</v>
      </c>
      <c r="E283" s="1">
        <v>51197</v>
      </c>
      <c r="F283" s="7" t="str">
        <f t="shared" si="78"/>
        <v>N/A</v>
      </c>
      <c r="G283" s="1">
        <v>52442</v>
      </c>
      <c r="H283" s="7" t="str">
        <f t="shared" si="79"/>
        <v>N/A</v>
      </c>
      <c r="I283" s="8">
        <v>7.7080000000000002</v>
      </c>
      <c r="J283" s="8">
        <v>2.4319999999999999</v>
      </c>
      <c r="K283" s="1" t="s">
        <v>213</v>
      </c>
      <c r="L283" s="85" t="str">
        <f t="shared" si="80"/>
        <v>N/A</v>
      </c>
    </row>
    <row r="284" spans="1:12" x14ac:dyDescent="0.25">
      <c r="A284" s="117" t="s">
        <v>695</v>
      </c>
      <c r="B284" s="1" t="s">
        <v>213</v>
      </c>
      <c r="C284" s="1">
        <v>39809.333333000002</v>
      </c>
      <c r="D284" s="7" t="str">
        <f t="shared" si="74"/>
        <v>N/A</v>
      </c>
      <c r="E284" s="1">
        <v>43306</v>
      </c>
      <c r="F284" s="7" t="str">
        <f t="shared" si="78"/>
        <v>N/A</v>
      </c>
      <c r="G284" s="1">
        <v>45235</v>
      </c>
      <c r="H284" s="7" t="str">
        <f t="shared" si="79"/>
        <v>N/A</v>
      </c>
      <c r="I284" s="8">
        <v>8.7840000000000007</v>
      </c>
      <c r="J284" s="8">
        <v>4.4539999999999997</v>
      </c>
      <c r="K284" s="1" t="s">
        <v>213</v>
      </c>
      <c r="L284" s="85" t="str">
        <f t="shared" si="80"/>
        <v>N/A</v>
      </c>
    </row>
    <row r="285" spans="1:12" x14ac:dyDescent="0.25">
      <c r="A285" s="117" t="s">
        <v>402</v>
      </c>
      <c r="B285" s="21" t="s">
        <v>290</v>
      </c>
      <c r="C285" s="4">
        <v>36.068556028000003</v>
      </c>
      <c r="D285" s="7" t="str">
        <f>IF($B285="N/A","N/A",IF(C285&lt;=40,"Yes","No"))</f>
        <v>Yes</v>
      </c>
      <c r="E285" s="4">
        <v>37.392960621999997</v>
      </c>
      <c r="F285" s="7" t="str">
        <f>IF($B285="N/A","N/A",IF(E285&lt;=40,"Yes","No"))</f>
        <v>Yes</v>
      </c>
      <c r="G285" s="4">
        <v>35.539180848999997</v>
      </c>
      <c r="H285" s="7" t="str">
        <f>IF($B285="N/A","N/A",IF(G285&lt;=40,"Yes","No"))</f>
        <v>Yes</v>
      </c>
      <c r="I285" s="8">
        <v>3.6720000000000002</v>
      </c>
      <c r="J285" s="8">
        <v>-4.96</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93598</v>
      </c>
      <c r="D288" s="7" t="str">
        <f t="shared" si="81"/>
        <v>N/A</v>
      </c>
      <c r="E288" s="1">
        <v>84618</v>
      </c>
      <c r="F288" s="7" t="str">
        <f t="shared" ref="F288:F289" si="85">IF($B288="N/A","N/A",IF(E288&gt;10,"No",IF(E288&lt;-10,"No","Yes")))</f>
        <v>N/A</v>
      </c>
      <c r="G288" s="1">
        <v>0</v>
      </c>
      <c r="H288" s="7" t="str">
        <f t="shared" ref="H288:H289" si="86">IF($B288="N/A","N/A",IF(G288&gt;10,"No",IF(G288&lt;-10,"No","Yes")))</f>
        <v>N/A</v>
      </c>
      <c r="I288" s="8">
        <v>-9.59</v>
      </c>
      <c r="J288" s="8">
        <v>-100</v>
      </c>
      <c r="K288" s="1" t="s">
        <v>213</v>
      </c>
      <c r="L288" s="85" t="str">
        <f t="shared" ref="L288:L289" si="87">IF(J288="Div by 0", "N/A", IF(K288="N/A","N/A", IF(J288&gt;VALUE(MID(K288,1,2)), "No", IF(J288&lt;-1*VALUE(MID(K288,1,2)), "No", "Yes"))))</f>
        <v>N/A</v>
      </c>
    </row>
    <row r="289" spans="1:12" x14ac:dyDescent="0.25">
      <c r="A289" s="117" t="s">
        <v>710</v>
      </c>
      <c r="B289" s="1" t="s">
        <v>213</v>
      </c>
      <c r="C289" s="1">
        <v>69219.666666999998</v>
      </c>
      <c r="D289" s="7" t="str">
        <f t="shared" si="81"/>
        <v>N/A</v>
      </c>
      <c r="E289" s="1">
        <v>63260.5</v>
      </c>
      <c r="F289" s="7" t="str">
        <f t="shared" si="85"/>
        <v>N/A</v>
      </c>
      <c r="G289" s="1">
        <v>0</v>
      </c>
      <c r="H289" s="7" t="str">
        <f t="shared" si="86"/>
        <v>N/A</v>
      </c>
      <c r="I289" s="8">
        <v>-8.61</v>
      </c>
      <c r="J289" s="8">
        <v>-100</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11</v>
      </c>
      <c r="D296" s="7" t="str">
        <f t="shared" si="81"/>
        <v>N/A</v>
      </c>
      <c r="E296" s="1">
        <v>0</v>
      </c>
      <c r="F296" s="7" t="str">
        <f t="shared" si="88"/>
        <v>N/A</v>
      </c>
      <c r="G296" s="1">
        <v>0</v>
      </c>
      <c r="H296" s="7" t="str">
        <f t="shared" si="89"/>
        <v>N/A</v>
      </c>
      <c r="I296" s="8">
        <v>-100</v>
      </c>
      <c r="J296" s="8" t="s">
        <v>1747</v>
      </c>
      <c r="K296" s="1" t="s">
        <v>213</v>
      </c>
      <c r="L296" s="85" t="str">
        <f t="shared" si="90"/>
        <v>N/A</v>
      </c>
    </row>
    <row r="297" spans="1:12" x14ac:dyDescent="0.25">
      <c r="A297" s="117" t="s">
        <v>713</v>
      </c>
      <c r="B297" s="1" t="s">
        <v>213</v>
      </c>
      <c r="C297" s="1">
        <v>0.5</v>
      </c>
      <c r="D297" s="7" t="str">
        <f t="shared" si="81"/>
        <v>N/A</v>
      </c>
      <c r="E297" s="1">
        <v>0</v>
      </c>
      <c r="F297" s="7" t="str">
        <f t="shared" si="88"/>
        <v>N/A</v>
      </c>
      <c r="G297" s="1">
        <v>0</v>
      </c>
      <c r="H297" s="7" t="str">
        <f t="shared" si="89"/>
        <v>N/A</v>
      </c>
      <c r="I297" s="8">
        <v>-100</v>
      </c>
      <c r="J297" s="8" t="s">
        <v>1747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75773</v>
      </c>
      <c r="D309" s="1" t="s">
        <v>213</v>
      </c>
      <c r="E309" s="1">
        <v>76287</v>
      </c>
      <c r="F309" s="1" t="s">
        <v>213</v>
      </c>
      <c r="G309" s="1">
        <v>92163</v>
      </c>
      <c r="H309" s="1" t="s">
        <v>213</v>
      </c>
      <c r="I309" s="8">
        <v>0.67830000000000001</v>
      </c>
      <c r="J309" s="8">
        <v>20.81</v>
      </c>
      <c r="K309" s="1" t="s">
        <v>213</v>
      </c>
      <c r="L309" s="85" t="str">
        <f>IF(J309="Div by 0", "N/A", IF(K309="N/A","N/A", IF(J309&gt;VALUE(MID(K309,1,2)), "No", IF(J309&lt;-1*VALUE(MID(K309,1,2)), "No", "Yes"))))</f>
        <v>N/A</v>
      </c>
    </row>
    <row r="310" spans="1:12" x14ac:dyDescent="0.25">
      <c r="A310" s="135" t="s">
        <v>73</v>
      </c>
      <c r="B310" s="21" t="s">
        <v>213</v>
      </c>
      <c r="C310" s="22">
        <v>622975</v>
      </c>
      <c r="D310" s="7" t="str">
        <f>IF($B310="N/A","N/A",IF(C310&gt;10,"No",IF(C310&lt;-10,"No","Yes")))</f>
        <v>N/A</v>
      </c>
      <c r="E310" s="22">
        <v>626055</v>
      </c>
      <c r="F310" s="7" t="str">
        <f>IF($B310="N/A","N/A",IF(E310&gt;10,"No",IF(E310&lt;-10,"No","Yes")))</f>
        <v>N/A</v>
      </c>
      <c r="G310" s="22">
        <v>1007130</v>
      </c>
      <c r="H310" s="7" t="str">
        <f>IF($B310="N/A","N/A",IF(G310&gt;10,"No",IF(G310&lt;-10,"No","Yes")))</f>
        <v>N/A</v>
      </c>
      <c r="I310" s="8">
        <v>0.49440000000000001</v>
      </c>
      <c r="J310" s="8">
        <v>60.87</v>
      </c>
      <c r="K310" s="25" t="s">
        <v>736</v>
      </c>
      <c r="L310" s="85" t="str">
        <f t="shared" ref="L310:L339" si="92">IF(J310="Div by 0", "N/A", IF(K310="N/A","N/A", IF(J310&gt;VALUE(MID(K310,1,2)), "No", IF(J310&lt;-1*VALUE(MID(K310,1,2)), "No", "Yes"))))</f>
        <v>No</v>
      </c>
    </row>
    <row r="311" spans="1:12" x14ac:dyDescent="0.25">
      <c r="A311" s="134" t="s">
        <v>182</v>
      </c>
      <c r="B311" s="21" t="s">
        <v>213</v>
      </c>
      <c r="C311" s="22">
        <v>55758</v>
      </c>
      <c r="D311" s="7" t="str">
        <f t="shared" ref="D311:D314" si="93">IF($B311="N/A","N/A",IF(C311&gt;10,"No",IF(C311&lt;-10,"No","Yes")))</f>
        <v>N/A</v>
      </c>
      <c r="E311" s="22">
        <v>58415</v>
      </c>
      <c r="F311" s="7" t="str">
        <f t="shared" ref="F311:F314" si="94">IF($B311="N/A","N/A",IF(E311&gt;10,"No",IF(E311&lt;-10,"No","Yes")))</f>
        <v>N/A</v>
      </c>
      <c r="G311" s="22">
        <v>61761</v>
      </c>
      <c r="H311" s="7" t="str">
        <f t="shared" ref="H311:H314" si="95">IF($B311="N/A","N/A",IF(G311&gt;10,"No",IF(G311&lt;-10,"No","Yes")))</f>
        <v>N/A</v>
      </c>
      <c r="I311" s="8">
        <v>4.7649999999999997</v>
      </c>
      <c r="J311" s="8">
        <v>5.7279999999999998</v>
      </c>
      <c r="K311" s="25" t="s">
        <v>736</v>
      </c>
      <c r="L311" s="85" t="str">
        <f>IF(J311="Div by 0", "N/A", IF(OR(J311="N/A",K311="N/A"),"N/A", IF(J311&gt;VALUE(MID(K311,1,2)), "No", IF(J311&lt;-1*VALUE(MID(K311,1,2)), "No", "Yes"))))</f>
        <v>Yes</v>
      </c>
    </row>
    <row r="312" spans="1:12" x14ac:dyDescent="0.25">
      <c r="A312" s="134" t="s">
        <v>183</v>
      </c>
      <c r="B312" s="21" t="s">
        <v>213</v>
      </c>
      <c r="C312" s="22">
        <v>100941</v>
      </c>
      <c r="D312" s="7" t="str">
        <f t="shared" si="93"/>
        <v>N/A</v>
      </c>
      <c r="E312" s="22">
        <v>105928</v>
      </c>
      <c r="F312" s="7" t="str">
        <f t="shared" si="94"/>
        <v>N/A</v>
      </c>
      <c r="G312" s="22">
        <v>106179</v>
      </c>
      <c r="H312" s="7" t="str">
        <f t="shared" si="95"/>
        <v>N/A</v>
      </c>
      <c r="I312" s="8">
        <v>4.9409999999999998</v>
      </c>
      <c r="J312" s="8">
        <v>0.23699999999999999</v>
      </c>
      <c r="K312" s="25" t="s">
        <v>736</v>
      </c>
      <c r="L312" s="85" t="str">
        <f t="shared" ref="L312:L314" si="96">IF(J312="Div by 0", "N/A", IF(OR(J312="N/A",K312="N/A"),"N/A", IF(J312&gt;VALUE(MID(K312,1,2)), "No", IF(J312&lt;-1*VALUE(MID(K312,1,2)), "No", "Yes"))))</f>
        <v>Yes</v>
      </c>
    </row>
    <row r="313" spans="1:12" x14ac:dyDescent="0.25">
      <c r="A313" s="134" t="s">
        <v>184</v>
      </c>
      <c r="B313" s="21" t="s">
        <v>213</v>
      </c>
      <c r="C313" s="22">
        <v>297454</v>
      </c>
      <c r="D313" s="7" t="str">
        <f t="shared" si="93"/>
        <v>N/A</v>
      </c>
      <c r="E313" s="22">
        <v>297572</v>
      </c>
      <c r="F313" s="7" t="str">
        <f t="shared" si="94"/>
        <v>N/A</v>
      </c>
      <c r="G313" s="22">
        <v>360847</v>
      </c>
      <c r="H313" s="7" t="str">
        <f t="shared" si="95"/>
        <v>N/A</v>
      </c>
      <c r="I313" s="8">
        <v>3.9699999999999999E-2</v>
      </c>
      <c r="J313" s="8">
        <v>21.26</v>
      </c>
      <c r="K313" s="25" t="s">
        <v>736</v>
      </c>
      <c r="L313" s="85" t="str">
        <f t="shared" si="96"/>
        <v>No</v>
      </c>
    </row>
    <row r="314" spans="1:12" x14ac:dyDescent="0.25">
      <c r="A314" s="131" t="s">
        <v>185</v>
      </c>
      <c r="B314" s="21" t="s">
        <v>213</v>
      </c>
      <c r="C314" s="22">
        <v>168822</v>
      </c>
      <c r="D314" s="7" t="str">
        <f t="shared" si="93"/>
        <v>N/A</v>
      </c>
      <c r="E314" s="22">
        <v>164140</v>
      </c>
      <c r="F314" s="7" t="str">
        <f t="shared" si="94"/>
        <v>N/A</v>
      </c>
      <c r="G314" s="22">
        <v>478343</v>
      </c>
      <c r="H314" s="7" t="str">
        <f t="shared" si="95"/>
        <v>N/A</v>
      </c>
      <c r="I314" s="8">
        <v>-2.77</v>
      </c>
      <c r="J314" s="8">
        <v>191.4</v>
      </c>
      <c r="K314" s="25" t="s">
        <v>736</v>
      </c>
      <c r="L314" s="85" t="str">
        <f t="shared" si="96"/>
        <v>No</v>
      </c>
    </row>
    <row r="315" spans="1:12" x14ac:dyDescent="0.25">
      <c r="A315" s="134" t="s">
        <v>1098</v>
      </c>
      <c r="B315" s="9" t="s">
        <v>213</v>
      </c>
      <c r="C315" s="22">
        <v>299797</v>
      </c>
      <c r="D315" s="5" t="str">
        <f t="shared" ref="D315:F318" si="97">IF($B315="N/A","N/A",IF(C315&lt;0,"No","Yes"))</f>
        <v>N/A</v>
      </c>
      <c r="E315" s="22">
        <v>299969</v>
      </c>
      <c r="F315" s="5" t="str">
        <f t="shared" si="97"/>
        <v>N/A</v>
      </c>
      <c r="G315" s="22">
        <v>358273</v>
      </c>
      <c r="H315" s="5" t="str">
        <f t="shared" ref="H315:H318" si="98">IF($B315="N/A","N/A",IF(G315&lt;0,"No","Yes"))</f>
        <v>N/A</v>
      </c>
      <c r="I315" s="8">
        <v>5.74E-2</v>
      </c>
      <c r="J315" s="8">
        <v>19.440000000000001</v>
      </c>
      <c r="K315" s="1" t="s">
        <v>735</v>
      </c>
      <c r="L315" s="85" t="str">
        <f>IF(J315="Div by 0", "N/A", IF(OR(J315="N/A",K315="N/A"),"N/A", IF(J315&gt;VALUE(MID(K315,1,2)), "No", IF(J315&lt;-1*VALUE(MID(K315,1,2)), "No", "Yes"))))</f>
        <v>No</v>
      </c>
    </row>
    <row r="316" spans="1:12" x14ac:dyDescent="0.25">
      <c r="A316" s="134" t="s">
        <v>430</v>
      </c>
      <c r="B316" s="9" t="s">
        <v>213</v>
      </c>
      <c r="C316" s="22">
        <v>18919</v>
      </c>
      <c r="D316" s="5" t="str">
        <f t="shared" si="97"/>
        <v>N/A</v>
      </c>
      <c r="E316" s="22">
        <v>18610</v>
      </c>
      <c r="F316" s="5" t="str">
        <f t="shared" si="97"/>
        <v>N/A</v>
      </c>
      <c r="G316" s="22">
        <v>29247</v>
      </c>
      <c r="H316" s="5" t="str">
        <f t="shared" si="98"/>
        <v>N/A</v>
      </c>
      <c r="I316" s="8">
        <v>-1.63</v>
      </c>
      <c r="J316" s="8">
        <v>57.16</v>
      </c>
      <c r="K316" s="1" t="s">
        <v>735</v>
      </c>
      <c r="L316" s="85" t="str">
        <f t="shared" ref="L316:L318" si="99">IF(J316="Div by 0", "N/A", IF(OR(J316="N/A",K316="N/A"),"N/A", IF(J316&gt;VALUE(MID(K316,1,2)), "No", IF(J316&lt;-1*VALUE(MID(K316,1,2)), "No", "Yes"))))</f>
        <v>No</v>
      </c>
    </row>
    <row r="317" spans="1:12" x14ac:dyDescent="0.25">
      <c r="A317" s="134" t="s">
        <v>431</v>
      </c>
      <c r="B317" s="9" t="s">
        <v>213</v>
      </c>
      <c r="C317" s="22">
        <v>241867</v>
      </c>
      <c r="D317" s="5" t="str">
        <f t="shared" si="97"/>
        <v>N/A</v>
      </c>
      <c r="E317" s="22">
        <v>242577</v>
      </c>
      <c r="F317" s="5" t="str">
        <f t="shared" si="97"/>
        <v>N/A</v>
      </c>
      <c r="G317" s="22">
        <v>547598</v>
      </c>
      <c r="H317" s="5" t="str">
        <f t="shared" si="98"/>
        <v>N/A</v>
      </c>
      <c r="I317" s="8">
        <v>0.29349999999999998</v>
      </c>
      <c r="J317" s="8">
        <v>125.7</v>
      </c>
      <c r="K317" s="1" t="s">
        <v>735</v>
      </c>
      <c r="L317" s="85" t="str">
        <f t="shared" si="99"/>
        <v>No</v>
      </c>
    </row>
    <row r="318" spans="1:12" x14ac:dyDescent="0.25">
      <c r="A318" s="134" t="s">
        <v>1099</v>
      </c>
      <c r="B318" s="9" t="s">
        <v>213</v>
      </c>
      <c r="C318" s="22">
        <v>52708</v>
      </c>
      <c r="D318" s="5" t="str">
        <f t="shared" si="97"/>
        <v>N/A</v>
      </c>
      <c r="E318" s="22">
        <v>55549</v>
      </c>
      <c r="F318" s="5" t="str">
        <f t="shared" si="97"/>
        <v>N/A</v>
      </c>
      <c r="G318" s="22">
        <v>61558</v>
      </c>
      <c r="H318" s="5" t="str">
        <f t="shared" si="98"/>
        <v>N/A</v>
      </c>
      <c r="I318" s="8">
        <v>5.39</v>
      </c>
      <c r="J318" s="8">
        <v>10.82</v>
      </c>
      <c r="K318" s="1" t="s">
        <v>735</v>
      </c>
      <c r="L318" s="85" t="str">
        <f t="shared" si="99"/>
        <v>No</v>
      </c>
    </row>
    <row r="319" spans="1:12" x14ac:dyDescent="0.25">
      <c r="A319" s="134" t="s">
        <v>98</v>
      </c>
      <c r="B319" s="21" t="s">
        <v>291</v>
      </c>
      <c r="C319" s="4">
        <v>78.117420441999997</v>
      </c>
      <c r="D319" s="7" t="str">
        <f>IF($B319="N/A","N/A",IF(C319&gt;80,"Yes","No"))</f>
        <v>No</v>
      </c>
      <c r="E319" s="4">
        <v>79.084425490000001</v>
      </c>
      <c r="F319" s="7" t="str">
        <f>IF($B319="N/A","N/A",IF(E319&gt;80,"Yes","No"))</f>
        <v>No</v>
      </c>
      <c r="G319" s="4">
        <v>91.746050659000005</v>
      </c>
      <c r="H319" s="7" t="str">
        <f>IF($B319="N/A","N/A",IF(G319&gt;80,"Yes","No"))</f>
        <v>Yes</v>
      </c>
      <c r="I319" s="8">
        <v>1.238</v>
      </c>
      <c r="J319" s="8">
        <v>16.010000000000002</v>
      </c>
      <c r="K319" s="25" t="s">
        <v>736</v>
      </c>
      <c r="L319" s="85" t="str">
        <f t="shared" si="92"/>
        <v>No</v>
      </c>
    </row>
    <row r="320" spans="1:12" x14ac:dyDescent="0.25">
      <c r="A320" s="134" t="s">
        <v>332</v>
      </c>
      <c r="B320" s="21" t="s">
        <v>278</v>
      </c>
      <c r="C320" s="4">
        <v>4.1325895903000003</v>
      </c>
      <c r="D320" s="7" t="str">
        <f>IF($B320="N/A","N/A",IF(C320&gt;=5,"No",IF(C320&lt;0,"No","Yes")))</f>
        <v>Yes</v>
      </c>
      <c r="E320" s="4">
        <v>3.8373625320000002</v>
      </c>
      <c r="F320" s="7" t="str">
        <f>IF($B320="N/A","N/A",IF(E320&gt;=5,"No",IF(E320&lt;0,"No","Yes")))</f>
        <v>Yes</v>
      </c>
      <c r="G320" s="4">
        <v>3.7544309076000002</v>
      </c>
      <c r="H320" s="7" t="str">
        <f>IF($B320="N/A","N/A",IF(G320&gt;=5,"No",IF(G320&lt;0,"No","Yes")))</f>
        <v>Yes</v>
      </c>
      <c r="I320" s="8">
        <v>-7.14</v>
      </c>
      <c r="J320" s="8">
        <v>-2.16</v>
      </c>
      <c r="K320" s="25" t="s">
        <v>736</v>
      </c>
      <c r="L320" s="85" t="str">
        <f t="shared" si="92"/>
        <v>Yes</v>
      </c>
    </row>
    <row r="321" spans="1:12" x14ac:dyDescent="0.25">
      <c r="A321" s="134" t="s">
        <v>340</v>
      </c>
      <c r="B321" s="25" t="s">
        <v>278</v>
      </c>
      <c r="C321" s="4">
        <v>6.3816365023000001</v>
      </c>
      <c r="D321" s="7" t="str">
        <f>IF($B321="N/A","N/A",IF(C321&gt;=5,"No",IF(C321&lt;0,"No","Yes")))</f>
        <v>No</v>
      </c>
      <c r="E321" s="4">
        <v>6.8977965194999999</v>
      </c>
      <c r="F321" s="7" t="str">
        <f>IF($B321="N/A","N/A",IF(E321&gt;=5,"No",IF(E321&lt;0,"No","Yes")))</f>
        <v>No</v>
      </c>
      <c r="G321" s="4">
        <v>4.4995184335999996</v>
      </c>
      <c r="H321" s="7" t="str">
        <f>IF($B321="N/A","N/A",IF(G321&gt;=5,"No",IF(G321&lt;0,"No","Yes")))</f>
        <v>Yes</v>
      </c>
      <c r="I321" s="8">
        <v>8.0879999999999992</v>
      </c>
      <c r="J321" s="8">
        <v>-34.799999999999997</v>
      </c>
      <c r="K321" s="25" t="s">
        <v>736</v>
      </c>
      <c r="L321" s="85" t="str">
        <f t="shared" si="92"/>
        <v>No</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11.368353465</v>
      </c>
      <c r="D323" s="7" t="str">
        <f>IF($B323="N/A","N/A",IF(C323&gt;0,"No",IF(C323&lt;0,"No","Yes")))</f>
        <v>No</v>
      </c>
      <c r="E323" s="4">
        <v>10.180415459000001</v>
      </c>
      <c r="F323" s="7" t="str">
        <f>IF($B323="N/A","N/A",IF(E323&gt;0,"No",IF(E323&lt;0,"No","Yes")))</f>
        <v>No</v>
      </c>
      <c r="G323" s="4">
        <v>0</v>
      </c>
      <c r="H323" s="7" t="str">
        <f>IF($B323="N/A","N/A",IF(G323&gt;0,"No",IF(G323&lt;0,"No","Yes")))</f>
        <v>Yes</v>
      </c>
      <c r="I323" s="8">
        <v>-10.4</v>
      </c>
      <c r="J323" s="8">
        <v>-100</v>
      </c>
      <c r="K323" s="25" t="s">
        <v>736</v>
      </c>
      <c r="L323" s="85" t="str">
        <f t="shared" si="92"/>
        <v>No</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1747</v>
      </c>
      <c r="J326" s="8" t="s">
        <v>1747</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5.1759701432999998</v>
      </c>
      <c r="D334" s="7" t="str">
        <f>IF($B334="N/A","N/A",IF(C334&gt;15,"No",IF(C334&lt;2,"No","Yes")))</f>
        <v>Yes</v>
      </c>
      <c r="E334" s="4">
        <v>5.1746252326000004</v>
      </c>
      <c r="F334" s="7" t="str">
        <f>IF($B334="N/A","N/A",IF(E334&gt;15,"No",IF(E334&lt;2,"No","Yes")))</f>
        <v>Yes</v>
      </c>
      <c r="G334" s="4">
        <v>5.4329629739999996</v>
      </c>
      <c r="H334" s="7" t="str">
        <f>IF($B334="N/A","N/A",IF(G334&gt;15,"No",IF(G334&lt;2,"No","Yes")))</f>
        <v>Yes</v>
      </c>
      <c r="I334" s="8">
        <v>-2.5999999999999999E-2</v>
      </c>
      <c r="J334" s="8">
        <v>4.992</v>
      </c>
      <c r="K334" s="25" t="s">
        <v>736</v>
      </c>
      <c r="L334" s="85" t="str">
        <f t="shared" si="92"/>
        <v>Yes</v>
      </c>
    </row>
    <row r="335" spans="1:12" x14ac:dyDescent="0.25">
      <c r="A335" s="134" t="s">
        <v>1105</v>
      </c>
      <c r="B335" s="21" t="s">
        <v>213</v>
      </c>
      <c r="C335" s="22">
        <v>75355</v>
      </c>
      <c r="D335" s="7" t="str">
        <f>IF($B335="N/A","N/A",IF(C335&gt;10,"No",IF(C335&lt;-10,"No","Yes")))</f>
        <v>N/A</v>
      </c>
      <c r="E335" s="22">
        <v>67346</v>
      </c>
      <c r="F335" s="7" t="str">
        <f>IF($B335="N/A","N/A",IF(E335&gt;10,"No",IF(E335&lt;-10,"No","Yes")))</f>
        <v>N/A</v>
      </c>
      <c r="G335" s="22">
        <v>196</v>
      </c>
      <c r="H335" s="7" t="str">
        <f>IF($B335="N/A","N/A",IF(G335&gt;10,"No",IF(G335&lt;-10,"No","Yes")))</f>
        <v>N/A</v>
      </c>
      <c r="I335" s="8">
        <v>-10.6</v>
      </c>
      <c r="J335" s="8">
        <v>-99.7</v>
      </c>
      <c r="K335" s="25" t="s">
        <v>736</v>
      </c>
      <c r="L335" s="85" t="str">
        <f t="shared" si="92"/>
        <v>No</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19692</v>
      </c>
      <c r="D338" s="7" t="str">
        <f>IF($B338="N/A","N/A",IF(C338&gt;10,"No",IF(C338&lt;-10,"No","Yes")))</f>
        <v>N/A</v>
      </c>
      <c r="E338" s="22">
        <v>17695</v>
      </c>
      <c r="F338" s="7" t="str">
        <f>IF($B338="N/A","N/A",IF(E338&gt;10,"No",IF(E338&lt;-10,"No","Yes")))</f>
        <v>N/A</v>
      </c>
      <c r="G338" s="22">
        <v>17417</v>
      </c>
      <c r="H338" s="7" t="str">
        <f>IF($B338="N/A","N/A",IF(G338&gt;10,"No",IF(G338&lt;-10,"No","Yes")))</f>
        <v>N/A</v>
      </c>
      <c r="I338" s="8">
        <v>-10.1</v>
      </c>
      <c r="J338" s="8">
        <v>-1.57</v>
      </c>
      <c r="K338" s="25" t="s">
        <v>736</v>
      </c>
      <c r="L338" s="85" t="str">
        <f t="shared" si="92"/>
        <v>Yes</v>
      </c>
    </row>
    <row r="339" spans="1:12" x14ac:dyDescent="0.25">
      <c r="A339" s="136" t="s">
        <v>1661</v>
      </c>
      <c r="B339" s="93" t="s">
        <v>213</v>
      </c>
      <c r="C339" s="137">
        <v>1883</v>
      </c>
      <c r="D339" s="124" t="str">
        <f>IF($B339="N/A","N/A",IF(C339&gt;10,"No",IF(C339&lt;-10,"No","Yes")))</f>
        <v>N/A</v>
      </c>
      <c r="E339" s="137">
        <v>1721</v>
      </c>
      <c r="F339" s="124" t="str">
        <f>IF($B339="N/A","N/A",IF(E339&gt;10,"No",IF(E339&lt;-10,"No","Yes")))</f>
        <v>N/A</v>
      </c>
      <c r="G339" s="137">
        <v>3364</v>
      </c>
      <c r="H339" s="124" t="str">
        <f>IF($B339="N/A","N/A",IF(G339&gt;10,"No",IF(G339&lt;-10,"No","Yes")))</f>
        <v>N/A</v>
      </c>
      <c r="I339" s="125">
        <v>-8.6</v>
      </c>
      <c r="J339" s="125">
        <v>95.47</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3735602854</v>
      </c>
      <c r="D6" s="7" t="str">
        <f t="shared" ref="D6:D12" si="0">IF($B6="N/A","N/A",IF(C6&gt;10,"No",IF(C6&lt;-10,"No","Yes")))</f>
        <v>N/A</v>
      </c>
      <c r="E6" s="10">
        <v>3966315093</v>
      </c>
      <c r="F6" s="7" t="str">
        <f t="shared" ref="F6:F12" si="1">IF($B6="N/A","N/A",IF(E6&gt;10,"No",IF(E6&lt;-10,"No","Yes")))</f>
        <v>N/A</v>
      </c>
      <c r="G6" s="10">
        <v>6222441935</v>
      </c>
      <c r="H6" s="7" t="str">
        <f t="shared" ref="H6:H12" si="2">IF($B6="N/A","N/A",IF(G6&gt;10,"No",IF(G6&lt;-10,"No","Yes")))</f>
        <v>N/A</v>
      </c>
      <c r="I6" s="8">
        <v>6.1760000000000002</v>
      </c>
      <c r="J6" s="8">
        <v>56.88</v>
      </c>
      <c r="K6" s="25" t="s">
        <v>734</v>
      </c>
      <c r="L6" s="85" t="str">
        <f t="shared" ref="L6:L13" si="3">IF(J6="Div by 0", "N/A", IF(K6="N/A","N/A", IF(J6&gt;VALUE(MID(K6,1,2)), "No", IF(J6&lt;-1*VALUE(MID(K6,1,2)), "No", "Yes"))))</f>
        <v>No</v>
      </c>
    </row>
    <row r="7" spans="1:12" x14ac:dyDescent="0.25">
      <c r="A7" s="116" t="s">
        <v>1106</v>
      </c>
      <c r="B7" s="25" t="s">
        <v>213</v>
      </c>
      <c r="C7" s="10">
        <v>4925.8575068</v>
      </c>
      <c r="D7" s="7" t="str">
        <f t="shared" si="0"/>
        <v>N/A</v>
      </c>
      <c r="E7" s="10">
        <v>5278.4473773999998</v>
      </c>
      <c r="F7" s="7" t="str">
        <f t="shared" si="1"/>
        <v>N/A</v>
      </c>
      <c r="G7" s="10">
        <v>5330.4223986999996</v>
      </c>
      <c r="H7" s="7" t="str">
        <f t="shared" si="2"/>
        <v>N/A</v>
      </c>
      <c r="I7" s="8">
        <v>7.1580000000000004</v>
      </c>
      <c r="J7" s="8">
        <v>0.98470000000000002</v>
      </c>
      <c r="K7" s="25" t="s">
        <v>734</v>
      </c>
      <c r="L7" s="85" t="str">
        <f t="shared" si="3"/>
        <v>Yes</v>
      </c>
    </row>
    <row r="8" spans="1:12" x14ac:dyDescent="0.25">
      <c r="A8" s="116" t="s">
        <v>719</v>
      </c>
      <c r="B8" s="25" t="s">
        <v>213</v>
      </c>
      <c r="C8" s="10">
        <v>969</v>
      </c>
      <c r="D8" s="7" t="str">
        <f t="shared" si="0"/>
        <v>N/A</v>
      </c>
      <c r="E8" s="10">
        <v>1080</v>
      </c>
      <c r="F8" s="7" t="str">
        <f t="shared" si="1"/>
        <v>N/A</v>
      </c>
      <c r="G8" s="10">
        <v>1376</v>
      </c>
      <c r="H8" s="7" t="str">
        <f t="shared" si="2"/>
        <v>N/A</v>
      </c>
      <c r="I8" s="8">
        <v>11.46</v>
      </c>
      <c r="J8" s="8">
        <v>27.41</v>
      </c>
      <c r="K8" s="25" t="s">
        <v>734</v>
      </c>
      <c r="L8" s="85" t="str">
        <f t="shared" si="3"/>
        <v>Yes</v>
      </c>
    </row>
    <row r="9" spans="1:12" x14ac:dyDescent="0.25">
      <c r="A9" s="116" t="s">
        <v>720</v>
      </c>
      <c r="B9" s="25" t="s">
        <v>213</v>
      </c>
      <c r="C9" s="10">
        <v>1790</v>
      </c>
      <c r="D9" s="7" t="str">
        <f t="shared" si="0"/>
        <v>N/A</v>
      </c>
      <c r="E9" s="10">
        <v>1881</v>
      </c>
      <c r="F9" s="7" t="str">
        <f t="shared" si="1"/>
        <v>N/A</v>
      </c>
      <c r="G9" s="10">
        <v>2675</v>
      </c>
      <c r="H9" s="7" t="str">
        <f t="shared" si="2"/>
        <v>N/A</v>
      </c>
      <c r="I9" s="8">
        <v>5.0839999999999996</v>
      </c>
      <c r="J9" s="8">
        <v>42.21</v>
      </c>
      <c r="K9" s="25" t="s">
        <v>734</v>
      </c>
      <c r="L9" s="85" t="str">
        <f t="shared" si="3"/>
        <v>No</v>
      </c>
    </row>
    <row r="10" spans="1:12" x14ac:dyDescent="0.25">
      <c r="A10" s="116" t="s">
        <v>721</v>
      </c>
      <c r="B10" s="25" t="s">
        <v>213</v>
      </c>
      <c r="C10" s="10">
        <v>5039</v>
      </c>
      <c r="D10" s="7" t="str">
        <f t="shared" si="0"/>
        <v>N/A</v>
      </c>
      <c r="E10" s="10">
        <v>5308</v>
      </c>
      <c r="F10" s="7" t="str">
        <f t="shared" si="1"/>
        <v>N/A</v>
      </c>
      <c r="G10" s="10">
        <v>6510</v>
      </c>
      <c r="H10" s="7" t="str">
        <f t="shared" si="2"/>
        <v>N/A</v>
      </c>
      <c r="I10" s="8">
        <v>5.3380000000000001</v>
      </c>
      <c r="J10" s="8">
        <v>22.65</v>
      </c>
      <c r="K10" s="25" t="s">
        <v>734</v>
      </c>
      <c r="L10" s="85" t="str">
        <f t="shared" si="3"/>
        <v>Yes</v>
      </c>
    </row>
    <row r="11" spans="1:12" x14ac:dyDescent="0.25">
      <c r="A11" s="116" t="s">
        <v>722</v>
      </c>
      <c r="B11" s="25" t="s">
        <v>213</v>
      </c>
      <c r="C11" s="10">
        <v>16797</v>
      </c>
      <c r="D11" s="7" t="str">
        <f t="shared" si="0"/>
        <v>N/A</v>
      </c>
      <c r="E11" s="10">
        <v>17758</v>
      </c>
      <c r="F11" s="7" t="str">
        <f t="shared" si="1"/>
        <v>N/A</v>
      </c>
      <c r="G11" s="10">
        <v>16682</v>
      </c>
      <c r="H11" s="7" t="str">
        <f t="shared" si="2"/>
        <v>N/A</v>
      </c>
      <c r="I11" s="8">
        <v>5.7210000000000001</v>
      </c>
      <c r="J11" s="8">
        <v>-6.06</v>
      </c>
      <c r="K11" s="25" t="s">
        <v>734</v>
      </c>
      <c r="L11" s="85" t="str">
        <f t="shared" si="3"/>
        <v>Yes</v>
      </c>
    </row>
    <row r="12" spans="1:12" x14ac:dyDescent="0.25">
      <c r="A12" s="116" t="s">
        <v>723</v>
      </c>
      <c r="B12" s="25" t="s">
        <v>213</v>
      </c>
      <c r="C12" s="10">
        <v>52187</v>
      </c>
      <c r="D12" s="7" t="str">
        <f t="shared" si="0"/>
        <v>N/A</v>
      </c>
      <c r="E12" s="10">
        <v>54876</v>
      </c>
      <c r="F12" s="7" t="str">
        <f t="shared" si="1"/>
        <v>N/A</v>
      </c>
      <c r="G12" s="10">
        <v>44544</v>
      </c>
      <c r="H12" s="7" t="str">
        <f t="shared" si="2"/>
        <v>N/A</v>
      </c>
      <c r="I12" s="8">
        <v>5.1529999999999996</v>
      </c>
      <c r="J12" s="8">
        <v>-18.8</v>
      </c>
      <c r="K12" s="25" t="s">
        <v>734</v>
      </c>
      <c r="L12" s="85" t="str">
        <f t="shared" si="3"/>
        <v>Yes</v>
      </c>
    </row>
    <row r="13" spans="1:12" x14ac:dyDescent="0.25">
      <c r="A13" s="116" t="s">
        <v>74</v>
      </c>
      <c r="B13" s="25" t="s">
        <v>213</v>
      </c>
      <c r="C13" s="10">
        <v>1181866</v>
      </c>
      <c r="D13" s="7" t="str">
        <f>IF($B13="N/A","N/A",IF(C13&gt;10,"No",IF(C13&lt;-10,"No","Yes")))</f>
        <v>N/A</v>
      </c>
      <c r="E13" s="10">
        <v>788223</v>
      </c>
      <c r="F13" s="7" t="str">
        <f>IF($B13="N/A","N/A",IF(E13&gt;10,"No",IF(E13&lt;-10,"No","Yes")))</f>
        <v>N/A</v>
      </c>
      <c r="G13" s="10">
        <v>766991</v>
      </c>
      <c r="H13" s="7" t="str">
        <f>IF($B13="N/A","N/A",IF(G13&gt;10,"No",IF(G13&lt;-10,"No","Yes")))</f>
        <v>N/A</v>
      </c>
      <c r="I13" s="8">
        <v>-33.299999999999997</v>
      </c>
      <c r="J13" s="8">
        <v>-2.69</v>
      </c>
      <c r="K13" s="25" t="s">
        <v>734</v>
      </c>
      <c r="L13" s="85" t="str">
        <f t="shared" si="3"/>
        <v>Yes</v>
      </c>
    </row>
    <row r="14" spans="1:12" x14ac:dyDescent="0.25">
      <c r="A14" s="132" t="s">
        <v>157</v>
      </c>
      <c r="B14" s="21" t="s">
        <v>213</v>
      </c>
      <c r="C14" s="4">
        <v>7.7954444159999996</v>
      </c>
      <c r="D14" s="7" t="str">
        <f t="shared" ref="D14:D18" si="4">IF($B14="N/A","N/A",IF(C14&gt;10,"No",IF(C14&lt;-10,"No","Yes")))</f>
        <v>N/A</v>
      </c>
      <c r="E14" s="4">
        <v>8.0461315089000003</v>
      </c>
      <c r="F14" s="7" t="str">
        <f t="shared" ref="F14:F18" si="5">IF($B14="N/A","N/A",IF(E14&gt;10,"No",IF(E14&lt;-10,"No","Yes")))</f>
        <v>N/A</v>
      </c>
      <c r="G14" s="4">
        <v>9.6648377301000004</v>
      </c>
      <c r="H14" s="7" t="str">
        <f t="shared" ref="H14:H18" si="6">IF($B14="N/A","N/A",IF(G14&gt;10,"No",IF(G14&lt;-10,"No","Yes")))</f>
        <v>N/A</v>
      </c>
      <c r="I14" s="8">
        <v>3.2160000000000002</v>
      </c>
      <c r="J14" s="8">
        <v>20.12</v>
      </c>
      <c r="K14" s="25" t="s">
        <v>734</v>
      </c>
      <c r="L14" s="85" t="str">
        <f t="shared" ref="L14:L18" si="7">IF(J14="Div by 0", "N/A", IF(K14="N/A","N/A", IF(J14&gt;VALUE(MID(K14,1,2)), "No", IF(J14&lt;-1*VALUE(MID(K14,1,2)), "No", "Yes"))))</f>
        <v>Yes</v>
      </c>
    </row>
    <row r="15" spans="1:12" x14ac:dyDescent="0.25">
      <c r="A15" s="116" t="s">
        <v>417</v>
      </c>
      <c r="B15" s="21" t="s">
        <v>213</v>
      </c>
      <c r="C15" s="4">
        <v>25.45893646</v>
      </c>
      <c r="D15" s="7" t="str">
        <f t="shared" si="4"/>
        <v>N/A</v>
      </c>
      <c r="E15" s="4">
        <v>25.6136357</v>
      </c>
      <c r="F15" s="7" t="str">
        <f t="shared" si="5"/>
        <v>N/A</v>
      </c>
      <c r="G15" s="4">
        <v>25.251667340000001</v>
      </c>
      <c r="H15" s="7" t="str">
        <f t="shared" si="6"/>
        <v>N/A</v>
      </c>
      <c r="I15" s="8">
        <v>0.60760000000000003</v>
      </c>
      <c r="J15" s="8">
        <v>-1.41</v>
      </c>
      <c r="K15" s="25" t="s">
        <v>734</v>
      </c>
      <c r="L15" s="85" t="str">
        <f t="shared" si="7"/>
        <v>Yes</v>
      </c>
    </row>
    <row r="16" spans="1:12" x14ac:dyDescent="0.25">
      <c r="A16" s="116" t="s">
        <v>418</v>
      </c>
      <c r="B16" s="21" t="s">
        <v>213</v>
      </c>
      <c r="C16" s="4">
        <v>10.651560611000001</v>
      </c>
      <c r="D16" s="7" t="str">
        <f t="shared" si="4"/>
        <v>N/A</v>
      </c>
      <c r="E16" s="4">
        <v>11.197515678</v>
      </c>
      <c r="F16" s="7" t="str">
        <f t="shared" si="5"/>
        <v>N/A</v>
      </c>
      <c r="G16" s="4">
        <v>11.126585647000001</v>
      </c>
      <c r="H16" s="7" t="str">
        <f t="shared" si="6"/>
        <v>N/A</v>
      </c>
      <c r="I16" s="8">
        <v>5.1260000000000003</v>
      </c>
      <c r="J16" s="8">
        <v>-0.63300000000000001</v>
      </c>
      <c r="K16" s="25" t="s">
        <v>734</v>
      </c>
      <c r="L16" s="85" t="str">
        <f t="shared" si="7"/>
        <v>Yes</v>
      </c>
    </row>
    <row r="17" spans="1:12" x14ac:dyDescent="0.25">
      <c r="A17" s="116" t="s">
        <v>419</v>
      </c>
      <c r="B17" s="21" t="s">
        <v>213</v>
      </c>
      <c r="C17" s="4">
        <v>2.4957802129000002</v>
      </c>
      <c r="D17" s="7" t="str">
        <f t="shared" si="4"/>
        <v>N/A</v>
      </c>
      <c r="E17" s="4">
        <v>2.5360938578000001</v>
      </c>
      <c r="F17" s="7" t="str">
        <f t="shared" si="5"/>
        <v>N/A</v>
      </c>
      <c r="G17" s="4">
        <v>4.1188314840000002</v>
      </c>
      <c r="H17" s="7" t="str">
        <f t="shared" si="6"/>
        <v>N/A</v>
      </c>
      <c r="I17" s="8">
        <v>1.615</v>
      </c>
      <c r="J17" s="8">
        <v>62.41</v>
      </c>
      <c r="K17" s="25" t="s">
        <v>734</v>
      </c>
      <c r="L17" s="85" t="str">
        <f t="shared" si="7"/>
        <v>No</v>
      </c>
    </row>
    <row r="18" spans="1:12" x14ac:dyDescent="0.25">
      <c r="A18" s="116" t="s">
        <v>420</v>
      </c>
      <c r="B18" s="21" t="s">
        <v>213</v>
      </c>
      <c r="C18" s="4">
        <v>10.043893864999999</v>
      </c>
      <c r="D18" s="7" t="str">
        <f t="shared" si="4"/>
        <v>N/A</v>
      </c>
      <c r="E18" s="4">
        <v>10.129554972999999</v>
      </c>
      <c r="F18" s="7" t="str">
        <f t="shared" si="5"/>
        <v>N/A</v>
      </c>
      <c r="G18" s="4">
        <v>11.47195239</v>
      </c>
      <c r="H18" s="7" t="str">
        <f t="shared" si="6"/>
        <v>N/A</v>
      </c>
      <c r="I18" s="8">
        <v>0.85289999999999999</v>
      </c>
      <c r="J18" s="8">
        <v>13.25</v>
      </c>
      <c r="K18" s="25" t="s">
        <v>734</v>
      </c>
      <c r="L18" s="85" t="str">
        <f t="shared" si="7"/>
        <v>Yes</v>
      </c>
    </row>
    <row r="19" spans="1:12" x14ac:dyDescent="0.25">
      <c r="A19" s="116" t="s">
        <v>75</v>
      </c>
      <c r="B19" s="25" t="s">
        <v>213</v>
      </c>
      <c r="C19" s="22">
        <v>11</v>
      </c>
      <c r="D19" s="7" t="str">
        <f t="shared" ref="D19:D50" si="8">IF($B19="N/A","N/A",IF(C19&gt;10,"No",IF(C19&lt;-10,"No","Yes")))</f>
        <v>N/A</v>
      </c>
      <c r="E19" s="22">
        <v>0</v>
      </c>
      <c r="F19" s="7" t="str">
        <f t="shared" ref="F19:F50" si="9">IF($B19="N/A","N/A",IF(E19&gt;10,"No",IF(E19&lt;-10,"No","Yes")))</f>
        <v>N/A</v>
      </c>
      <c r="G19" s="22">
        <v>0</v>
      </c>
      <c r="H19" s="7" t="str">
        <f t="shared" ref="H19:H50" si="10">IF($B19="N/A","N/A",IF(G19&gt;10,"No",IF(G19&lt;-10,"No","Yes")))</f>
        <v>N/A</v>
      </c>
      <c r="I19" s="8">
        <v>-100</v>
      </c>
      <c r="J19" s="8" t="s">
        <v>1747</v>
      </c>
      <c r="K19" s="25" t="s">
        <v>213</v>
      </c>
      <c r="L19" s="85" t="str">
        <f t="shared" ref="L19:L25" si="11">IF(J19="Div by 0", "N/A", IF(K19="N/A","N/A", IF(J19&gt;VALUE(MID(K19,1,2)), "No", IF(J19&lt;-1*VALUE(MID(K19,1,2)), "No", "Yes"))))</f>
        <v>N/A</v>
      </c>
    </row>
    <row r="20" spans="1:12" x14ac:dyDescent="0.25">
      <c r="A20" s="116" t="s">
        <v>76</v>
      </c>
      <c r="B20" s="25" t="s">
        <v>213</v>
      </c>
      <c r="C20" s="22">
        <v>11</v>
      </c>
      <c r="D20" s="7" t="str">
        <f t="shared" si="8"/>
        <v>N/A</v>
      </c>
      <c r="E20" s="22">
        <v>11</v>
      </c>
      <c r="F20" s="7" t="str">
        <f t="shared" si="9"/>
        <v>N/A</v>
      </c>
      <c r="G20" s="22">
        <v>11</v>
      </c>
      <c r="H20" s="7" t="str">
        <f t="shared" si="10"/>
        <v>N/A</v>
      </c>
      <c r="I20" s="8">
        <v>-50</v>
      </c>
      <c r="J20" s="8">
        <v>200</v>
      </c>
      <c r="K20" s="25" t="s">
        <v>213</v>
      </c>
      <c r="L20" s="85" t="str">
        <f t="shared" si="11"/>
        <v>N/A</v>
      </c>
    </row>
    <row r="21" spans="1:12" x14ac:dyDescent="0.25">
      <c r="A21" s="132" t="s">
        <v>1106</v>
      </c>
      <c r="B21" s="25" t="s">
        <v>213</v>
      </c>
      <c r="C21" s="10">
        <v>4925.8575068</v>
      </c>
      <c r="D21" s="7" t="str">
        <f t="shared" si="8"/>
        <v>N/A</v>
      </c>
      <c r="E21" s="10">
        <v>5278.4473773999998</v>
      </c>
      <c r="F21" s="7" t="str">
        <f t="shared" si="9"/>
        <v>N/A</v>
      </c>
      <c r="G21" s="10">
        <v>5330.4223986999996</v>
      </c>
      <c r="H21" s="7" t="str">
        <f t="shared" si="10"/>
        <v>N/A</v>
      </c>
      <c r="I21" s="8">
        <v>7.1580000000000004</v>
      </c>
      <c r="J21" s="8">
        <v>0.98470000000000002</v>
      </c>
      <c r="K21" s="25" t="s">
        <v>734</v>
      </c>
      <c r="L21" s="85" t="str">
        <f t="shared" si="11"/>
        <v>Yes</v>
      </c>
    </row>
    <row r="22" spans="1:12" x14ac:dyDescent="0.25">
      <c r="A22" s="116" t="s">
        <v>1688</v>
      </c>
      <c r="B22" s="25" t="s">
        <v>213</v>
      </c>
      <c r="C22" s="10">
        <v>9534.5631811000003</v>
      </c>
      <c r="D22" s="7" t="str">
        <f t="shared" si="8"/>
        <v>N/A</v>
      </c>
      <c r="E22" s="10">
        <v>10233.400197999999</v>
      </c>
      <c r="F22" s="7" t="str">
        <f t="shared" si="9"/>
        <v>N/A</v>
      </c>
      <c r="G22" s="10">
        <v>11204.613219000001</v>
      </c>
      <c r="H22" s="7" t="str">
        <f t="shared" si="10"/>
        <v>N/A</v>
      </c>
      <c r="I22" s="8">
        <v>7.33</v>
      </c>
      <c r="J22" s="8">
        <v>9.4909999999999997</v>
      </c>
      <c r="K22" s="25" t="s">
        <v>734</v>
      </c>
      <c r="L22" s="85" t="str">
        <f t="shared" si="11"/>
        <v>Yes</v>
      </c>
    </row>
    <row r="23" spans="1:12" x14ac:dyDescent="0.25">
      <c r="A23" s="116" t="s">
        <v>1107</v>
      </c>
      <c r="B23" s="25" t="s">
        <v>213</v>
      </c>
      <c r="C23" s="10">
        <v>12054.582858</v>
      </c>
      <c r="D23" s="7" t="str">
        <f t="shared" si="8"/>
        <v>N/A</v>
      </c>
      <c r="E23" s="10">
        <v>12747.029162000001</v>
      </c>
      <c r="F23" s="7" t="str">
        <f t="shared" si="9"/>
        <v>N/A</v>
      </c>
      <c r="G23" s="10">
        <v>13317.974168000001</v>
      </c>
      <c r="H23" s="7" t="str">
        <f t="shared" si="10"/>
        <v>N/A</v>
      </c>
      <c r="I23" s="8">
        <v>5.7439999999999998</v>
      </c>
      <c r="J23" s="8">
        <v>4.4790000000000001</v>
      </c>
      <c r="K23" s="25" t="s">
        <v>734</v>
      </c>
      <c r="L23" s="85" t="str">
        <f t="shared" si="11"/>
        <v>Yes</v>
      </c>
    </row>
    <row r="24" spans="1:12" x14ac:dyDescent="0.25">
      <c r="A24" s="116" t="s">
        <v>1108</v>
      </c>
      <c r="B24" s="25" t="s">
        <v>213</v>
      </c>
      <c r="C24" s="10">
        <v>1977.8830264000001</v>
      </c>
      <c r="D24" s="7" t="str">
        <f t="shared" si="8"/>
        <v>N/A</v>
      </c>
      <c r="E24" s="10">
        <v>2098.0844057999998</v>
      </c>
      <c r="F24" s="7" t="str">
        <f t="shared" si="9"/>
        <v>N/A</v>
      </c>
      <c r="G24" s="10">
        <v>2211.1964505999999</v>
      </c>
      <c r="H24" s="7" t="str">
        <f t="shared" si="10"/>
        <v>N/A</v>
      </c>
      <c r="I24" s="8">
        <v>6.077</v>
      </c>
      <c r="J24" s="8">
        <v>5.391</v>
      </c>
      <c r="K24" s="25" t="s">
        <v>734</v>
      </c>
      <c r="L24" s="85" t="str">
        <f t="shared" si="11"/>
        <v>Yes</v>
      </c>
    </row>
    <row r="25" spans="1:12" x14ac:dyDescent="0.25">
      <c r="A25" s="116" t="s">
        <v>1109</v>
      </c>
      <c r="B25" s="25" t="s">
        <v>213</v>
      </c>
      <c r="C25" s="10">
        <v>4873.5106022</v>
      </c>
      <c r="D25" s="7" t="str">
        <f t="shared" si="8"/>
        <v>N/A</v>
      </c>
      <c r="E25" s="10">
        <v>5006.0699146999996</v>
      </c>
      <c r="F25" s="7" t="str">
        <f t="shared" si="9"/>
        <v>N/A</v>
      </c>
      <c r="G25" s="10">
        <v>5287.8024578000004</v>
      </c>
      <c r="H25" s="7" t="str">
        <f t="shared" si="10"/>
        <v>N/A</v>
      </c>
      <c r="I25" s="8">
        <v>2.72</v>
      </c>
      <c r="J25" s="8">
        <v>5.6280000000000001</v>
      </c>
      <c r="K25" s="25" t="s">
        <v>734</v>
      </c>
      <c r="L25" s="85" t="str">
        <f t="shared" si="11"/>
        <v>Yes</v>
      </c>
    </row>
    <row r="26" spans="1:12" x14ac:dyDescent="0.25">
      <c r="A26" s="108" t="s">
        <v>1110</v>
      </c>
      <c r="B26" s="25" t="s">
        <v>213</v>
      </c>
      <c r="C26" s="10">
        <v>5181.0005832999996</v>
      </c>
      <c r="D26" s="7" t="str">
        <f t="shared" si="8"/>
        <v>N/A</v>
      </c>
      <c r="E26" s="10">
        <v>5524.2909896000001</v>
      </c>
      <c r="F26" s="7" t="str">
        <f t="shared" si="9"/>
        <v>N/A</v>
      </c>
      <c r="G26" s="10">
        <v>5543.7642357000004</v>
      </c>
      <c r="H26" s="7" t="str">
        <f t="shared" si="10"/>
        <v>N/A</v>
      </c>
      <c r="I26" s="8">
        <v>6.6260000000000003</v>
      </c>
      <c r="J26" s="8">
        <v>0.35249999999999998</v>
      </c>
      <c r="K26" s="25" t="s">
        <v>734</v>
      </c>
      <c r="L26" s="85" t="str">
        <f>IF(J26="Div by 0", "N/A", IF(OR(J26="N/A",K26="N/A"),"N/A", IF(J26&gt;VALUE(MID(K26,1,2)), "No", IF(J26&lt;-1*VALUE(MID(K26,1,2)), "No", "Yes"))))</f>
        <v>Yes</v>
      </c>
    </row>
    <row r="27" spans="1:12" x14ac:dyDescent="0.25">
      <c r="A27" s="108" t="s">
        <v>1111</v>
      </c>
      <c r="B27" s="25" t="s">
        <v>213</v>
      </c>
      <c r="C27" s="10">
        <v>4597.3077653999999</v>
      </c>
      <c r="D27" s="7" t="str">
        <f t="shared" si="8"/>
        <v>N/A</v>
      </c>
      <c r="E27" s="10">
        <v>4959.8711882999996</v>
      </c>
      <c r="F27" s="7" t="str">
        <f t="shared" si="9"/>
        <v>N/A</v>
      </c>
      <c r="G27" s="10">
        <v>5084.1700349000002</v>
      </c>
      <c r="H27" s="7" t="str">
        <f t="shared" si="10"/>
        <v>N/A</v>
      </c>
      <c r="I27" s="8">
        <v>7.8860000000000001</v>
      </c>
      <c r="J27" s="8">
        <v>2.5059999999999998</v>
      </c>
      <c r="K27" s="25" t="s">
        <v>734</v>
      </c>
      <c r="L27" s="85" t="str">
        <f>IF(J27="Div by 0", "N/A", IF(OR(J27="N/A",K27="N/A"),"N/A", IF(J27&gt;VALUE(MID(K27,1,2)), "No", IF(J27&lt;-1*VALUE(MID(K27,1,2)), "No", "Yes"))))</f>
        <v>Yes</v>
      </c>
    </row>
    <row r="28" spans="1:12" x14ac:dyDescent="0.25">
      <c r="A28" s="132" t="s">
        <v>1112</v>
      </c>
      <c r="B28" s="25" t="s">
        <v>213</v>
      </c>
      <c r="C28" s="10">
        <v>8090.6953973</v>
      </c>
      <c r="D28" s="7" t="str">
        <f t="shared" si="8"/>
        <v>N/A</v>
      </c>
      <c r="E28" s="10">
        <v>8544.3569162999993</v>
      </c>
      <c r="F28" s="7" t="str">
        <f t="shared" si="9"/>
        <v>N/A</v>
      </c>
      <c r="G28" s="10">
        <v>9252.1170077000006</v>
      </c>
      <c r="H28" s="7" t="str">
        <f t="shared" si="10"/>
        <v>N/A</v>
      </c>
      <c r="I28" s="8">
        <v>5.6070000000000002</v>
      </c>
      <c r="J28" s="8">
        <v>8.2829999999999995</v>
      </c>
      <c r="K28" s="25" t="s">
        <v>734</v>
      </c>
      <c r="L28" s="85" t="str">
        <f>IF(J28="Div by 0", "N/A", IF(K28="N/A","N/A", IF(J28&gt;VALUE(MID(K28,1,2)), "No", IF(J28&lt;-1*VALUE(MID(K28,1,2)), "No", "Yes"))))</f>
        <v>Yes</v>
      </c>
    </row>
    <row r="29" spans="1:12" x14ac:dyDescent="0.25">
      <c r="A29" s="108" t="s">
        <v>1113</v>
      </c>
      <c r="B29" s="25" t="s">
        <v>213</v>
      </c>
      <c r="C29" s="10">
        <v>9450.2397753000005</v>
      </c>
      <c r="D29" s="7" t="str">
        <f t="shared" si="8"/>
        <v>N/A</v>
      </c>
      <c r="E29" s="10">
        <v>10094.345837999999</v>
      </c>
      <c r="F29" s="7" t="str">
        <f t="shared" si="9"/>
        <v>N/A</v>
      </c>
      <c r="G29" s="10">
        <v>11017.686797</v>
      </c>
      <c r="H29" s="7" t="str">
        <f t="shared" si="10"/>
        <v>N/A</v>
      </c>
      <c r="I29" s="8">
        <v>6.8159999999999998</v>
      </c>
      <c r="J29" s="8">
        <v>9.1470000000000002</v>
      </c>
      <c r="K29" s="25" t="s">
        <v>734</v>
      </c>
      <c r="L29" s="85" t="str">
        <f>IF(J29="Div by 0", "N/A", IF(K29="N/A","N/A", IF(J29&gt;VALUE(MID(K29,1,2)), "No", IF(J29&lt;-1*VALUE(MID(K29,1,2)), "No", "Yes"))))</f>
        <v>Yes</v>
      </c>
    </row>
    <row r="30" spans="1:12" x14ac:dyDescent="0.25">
      <c r="A30" s="108" t="s">
        <v>1114</v>
      </c>
      <c r="B30" s="25" t="s">
        <v>213</v>
      </c>
      <c r="C30" s="10">
        <v>6521.7434071999996</v>
      </c>
      <c r="D30" s="7" t="str">
        <f t="shared" si="8"/>
        <v>N/A</v>
      </c>
      <c r="E30" s="10">
        <v>6742.6164823999998</v>
      </c>
      <c r="F30" s="7" t="str">
        <f t="shared" si="9"/>
        <v>N/A</v>
      </c>
      <c r="G30" s="10">
        <v>7372.4056707</v>
      </c>
      <c r="H30" s="7" t="str">
        <f t="shared" si="10"/>
        <v>N/A</v>
      </c>
      <c r="I30" s="8">
        <v>3.387</v>
      </c>
      <c r="J30" s="8">
        <v>9.34</v>
      </c>
      <c r="K30" s="25" t="s">
        <v>734</v>
      </c>
      <c r="L30" s="85" t="str">
        <f>IF(J30="Div by 0", "N/A", IF(K30="N/A","N/A", IF(J30&gt;VALUE(MID(K30,1,2)), "No", IF(J30&lt;-1*VALUE(MID(K30,1,2)), "No", "Yes"))))</f>
        <v>Yes</v>
      </c>
    </row>
    <row r="31" spans="1:12" x14ac:dyDescent="0.25">
      <c r="A31" s="108" t="s">
        <v>1115</v>
      </c>
      <c r="B31" s="25" t="s">
        <v>213</v>
      </c>
      <c r="C31" s="10">
        <v>8481.9842494000004</v>
      </c>
      <c r="D31" s="7" t="str">
        <f t="shared" si="8"/>
        <v>N/A</v>
      </c>
      <c r="E31" s="10">
        <v>8957.0295198000003</v>
      </c>
      <c r="F31" s="7" t="str">
        <f t="shared" si="9"/>
        <v>N/A</v>
      </c>
      <c r="G31" s="10">
        <v>9721.2750348000009</v>
      </c>
      <c r="H31" s="7" t="str">
        <f t="shared" si="10"/>
        <v>N/A</v>
      </c>
      <c r="I31" s="8">
        <v>5.601</v>
      </c>
      <c r="J31" s="8">
        <v>8.532</v>
      </c>
      <c r="K31" s="25" t="s">
        <v>734</v>
      </c>
      <c r="L31" s="85" t="str">
        <f>IF(J31="Div by 0", "N/A", IF(OR(J31="N/A",K31="N/A"),"N/A", IF(J31&gt;VALUE(MID(K31,1,2)), "No", IF(J31&lt;-1*VALUE(MID(K31,1,2)), "No", "Yes"))))</f>
        <v>Yes</v>
      </c>
    </row>
    <row r="32" spans="1:12" x14ac:dyDescent="0.25">
      <c r="A32" s="108" t="s">
        <v>1116</v>
      </c>
      <c r="B32" s="25" t="s">
        <v>213</v>
      </c>
      <c r="C32" s="10">
        <v>7530.5849527999999</v>
      </c>
      <c r="D32" s="7" t="str">
        <f t="shared" si="8"/>
        <v>N/A</v>
      </c>
      <c r="E32" s="10">
        <v>7959.1494731000003</v>
      </c>
      <c r="F32" s="7" t="str">
        <f t="shared" si="9"/>
        <v>N/A</v>
      </c>
      <c r="G32" s="10">
        <v>8601.0296161000006</v>
      </c>
      <c r="H32" s="7" t="str">
        <f t="shared" si="10"/>
        <v>N/A</v>
      </c>
      <c r="I32" s="8">
        <v>5.6909999999999998</v>
      </c>
      <c r="J32" s="8">
        <v>8.0649999999999995</v>
      </c>
      <c r="K32" s="25" t="s">
        <v>734</v>
      </c>
      <c r="L32" s="85" t="str">
        <f>IF(J32="Div by 0", "N/A", IF(OR(J32="N/A",K32="N/A"),"N/A", IF(J32&gt;VALUE(MID(K32,1,2)), "No", IF(J32&lt;-1*VALUE(MID(K32,1,2)), "No", "Yes"))))</f>
        <v>Yes</v>
      </c>
    </row>
    <row r="33" spans="1:12" x14ac:dyDescent="0.25">
      <c r="A33" s="108" t="s">
        <v>1691</v>
      </c>
      <c r="B33" s="25" t="s">
        <v>213</v>
      </c>
      <c r="C33" s="10">
        <v>9489.3059054999994</v>
      </c>
      <c r="D33" s="7" t="str">
        <f t="shared" si="8"/>
        <v>N/A</v>
      </c>
      <c r="E33" s="10">
        <v>10181.692831</v>
      </c>
      <c r="F33" s="7" t="str">
        <f t="shared" si="9"/>
        <v>N/A</v>
      </c>
      <c r="G33" s="10">
        <v>8038.9312227999999</v>
      </c>
      <c r="H33" s="7" t="str">
        <f t="shared" si="10"/>
        <v>N/A</v>
      </c>
      <c r="I33" s="8">
        <v>7.2960000000000003</v>
      </c>
      <c r="J33" s="8">
        <v>-21</v>
      </c>
      <c r="K33" s="25" t="s">
        <v>734</v>
      </c>
      <c r="L33" s="85" t="str">
        <f t="shared" ref="L33:L45" si="12">IF(J33="Div by 0", "N/A", IF(K33="N/A","N/A", IF(J33&gt;VALUE(MID(K33,1,2)), "No", IF(J33&lt;-1*VALUE(MID(K33,1,2)), "No", "Yes"))))</f>
        <v>Yes</v>
      </c>
    </row>
    <row r="34" spans="1:12" x14ac:dyDescent="0.25">
      <c r="A34" s="108" t="s">
        <v>1692</v>
      </c>
      <c r="B34" s="25" t="s">
        <v>213</v>
      </c>
      <c r="C34" s="10">
        <v>744.54174050999995</v>
      </c>
      <c r="D34" s="7" t="str">
        <f t="shared" si="8"/>
        <v>N/A</v>
      </c>
      <c r="E34" s="10">
        <v>807.93347416999995</v>
      </c>
      <c r="F34" s="7" t="str">
        <f t="shared" si="9"/>
        <v>N/A</v>
      </c>
      <c r="G34" s="10">
        <v>735.97727365000003</v>
      </c>
      <c r="H34" s="7" t="str">
        <f t="shared" si="10"/>
        <v>N/A</v>
      </c>
      <c r="I34" s="8">
        <v>8.5139999999999993</v>
      </c>
      <c r="J34" s="8">
        <v>-8.91</v>
      </c>
      <c r="K34" s="25" t="s">
        <v>734</v>
      </c>
      <c r="L34" s="85" t="str">
        <f t="shared" si="12"/>
        <v>Yes</v>
      </c>
    </row>
    <row r="35" spans="1:12" x14ac:dyDescent="0.25">
      <c r="A35" s="108" t="s">
        <v>1693</v>
      </c>
      <c r="B35" s="25" t="s">
        <v>213</v>
      </c>
      <c r="C35" s="10">
        <v>9765.2193157999991</v>
      </c>
      <c r="D35" s="7" t="str">
        <f t="shared" si="8"/>
        <v>N/A</v>
      </c>
      <c r="E35" s="10">
        <v>10382.848744999999</v>
      </c>
      <c r="F35" s="7" t="str">
        <f t="shared" si="9"/>
        <v>N/A</v>
      </c>
      <c r="G35" s="10">
        <v>11287.434585000001</v>
      </c>
      <c r="H35" s="7" t="str">
        <f t="shared" si="10"/>
        <v>N/A</v>
      </c>
      <c r="I35" s="8">
        <v>6.3250000000000002</v>
      </c>
      <c r="J35" s="8">
        <v>8.7119999999999997</v>
      </c>
      <c r="K35" s="25" t="s">
        <v>734</v>
      </c>
      <c r="L35" s="85" t="str">
        <f t="shared" si="12"/>
        <v>Yes</v>
      </c>
    </row>
    <row r="36" spans="1:12" x14ac:dyDescent="0.25">
      <c r="A36" s="108" t="s">
        <v>1694</v>
      </c>
      <c r="B36" s="25" t="s">
        <v>213</v>
      </c>
      <c r="C36" s="10">
        <v>185.24370766000001</v>
      </c>
      <c r="D36" s="7" t="str">
        <f t="shared" si="8"/>
        <v>N/A</v>
      </c>
      <c r="E36" s="10">
        <v>207.51489164</v>
      </c>
      <c r="F36" s="7" t="str">
        <f t="shared" si="9"/>
        <v>N/A</v>
      </c>
      <c r="G36" s="10">
        <v>160.54477513</v>
      </c>
      <c r="H36" s="7" t="str">
        <f t="shared" si="10"/>
        <v>N/A</v>
      </c>
      <c r="I36" s="8">
        <v>12.02</v>
      </c>
      <c r="J36" s="8">
        <v>-22.6</v>
      </c>
      <c r="K36" s="25" t="s">
        <v>734</v>
      </c>
      <c r="L36" s="85" t="str">
        <f t="shared" si="12"/>
        <v>Yes</v>
      </c>
    </row>
    <row r="37" spans="1:12" x14ac:dyDescent="0.25">
      <c r="A37" s="108" t="s">
        <v>1695</v>
      </c>
      <c r="B37" s="25" t="s">
        <v>213</v>
      </c>
      <c r="C37" s="10">
        <v>18718.091849</v>
      </c>
      <c r="D37" s="7" t="str">
        <f t="shared" si="8"/>
        <v>N/A</v>
      </c>
      <c r="E37" s="10">
        <v>20365.051602</v>
      </c>
      <c r="F37" s="7" t="str">
        <f t="shared" si="9"/>
        <v>N/A</v>
      </c>
      <c r="G37" s="10">
        <v>22039.152368999999</v>
      </c>
      <c r="H37" s="7" t="str">
        <f t="shared" si="10"/>
        <v>N/A</v>
      </c>
      <c r="I37" s="8">
        <v>8.7989999999999995</v>
      </c>
      <c r="J37" s="8">
        <v>8.2200000000000006</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116.61812365</v>
      </c>
      <c r="D39" s="7" t="str">
        <f t="shared" si="8"/>
        <v>N/A</v>
      </c>
      <c r="E39" s="10">
        <v>154.69472949999999</v>
      </c>
      <c r="F39" s="7" t="str">
        <f t="shared" si="9"/>
        <v>N/A</v>
      </c>
      <c r="G39" s="10">
        <v>117.08600757000001</v>
      </c>
      <c r="H39" s="7" t="str">
        <f t="shared" si="10"/>
        <v>N/A</v>
      </c>
      <c r="I39" s="8">
        <v>32.65</v>
      </c>
      <c r="J39" s="8">
        <v>-24.3</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19238.383619</v>
      </c>
      <c r="D41" s="7" t="str">
        <f t="shared" si="8"/>
        <v>N/A</v>
      </c>
      <c r="E41" s="10">
        <v>21337.656513000002</v>
      </c>
      <c r="F41" s="7" t="str">
        <f t="shared" si="9"/>
        <v>N/A</v>
      </c>
      <c r="G41" s="10">
        <v>23496.412203</v>
      </c>
      <c r="H41" s="7" t="str">
        <f t="shared" si="10"/>
        <v>N/A</v>
      </c>
      <c r="I41" s="8">
        <v>10.91</v>
      </c>
      <c r="J41" s="8">
        <v>10.119999999999999</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12881.246864000001</v>
      </c>
      <c r="D44" s="7" t="str">
        <f t="shared" si="8"/>
        <v>N/A</v>
      </c>
      <c r="E44" s="10">
        <v>13851.787194</v>
      </c>
      <c r="F44" s="7" t="str">
        <f t="shared" si="9"/>
        <v>N/A</v>
      </c>
      <c r="G44" s="10">
        <v>14485.446435</v>
      </c>
      <c r="H44" s="7" t="str">
        <f t="shared" si="10"/>
        <v>N/A</v>
      </c>
      <c r="I44" s="8">
        <v>7.5350000000000001</v>
      </c>
      <c r="J44" s="8">
        <v>4.5750000000000002</v>
      </c>
      <c r="K44" s="25" t="s">
        <v>734</v>
      </c>
      <c r="L44" s="85" t="str">
        <f t="shared" si="12"/>
        <v>Yes</v>
      </c>
    </row>
    <row r="45" spans="1:12" ht="25" x14ac:dyDescent="0.25">
      <c r="A45" s="108" t="s">
        <v>1118</v>
      </c>
      <c r="B45" s="25" t="s">
        <v>213</v>
      </c>
      <c r="C45" s="10">
        <v>439.89582012</v>
      </c>
      <c r="D45" s="7" t="str">
        <f t="shared" si="8"/>
        <v>N/A</v>
      </c>
      <c r="E45" s="10">
        <v>491.23185697000002</v>
      </c>
      <c r="F45" s="7" t="str">
        <f t="shared" si="9"/>
        <v>N/A</v>
      </c>
      <c r="G45" s="10">
        <v>436.53969274000002</v>
      </c>
      <c r="H45" s="7" t="str">
        <f t="shared" si="10"/>
        <v>N/A</v>
      </c>
      <c r="I45" s="8">
        <v>11.67</v>
      </c>
      <c r="J45" s="8">
        <v>-11.1</v>
      </c>
      <c r="K45" s="25" t="s">
        <v>734</v>
      </c>
      <c r="L45" s="85" t="str">
        <f t="shared" si="12"/>
        <v>Yes</v>
      </c>
    </row>
    <row r="46" spans="1:12" x14ac:dyDescent="0.25">
      <c r="A46" s="108" t="s">
        <v>1119</v>
      </c>
      <c r="B46" s="21" t="s">
        <v>213</v>
      </c>
      <c r="C46" s="26">
        <v>43185.941744000003</v>
      </c>
      <c r="D46" s="7" t="str">
        <f t="shared" si="8"/>
        <v>N/A</v>
      </c>
      <c r="E46" s="26">
        <v>47278.183332000001</v>
      </c>
      <c r="F46" s="7" t="str">
        <f t="shared" si="9"/>
        <v>N/A</v>
      </c>
      <c r="G46" s="26">
        <v>51361.725579999998</v>
      </c>
      <c r="H46" s="7" t="str">
        <f t="shared" si="10"/>
        <v>N/A</v>
      </c>
      <c r="I46" s="8">
        <v>9.4760000000000009</v>
      </c>
      <c r="J46" s="8">
        <v>8.6370000000000005</v>
      </c>
      <c r="K46" s="25" t="s">
        <v>734</v>
      </c>
      <c r="L46" s="85" t="str">
        <f>IF(J46="Div by 0", "N/A", IF(K46="N/A","N/A", IF(J46&gt;VALUE(MID(K46,1,2)), "No", IF(J46&lt;-1*VALUE(MID(K46,1,2)), "No", "Yes"))))</f>
        <v>Yes</v>
      </c>
    </row>
    <row r="47" spans="1:12" x14ac:dyDescent="0.25">
      <c r="A47" s="139" t="s">
        <v>1120</v>
      </c>
      <c r="B47" s="21" t="s">
        <v>213</v>
      </c>
      <c r="C47" s="26">
        <v>24381.119850999999</v>
      </c>
      <c r="D47" s="7" t="str">
        <f t="shared" si="8"/>
        <v>N/A</v>
      </c>
      <c r="E47" s="26">
        <v>23319.355109</v>
      </c>
      <c r="F47" s="7" t="str">
        <f t="shared" si="9"/>
        <v>N/A</v>
      </c>
      <c r="G47" s="26">
        <v>27938.635081</v>
      </c>
      <c r="H47" s="7" t="str">
        <f t="shared" si="10"/>
        <v>N/A</v>
      </c>
      <c r="I47" s="8">
        <v>-4.3499999999999996</v>
      </c>
      <c r="J47" s="8">
        <v>19.809999999999999</v>
      </c>
      <c r="K47" s="25" t="s">
        <v>734</v>
      </c>
      <c r="L47" s="85" t="str">
        <f>IF(J47="Div by 0", "N/A", IF(K47="N/A","N/A", IF(J47&gt;VALUE(MID(K47,1,2)), "No", IF(J47&lt;-1*VALUE(MID(K47,1,2)), "No", "Yes"))))</f>
        <v>Yes</v>
      </c>
    </row>
    <row r="48" spans="1:12" ht="25" x14ac:dyDescent="0.25">
      <c r="A48" s="108" t="s">
        <v>1121</v>
      </c>
      <c r="B48" s="21" t="s">
        <v>213</v>
      </c>
      <c r="C48" s="26">
        <v>32743.558233</v>
      </c>
      <c r="D48" s="7" t="str">
        <f t="shared" si="8"/>
        <v>N/A</v>
      </c>
      <c r="E48" s="26">
        <v>36366.297866000001</v>
      </c>
      <c r="F48" s="7" t="str">
        <f t="shared" si="9"/>
        <v>N/A</v>
      </c>
      <c r="G48" s="26">
        <v>38872.978154999997</v>
      </c>
      <c r="H48" s="7" t="str">
        <f t="shared" si="10"/>
        <v>N/A</v>
      </c>
      <c r="I48" s="8">
        <v>11.06</v>
      </c>
      <c r="J48" s="8">
        <v>6.8929999999999998</v>
      </c>
      <c r="K48" s="25" t="s">
        <v>734</v>
      </c>
      <c r="L48" s="85" t="str">
        <f>IF(J48="Div by 0", "N/A", IF(K48="N/A","N/A", IF(J48&gt;VALUE(MID(K48,1,2)), "No", IF(J48&lt;-1*VALUE(MID(K48,1,2)), "No", "Yes"))))</f>
        <v>Yes</v>
      </c>
    </row>
    <row r="49" spans="1:12" x14ac:dyDescent="0.25">
      <c r="A49" s="130" t="s">
        <v>1122</v>
      </c>
      <c r="B49" s="21" t="s">
        <v>213</v>
      </c>
      <c r="C49" s="26">
        <v>18871.684859000001</v>
      </c>
      <c r="D49" s="7" t="str">
        <f t="shared" si="8"/>
        <v>N/A</v>
      </c>
      <c r="E49" s="26">
        <v>20088.067362000002</v>
      </c>
      <c r="F49" s="7" t="str">
        <f t="shared" si="9"/>
        <v>N/A</v>
      </c>
      <c r="G49" s="26">
        <v>21250.191846000002</v>
      </c>
      <c r="H49" s="7" t="str">
        <f t="shared" si="10"/>
        <v>N/A</v>
      </c>
      <c r="I49" s="8">
        <v>6.4459999999999997</v>
      </c>
      <c r="J49" s="8">
        <v>5.7850000000000001</v>
      </c>
      <c r="K49" s="25" t="s">
        <v>734</v>
      </c>
      <c r="L49" s="85" t="str">
        <f t="shared" ref="L49:L59" si="13">IF(J49="Div by 0", "N/A", IF(K49="N/A","N/A", IF(J49&gt;VALUE(MID(K49,1,2)), "No", IF(J49&lt;-1*VALUE(MID(K49,1,2)), "No", "Yes"))))</f>
        <v>Yes</v>
      </c>
    </row>
    <row r="50" spans="1:12" ht="25" x14ac:dyDescent="0.25">
      <c r="A50" s="108" t="s">
        <v>1123</v>
      </c>
      <c r="B50" s="21" t="s">
        <v>213</v>
      </c>
      <c r="C50" s="26">
        <v>19558.242306</v>
      </c>
      <c r="D50" s="7" t="str">
        <f t="shared" si="8"/>
        <v>N/A</v>
      </c>
      <c r="E50" s="26">
        <v>21082.569908000001</v>
      </c>
      <c r="F50" s="7" t="str">
        <f t="shared" si="9"/>
        <v>N/A</v>
      </c>
      <c r="G50" s="26">
        <v>22566.962946</v>
      </c>
      <c r="H50" s="7" t="str">
        <f t="shared" si="10"/>
        <v>N/A</v>
      </c>
      <c r="I50" s="8">
        <v>7.7939999999999996</v>
      </c>
      <c r="J50" s="8">
        <v>7.0410000000000004</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v>31260.274389999999</v>
      </c>
      <c r="D52" s="7" t="str">
        <f t="shared" si="14"/>
        <v>N/A</v>
      </c>
      <c r="E52" s="26">
        <v>34168.994475</v>
      </c>
      <c r="F52" s="7" t="str">
        <f t="shared" si="15"/>
        <v>N/A</v>
      </c>
      <c r="G52" s="26">
        <v>39842.494505000002</v>
      </c>
      <c r="H52" s="7" t="str">
        <f t="shared" si="16"/>
        <v>N/A</v>
      </c>
      <c r="I52" s="8">
        <v>9.3049999999999997</v>
      </c>
      <c r="J52" s="8">
        <v>16.600000000000001</v>
      </c>
      <c r="K52" s="25" t="s">
        <v>734</v>
      </c>
      <c r="L52" s="85" t="str">
        <f t="shared" si="13"/>
        <v>Yes</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16791.773648999999</v>
      </c>
      <c r="D55" s="7" t="str">
        <f t="shared" si="14"/>
        <v>N/A</v>
      </c>
      <c r="E55" s="26">
        <v>17512.642908000002</v>
      </c>
      <c r="F55" s="7" t="str">
        <f t="shared" si="15"/>
        <v>N/A</v>
      </c>
      <c r="G55" s="26">
        <v>18107.987441000001</v>
      </c>
      <c r="H55" s="7" t="str">
        <f t="shared" si="16"/>
        <v>N/A</v>
      </c>
      <c r="I55" s="8">
        <v>4.2930000000000001</v>
      </c>
      <c r="J55" s="8">
        <v>3.4</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v>115347.87209</v>
      </c>
      <c r="D57" s="7" t="str">
        <f t="shared" si="14"/>
        <v>N/A</v>
      </c>
      <c r="E57" s="26">
        <v>109006.77381</v>
      </c>
      <c r="F57" s="7" t="str">
        <f t="shared" si="15"/>
        <v>N/A</v>
      </c>
      <c r="G57" s="26">
        <v>115738.21838999999</v>
      </c>
      <c r="H57" s="7" t="str">
        <f t="shared" si="16"/>
        <v>N/A</v>
      </c>
      <c r="I57" s="8">
        <v>-5.5</v>
      </c>
      <c r="J57" s="8">
        <v>6.1749999999999998</v>
      </c>
      <c r="K57" s="25" t="s">
        <v>734</v>
      </c>
      <c r="L57" s="85" t="str">
        <f t="shared" si="13"/>
        <v>Yes</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496922621</v>
      </c>
      <c r="D60" s="7" t="str">
        <f t="shared" si="14"/>
        <v>N/A</v>
      </c>
      <c r="E60" s="26">
        <v>408491905</v>
      </c>
      <c r="F60" s="7" t="str">
        <f t="shared" si="15"/>
        <v>N/A</v>
      </c>
      <c r="G60" s="26">
        <v>500696287</v>
      </c>
      <c r="H60" s="7" t="str">
        <f t="shared" si="16"/>
        <v>N/A</v>
      </c>
      <c r="I60" s="8">
        <v>-17.8</v>
      </c>
      <c r="J60" s="8">
        <v>22.57</v>
      </c>
      <c r="K60" s="25" t="s">
        <v>734</v>
      </c>
      <c r="L60" s="85" t="str">
        <f t="shared" ref="L60:L70" si="17">IF(J60="Div by 0", "N/A", IF(K60="N/A","N/A", IF(J60&gt;VALUE(MID(K60,1,2)), "No", IF(J60&lt;-1*VALUE(MID(K60,1,2)), "No", "Yes"))))</f>
        <v>Yes</v>
      </c>
    </row>
    <row r="61" spans="1:12" ht="25" x14ac:dyDescent="0.25">
      <c r="A61" s="108" t="s">
        <v>1133</v>
      </c>
      <c r="B61" s="21" t="s">
        <v>213</v>
      </c>
      <c r="C61" s="26">
        <v>372610621</v>
      </c>
      <c r="D61" s="7" t="str">
        <f t="shared" si="14"/>
        <v>N/A</v>
      </c>
      <c r="E61" s="26">
        <v>407538584</v>
      </c>
      <c r="F61" s="7" t="str">
        <f t="shared" si="15"/>
        <v>N/A</v>
      </c>
      <c r="G61" s="26">
        <v>439813654</v>
      </c>
      <c r="H61" s="7" t="str">
        <f t="shared" si="16"/>
        <v>N/A</v>
      </c>
      <c r="I61" s="8">
        <v>9.3740000000000006</v>
      </c>
      <c r="J61" s="8">
        <v>7.92</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380184</v>
      </c>
      <c r="D63" s="7" t="str">
        <f t="shared" si="14"/>
        <v>N/A</v>
      </c>
      <c r="E63" s="26">
        <v>90430</v>
      </c>
      <c r="F63" s="7" t="str">
        <f t="shared" si="15"/>
        <v>N/A</v>
      </c>
      <c r="G63" s="26">
        <v>119165</v>
      </c>
      <c r="H63" s="7" t="str">
        <f t="shared" si="16"/>
        <v>N/A</v>
      </c>
      <c r="I63" s="8">
        <v>-76.2</v>
      </c>
      <c r="J63" s="8">
        <v>31.78</v>
      </c>
      <c r="K63" s="25" t="s">
        <v>734</v>
      </c>
      <c r="L63" s="85" t="str">
        <f t="shared" si="17"/>
        <v>No</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123863362</v>
      </c>
      <c r="D66" s="7" t="str">
        <f t="shared" si="14"/>
        <v>N/A</v>
      </c>
      <c r="E66" s="26">
        <v>789459</v>
      </c>
      <c r="F66" s="7" t="str">
        <f t="shared" si="15"/>
        <v>N/A</v>
      </c>
      <c r="G66" s="26">
        <v>60723194</v>
      </c>
      <c r="H66" s="7" t="str">
        <f t="shared" si="16"/>
        <v>N/A</v>
      </c>
      <c r="I66" s="8">
        <v>-99.4</v>
      </c>
      <c r="J66" s="8">
        <v>7592</v>
      </c>
      <c r="K66" s="25" t="s">
        <v>734</v>
      </c>
      <c r="L66" s="85" t="str">
        <f t="shared" si="17"/>
        <v>No</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68454</v>
      </c>
      <c r="D68" s="7" t="str">
        <f t="shared" si="14"/>
        <v>N/A</v>
      </c>
      <c r="E68" s="26">
        <v>73432</v>
      </c>
      <c r="F68" s="7" t="str">
        <f t="shared" si="15"/>
        <v>N/A</v>
      </c>
      <c r="G68" s="26">
        <v>40274</v>
      </c>
      <c r="H68" s="7" t="str">
        <f t="shared" si="16"/>
        <v>N/A</v>
      </c>
      <c r="I68" s="8">
        <v>7.2720000000000002</v>
      </c>
      <c r="J68" s="8">
        <v>-45.2</v>
      </c>
      <c r="K68" s="25" t="s">
        <v>734</v>
      </c>
      <c r="L68" s="85" t="str">
        <f t="shared" si="17"/>
        <v>No</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11188.171136000001</v>
      </c>
      <c r="D71" s="7" t="str">
        <f t="shared" si="14"/>
        <v>N/A</v>
      </c>
      <c r="E71" s="26">
        <v>9039.6314368999992</v>
      </c>
      <c r="F71" s="7" t="str">
        <f t="shared" si="15"/>
        <v>N/A</v>
      </c>
      <c r="G71" s="26">
        <v>10298.790279000001</v>
      </c>
      <c r="H71" s="7" t="str">
        <f t="shared" si="16"/>
        <v>N/A</v>
      </c>
      <c r="I71" s="8">
        <v>-19.2</v>
      </c>
      <c r="J71" s="8">
        <v>13.93</v>
      </c>
      <c r="K71" s="25" t="s">
        <v>734</v>
      </c>
      <c r="L71" s="85" t="str">
        <f t="shared" ref="L71:L81" si="18">IF(J71="Div by 0", "N/A", IF(K71="N/A","N/A", IF(J71&gt;VALUE(MID(K71,1,2)), "No", IF(J71&lt;-1*VALUE(MID(K71,1,2)), "No", "Yes"))))</f>
        <v>Yes</v>
      </c>
    </row>
    <row r="72" spans="1:12" ht="25" x14ac:dyDescent="0.25">
      <c r="A72" s="108" t="s">
        <v>1144</v>
      </c>
      <c r="B72" s="21" t="s">
        <v>213</v>
      </c>
      <c r="C72" s="26">
        <v>12643.297513</v>
      </c>
      <c r="D72" s="7" t="str">
        <f t="shared" si="14"/>
        <v>N/A</v>
      </c>
      <c r="E72" s="26">
        <v>13766.800122000001</v>
      </c>
      <c r="F72" s="7" t="str">
        <f t="shared" si="15"/>
        <v>N/A</v>
      </c>
      <c r="G72" s="26">
        <v>13976.536609000001</v>
      </c>
      <c r="H72" s="7" t="str">
        <f t="shared" si="16"/>
        <v>N/A</v>
      </c>
      <c r="I72" s="8">
        <v>8.8859999999999992</v>
      </c>
      <c r="J72" s="8">
        <v>1.5229999999999999</v>
      </c>
      <c r="K72" s="25" t="s">
        <v>734</v>
      </c>
      <c r="L72" s="85" t="str">
        <f t="shared" si="18"/>
        <v>Yes</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v>2318.1951220000001</v>
      </c>
      <c r="D74" s="7" t="str">
        <f t="shared" si="14"/>
        <v>N/A</v>
      </c>
      <c r="E74" s="26">
        <v>499.61325966999999</v>
      </c>
      <c r="F74" s="7" t="str">
        <f t="shared" si="15"/>
        <v>N/A</v>
      </c>
      <c r="G74" s="26">
        <v>654.75274724999997</v>
      </c>
      <c r="H74" s="7" t="str">
        <f t="shared" si="16"/>
        <v>N/A</v>
      </c>
      <c r="I74" s="8">
        <v>-78.400000000000006</v>
      </c>
      <c r="J74" s="8">
        <v>31.05</v>
      </c>
      <c r="K74" s="25" t="s">
        <v>734</v>
      </c>
      <c r="L74" s="85" t="str">
        <f t="shared" si="18"/>
        <v>No</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8429.5196679000001</v>
      </c>
      <c r="D77" s="7" t="str">
        <f t="shared" si="14"/>
        <v>N/A</v>
      </c>
      <c r="E77" s="26">
        <v>51.527902877999999</v>
      </c>
      <c r="F77" s="7" t="str">
        <f t="shared" si="15"/>
        <v>N/A</v>
      </c>
      <c r="G77" s="26">
        <v>3597.3456160999999</v>
      </c>
      <c r="H77" s="7" t="str">
        <f t="shared" si="16"/>
        <v>N/A</v>
      </c>
      <c r="I77" s="8">
        <v>-99.4</v>
      </c>
      <c r="J77" s="8">
        <v>6881</v>
      </c>
      <c r="K77" s="25" t="s">
        <v>734</v>
      </c>
      <c r="L77" s="85" t="str">
        <f t="shared" si="18"/>
        <v>No</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v>795.97674418999998</v>
      </c>
      <c r="D79" s="7" t="str">
        <f t="shared" si="14"/>
        <v>N/A</v>
      </c>
      <c r="E79" s="26">
        <v>874.19047619000003</v>
      </c>
      <c r="F79" s="7" t="str">
        <f t="shared" si="15"/>
        <v>N/A</v>
      </c>
      <c r="G79" s="26">
        <v>462.91954023</v>
      </c>
      <c r="H79" s="7" t="str">
        <f t="shared" si="16"/>
        <v>N/A</v>
      </c>
      <c r="I79" s="8">
        <v>9.8260000000000005</v>
      </c>
      <c r="J79" s="8">
        <v>-47</v>
      </c>
      <c r="K79" s="25" t="s">
        <v>734</v>
      </c>
      <c r="L79" s="85" t="str">
        <f t="shared" si="18"/>
        <v>No</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497805361</v>
      </c>
      <c r="D82" s="7" t="str">
        <f t="shared" si="14"/>
        <v>N/A</v>
      </c>
      <c r="E82" s="26">
        <v>439092827</v>
      </c>
      <c r="F82" s="7" t="str">
        <f t="shared" si="15"/>
        <v>N/A</v>
      </c>
      <c r="G82" s="26">
        <v>565220036</v>
      </c>
      <c r="H82" s="7" t="str">
        <f t="shared" si="16"/>
        <v>N/A</v>
      </c>
      <c r="I82" s="8">
        <v>-11.8</v>
      </c>
      <c r="J82" s="8">
        <v>28.72</v>
      </c>
      <c r="K82" s="25" t="s">
        <v>734</v>
      </c>
      <c r="L82" s="85" t="str">
        <f t="shared" ref="L82:L138" si="19">IF(J82="Div by 0", "N/A", IF(K82="N/A","N/A", IF(J82&gt;VALUE(MID(K82,1,2)), "No", IF(J82&lt;-1*VALUE(MID(K82,1,2)), "No", "Yes"))))</f>
        <v>Yes</v>
      </c>
    </row>
    <row r="83" spans="1:12" x14ac:dyDescent="0.25">
      <c r="A83" s="108" t="s">
        <v>363</v>
      </c>
      <c r="B83" s="21" t="s">
        <v>213</v>
      </c>
      <c r="C83" s="22">
        <v>33308</v>
      </c>
      <c r="D83" s="7" t="str">
        <f t="shared" ref="D83:D114" si="20">IF($B83="N/A","N/A",IF(C83&gt;10,"No",IF(C83&lt;-10,"No","Yes")))</f>
        <v>N/A</v>
      </c>
      <c r="E83" s="22">
        <v>31953</v>
      </c>
      <c r="F83" s="7" t="str">
        <f t="shared" ref="F83:F114" si="21">IF($B83="N/A","N/A",IF(E83&gt;10,"No",IF(E83&lt;-10,"No","Yes")))</f>
        <v>N/A</v>
      </c>
      <c r="G83" s="22">
        <v>35717</v>
      </c>
      <c r="H83" s="7" t="str">
        <f t="shared" ref="H83:H114" si="22">IF($B83="N/A","N/A",IF(G83&gt;10,"No",IF(G83&lt;-10,"No","Yes")))</f>
        <v>N/A</v>
      </c>
      <c r="I83" s="8">
        <v>-4.07</v>
      </c>
      <c r="J83" s="8">
        <v>11.78</v>
      </c>
      <c r="K83" s="25" t="s">
        <v>734</v>
      </c>
      <c r="L83" s="85" t="str">
        <f t="shared" si="19"/>
        <v>Yes</v>
      </c>
    </row>
    <row r="84" spans="1:12" x14ac:dyDescent="0.25">
      <c r="A84" s="108" t="s">
        <v>358</v>
      </c>
      <c r="B84" s="21" t="s">
        <v>213</v>
      </c>
      <c r="C84" s="26">
        <v>14945.519425</v>
      </c>
      <c r="D84" s="7" t="str">
        <f t="shared" si="20"/>
        <v>N/A</v>
      </c>
      <c r="E84" s="26">
        <v>13741.834163</v>
      </c>
      <c r="F84" s="7" t="str">
        <f t="shared" si="21"/>
        <v>N/A</v>
      </c>
      <c r="G84" s="26">
        <v>15824.958311</v>
      </c>
      <c r="H84" s="7" t="str">
        <f t="shared" si="22"/>
        <v>N/A</v>
      </c>
      <c r="I84" s="8">
        <v>-8.0500000000000007</v>
      </c>
      <c r="J84" s="8">
        <v>15.16</v>
      </c>
      <c r="K84" s="25" t="s">
        <v>734</v>
      </c>
      <c r="L84" s="85" t="str">
        <f t="shared" si="19"/>
        <v>Yes</v>
      </c>
    </row>
    <row r="85" spans="1:12" ht="25" x14ac:dyDescent="0.25">
      <c r="A85" s="108" t="s">
        <v>1154</v>
      </c>
      <c r="B85" s="21" t="s">
        <v>213</v>
      </c>
      <c r="C85" s="26">
        <v>0</v>
      </c>
      <c r="D85" s="7" t="str">
        <f t="shared" si="20"/>
        <v>N/A</v>
      </c>
      <c r="E85" s="26">
        <v>225</v>
      </c>
      <c r="F85" s="7" t="str">
        <f t="shared" si="21"/>
        <v>N/A</v>
      </c>
      <c r="G85" s="26">
        <v>0</v>
      </c>
      <c r="H85" s="7" t="str">
        <f t="shared" si="22"/>
        <v>N/A</v>
      </c>
      <c r="I85" s="8" t="s">
        <v>1747</v>
      </c>
      <c r="J85" s="8">
        <v>-100</v>
      </c>
      <c r="K85" s="25" t="s">
        <v>734</v>
      </c>
      <c r="L85" s="85" t="str">
        <f t="shared" si="19"/>
        <v>No</v>
      </c>
    </row>
    <row r="86" spans="1:12" x14ac:dyDescent="0.25">
      <c r="A86" s="108" t="s">
        <v>724</v>
      </c>
      <c r="B86" s="21" t="s">
        <v>213</v>
      </c>
      <c r="C86" s="22">
        <v>0</v>
      </c>
      <c r="D86" s="7" t="str">
        <f t="shared" si="20"/>
        <v>N/A</v>
      </c>
      <c r="E86" s="22">
        <v>11</v>
      </c>
      <c r="F86" s="7" t="str">
        <f t="shared" si="21"/>
        <v>N/A</v>
      </c>
      <c r="G86" s="22">
        <v>0</v>
      </c>
      <c r="H86" s="7" t="str">
        <f t="shared" si="22"/>
        <v>N/A</v>
      </c>
      <c r="I86" s="8" t="s">
        <v>1747</v>
      </c>
      <c r="J86" s="8">
        <v>-100</v>
      </c>
      <c r="K86" s="25" t="s">
        <v>734</v>
      </c>
      <c r="L86" s="85" t="str">
        <f t="shared" si="19"/>
        <v>No</v>
      </c>
    </row>
    <row r="87" spans="1:12" ht="25" x14ac:dyDescent="0.25">
      <c r="A87" s="108" t="s">
        <v>1155</v>
      </c>
      <c r="B87" s="21" t="s">
        <v>213</v>
      </c>
      <c r="C87" s="26" t="s">
        <v>1747</v>
      </c>
      <c r="D87" s="7" t="str">
        <f t="shared" si="20"/>
        <v>N/A</v>
      </c>
      <c r="E87" s="26">
        <v>75</v>
      </c>
      <c r="F87" s="7" t="str">
        <f t="shared" si="21"/>
        <v>N/A</v>
      </c>
      <c r="G87" s="26" t="s">
        <v>1747</v>
      </c>
      <c r="H87" s="7" t="str">
        <f t="shared" si="22"/>
        <v>N/A</v>
      </c>
      <c r="I87" s="8" t="s">
        <v>1747</v>
      </c>
      <c r="J87" s="8" t="s">
        <v>1747</v>
      </c>
      <c r="K87" s="25" t="s">
        <v>734</v>
      </c>
      <c r="L87" s="85" t="str">
        <f t="shared" si="19"/>
        <v>N/A</v>
      </c>
    </row>
    <row r="88" spans="1:12" ht="25" x14ac:dyDescent="0.25">
      <c r="A88" s="108" t="s">
        <v>1156</v>
      </c>
      <c r="B88" s="21" t="s">
        <v>213</v>
      </c>
      <c r="C88" s="26">
        <v>242120987</v>
      </c>
      <c r="D88" s="7" t="str">
        <f t="shared" si="20"/>
        <v>N/A</v>
      </c>
      <c r="E88" s="26">
        <v>249346149</v>
      </c>
      <c r="F88" s="7" t="str">
        <f t="shared" si="21"/>
        <v>N/A</v>
      </c>
      <c r="G88" s="26">
        <v>278441367</v>
      </c>
      <c r="H88" s="7" t="str">
        <f t="shared" si="22"/>
        <v>N/A</v>
      </c>
      <c r="I88" s="8">
        <v>2.984</v>
      </c>
      <c r="J88" s="8">
        <v>11.67</v>
      </c>
      <c r="K88" s="25" t="s">
        <v>734</v>
      </c>
      <c r="L88" s="85" t="str">
        <f t="shared" si="19"/>
        <v>Yes</v>
      </c>
    </row>
    <row r="89" spans="1:12" x14ac:dyDescent="0.25">
      <c r="A89" s="108" t="s">
        <v>725</v>
      </c>
      <c r="B89" s="21" t="s">
        <v>213</v>
      </c>
      <c r="C89" s="22">
        <v>15941</v>
      </c>
      <c r="D89" s="7" t="str">
        <f t="shared" si="20"/>
        <v>N/A</v>
      </c>
      <c r="E89" s="22">
        <v>16656</v>
      </c>
      <c r="F89" s="7" t="str">
        <f t="shared" si="21"/>
        <v>N/A</v>
      </c>
      <c r="G89" s="22">
        <v>15409</v>
      </c>
      <c r="H89" s="7" t="str">
        <f t="shared" si="22"/>
        <v>N/A</v>
      </c>
      <c r="I89" s="8">
        <v>4.4850000000000003</v>
      </c>
      <c r="J89" s="8">
        <v>-7.49</v>
      </c>
      <c r="K89" s="25" t="s">
        <v>734</v>
      </c>
      <c r="L89" s="85" t="str">
        <f t="shared" si="19"/>
        <v>Yes</v>
      </c>
    </row>
    <row r="90" spans="1:12" ht="25" x14ac:dyDescent="0.25">
      <c r="A90" s="108" t="s">
        <v>1157</v>
      </c>
      <c r="B90" s="21" t="s">
        <v>213</v>
      </c>
      <c r="C90" s="26">
        <v>15188.569538</v>
      </c>
      <c r="D90" s="7" t="str">
        <f t="shared" si="20"/>
        <v>N/A</v>
      </c>
      <c r="E90" s="26">
        <v>14970.349964000001</v>
      </c>
      <c r="F90" s="7" t="str">
        <f t="shared" si="21"/>
        <v>N/A</v>
      </c>
      <c r="G90" s="26">
        <v>18070.047828999999</v>
      </c>
      <c r="H90" s="7" t="str">
        <f t="shared" si="22"/>
        <v>N/A</v>
      </c>
      <c r="I90" s="8">
        <v>-1.44</v>
      </c>
      <c r="J90" s="8">
        <v>20.71</v>
      </c>
      <c r="K90" s="25" t="s">
        <v>734</v>
      </c>
      <c r="L90" s="85" t="str">
        <f t="shared" si="19"/>
        <v>Yes</v>
      </c>
    </row>
    <row r="91" spans="1:12" ht="25" x14ac:dyDescent="0.25">
      <c r="A91" s="108" t="s">
        <v>1158</v>
      </c>
      <c r="B91" s="21" t="s">
        <v>213</v>
      </c>
      <c r="C91" s="26">
        <v>0</v>
      </c>
      <c r="D91" s="7" t="str">
        <f t="shared" si="20"/>
        <v>N/A</v>
      </c>
      <c r="E91" s="26">
        <v>0</v>
      </c>
      <c r="F91" s="7" t="str">
        <f t="shared" si="21"/>
        <v>N/A</v>
      </c>
      <c r="G91" s="26">
        <v>0</v>
      </c>
      <c r="H91" s="7" t="str">
        <f t="shared" si="22"/>
        <v>N/A</v>
      </c>
      <c r="I91" s="8" t="s">
        <v>1747</v>
      </c>
      <c r="J91" s="8" t="s">
        <v>1747</v>
      </c>
      <c r="K91" s="25" t="s">
        <v>734</v>
      </c>
      <c r="L91" s="85" t="str">
        <f t="shared" si="19"/>
        <v>N/A</v>
      </c>
    </row>
    <row r="92" spans="1:12" x14ac:dyDescent="0.25">
      <c r="A92" s="108" t="s">
        <v>726</v>
      </c>
      <c r="B92" s="21" t="s">
        <v>213</v>
      </c>
      <c r="C92" s="22">
        <v>0</v>
      </c>
      <c r="D92" s="7" t="str">
        <f t="shared" si="20"/>
        <v>N/A</v>
      </c>
      <c r="E92" s="22">
        <v>0</v>
      </c>
      <c r="F92" s="7" t="str">
        <f t="shared" si="21"/>
        <v>N/A</v>
      </c>
      <c r="G92" s="22">
        <v>0</v>
      </c>
      <c r="H92" s="7" t="str">
        <f t="shared" si="22"/>
        <v>N/A</v>
      </c>
      <c r="I92" s="8" t="s">
        <v>1747</v>
      </c>
      <c r="J92" s="8" t="s">
        <v>1747</v>
      </c>
      <c r="K92" s="25" t="s">
        <v>734</v>
      </c>
      <c r="L92" s="85" t="str">
        <f t="shared" si="19"/>
        <v>N/A</v>
      </c>
    </row>
    <row r="93" spans="1:12" ht="25" x14ac:dyDescent="0.25">
      <c r="A93" s="108" t="s">
        <v>1159</v>
      </c>
      <c r="B93" s="21" t="s">
        <v>213</v>
      </c>
      <c r="C93" s="26" t="s">
        <v>1747</v>
      </c>
      <c r="D93" s="7" t="str">
        <f t="shared" si="20"/>
        <v>N/A</v>
      </c>
      <c r="E93" s="26" t="s">
        <v>1747</v>
      </c>
      <c r="F93" s="7" t="str">
        <f t="shared" si="21"/>
        <v>N/A</v>
      </c>
      <c r="G93" s="26" t="s">
        <v>1747</v>
      </c>
      <c r="H93" s="7" t="str">
        <f t="shared" si="22"/>
        <v>N/A</v>
      </c>
      <c r="I93" s="8" t="s">
        <v>1747</v>
      </c>
      <c r="J93" s="8" t="s">
        <v>1747</v>
      </c>
      <c r="K93" s="25" t="s">
        <v>734</v>
      </c>
      <c r="L93" s="85" t="str">
        <f t="shared" si="19"/>
        <v>N/A</v>
      </c>
    </row>
    <row r="94" spans="1:12" x14ac:dyDescent="0.25">
      <c r="A94" s="108" t="s">
        <v>1160</v>
      </c>
      <c r="B94" s="21" t="s">
        <v>213</v>
      </c>
      <c r="C94" s="26">
        <v>607017</v>
      </c>
      <c r="D94" s="7" t="str">
        <f t="shared" si="20"/>
        <v>N/A</v>
      </c>
      <c r="E94" s="26">
        <v>719734</v>
      </c>
      <c r="F94" s="7" t="str">
        <f t="shared" si="21"/>
        <v>N/A</v>
      </c>
      <c r="G94" s="26">
        <v>992224</v>
      </c>
      <c r="H94" s="7" t="str">
        <f t="shared" si="22"/>
        <v>N/A</v>
      </c>
      <c r="I94" s="8">
        <v>18.57</v>
      </c>
      <c r="J94" s="8">
        <v>37.86</v>
      </c>
      <c r="K94" s="25" t="s">
        <v>734</v>
      </c>
      <c r="L94" s="85" t="str">
        <f t="shared" si="19"/>
        <v>No</v>
      </c>
    </row>
    <row r="95" spans="1:12" x14ac:dyDescent="0.25">
      <c r="A95" s="108" t="s">
        <v>727</v>
      </c>
      <c r="B95" s="21" t="s">
        <v>213</v>
      </c>
      <c r="C95" s="22">
        <v>123</v>
      </c>
      <c r="D95" s="7" t="str">
        <f t="shared" si="20"/>
        <v>N/A</v>
      </c>
      <c r="E95" s="22">
        <v>147</v>
      </c>
      <c r="F95" s="7" t="str">
        <f t="shared" si="21"/>
        <v>N/A</v>
      </c>
      <c r="G95" s="22">
        <v>211</v>
      </c>
      <c r="H95" s="7" t="str">
        <f t="shared" si="22"/>
        <v>N/A</v>
      </c>
      <c r="I95" s="8">
        <v>19.510000000000002</v>
      </c>
      <c r="J95" s="8">
        <v>43.54</v>
      </c>
      <c r="K95" s="25" t="s">
        <v>734</v>
      </c>
      <c r="L95" s="85" t="str">
        <f t="shared" si="19"/>
        <v>No</v>
      </c>
    </row>
    <row r="96" spans="1:12" x14ac:dyDescent="0.25">
      <c r="A96" s="108" t="s">
        <v>1161</v>
      </c>
      <c r="B96" s="21" t="s">
        <v>213</v>
      </c>
      <c r="C96" s="26">
        <v>4935.0975609999996</v>
      </c>
      <c r="D96" s="7" t="str">
        <f t="shared" si="20"/>
        <v>N/A</v>
      </c>
      <c r="E96" s="26">
        <v>4896.1496599000002</v>
      </c>
      <c r="F96" s="7" t="str">
        <f t="shared" si="21"/>
        <v>N/A</v>
      </c>
      <c r="G96" s="26">
        <v>4702.4834123000001</v>
      </c>
      <c r="H96" s="7" t="str">
        <f t="shared" si="22"/>
        <v>N/A</v>
      </c>
      <c r="I96" s="8">
        <v>-0.78900000000000003</v>
      </c>
      <c r="J96" s="8">
        <v>-3.96</v>
      </c>
      <c r="K96" s="25" t="s">
        <v>734</v>
      </c>
      <c r="L96" s="85" t="str">
        <f t="shared" si="19"/>
        <v>Yes</v>
      </c>
    </row>
    <row r="97" spans="1:12" x14ac:dyDescent="0.25">
      <c r="A97" s="108" t="s">
        <v>1162</v>
      </c>
      <c r="B97" s="21" t="s">
        <v>213</v>
      </c>
      <c r="C97" s="26">
        <v>0</v>
      </c>
      <c r="D97" s="7" t="str">
        <f t="shared" si="20"/>
        <v>N/A</v>
      </c>
      <c r="E97" s="26">
        <v>0</v>
      </c>
      <c r="F97" s="7" t="str">
        <f t="shared" si="21"/>
        <v>N/A</v>
      </c>
      <c r="G97" s="26">
        <v>0</v>
      </c>
      <c r="H97" s="7" t="str">
        <f t="shared" si="22"/>
        <v>N/A</v>
      </c>
      <c r="I97" s="8" t="s">
        <v>1747</v>
      </c>
      <c r="J97" s="8" t="s">
        <v>1747</v>
      </c>
      <c r="K97" s="25" t="s">
        <v>734</v>
      </c>
      <c r="L97" s="85" t="str">
        <f t="shared" si="19"/>
        <v>N/A</v>
      </c>
    </row>
    <row r="98" spans="1:12" x14ac:dyDescent="0.25">
      <c r="A98" s="108" t="s">
        <v>517</v>
      </c>
      <c r="B98" s="21" t="s">
        <v>213</v>
      </c>
      <c r="C98" s="22">
        <v>0</v>
      </c>
      <c r="D98" s="7" t="str">
        <f t="shared" si="20"/>
        <v>N/A</v>
      </c>
      <c r="E98" s="22">
        <v>0</v>
      </c>
      <c r="F98" s="7" t="str">
        <f t="shared" si="21"/>
        <v>N/A</v>
      </c>
      <c r="G98" s="22">
        <v>0</v>
      </c>
      <c r="H98" s="7" t="str">
        <f t="shared" si="22"/>
        <v>N/A</v>
      </c>
      <c r="I98" s="8" t="s">
        <v>1747</v>
      </c>
      <c r="J98" s="8" t="s">
        <v>1747</v>
      </c>
      <c r="K98" s="25" t="s">
        <v>734</v>
      </c>
      <c r="L98" s="85" t="str">
        <f t="shared" si="19"/>
        <v>N/A</v>
      </c>
    </row>
    <row r="99" spans="1:12" x14ac:dyDescent="0.25">
      <c r="A99" s="108" t="s">
        <v>1163</v>
      </c>
      <c r="B99" s="21" t="s">
        <v>213</v>
      </c>
      <c r="C99" s="26" t="s">
        <v>1747</v>
      </c>
      <c r="D99" s="7" t="str">
        <f t="shared" si="20"/>
        <v>N/A</v>
      </c>
      <c r="E99" s="26" t="s">
        <v>1747</v>
      </c>
      <c r="F99" s="7" t="str">
        <f t="shared" si="21"/>
        <v>N/A</v>
      </c>
      <c r="G99" s="26" t="s">
        <v>1747</v>
      </c>
      <c r="H99" s="7" t="str">
        <f t="shared" si="22"/>
        <v>N/A</v>
      </c>
      <c r="I99" s="8" t="s">
        <v>1747</v>
      </c>
      <c r="J99" s="8" t="s">
        <v>1747</v>
      </c>
      <c r="K99" s="25" t="s">
        <v>734</v>
      </c>
      <c r="L99" s="85" t="str">
        <f t="shared" si="19"/>
        <v>N/A</v>
      </c>
    </row>
    <row r="100" spans="1:12" ht="25" x14ac:dyDescent="0.25">
      <c r="A100" s="108" t="s">
        <v>1164</v>
      </c>
      <c r="B100" s="21" t="s">
        <v>213</v>
      </c>
      <c r="C100" s="26">
        <v>2514863</v>
      </c>
      <c r="D100" s="7" t="str">
        <f t="shared" si="20"/>
        <v>N/A</v>
      </c>
      <c r="E100" s="26">
        <v>2354241</v>
      </c>
      <c r="F100" s="7" t="str">
        <f t="shared" si="21"/>
        <v>N/A</v>
      </c>
      <c r="G100" s="26">
        <v>2668825</v>
      </c>
      <c r="H100" s="7" t="str">
        <f t="shared" si="22"/>
        <v>N/A</v>
      </c>
      <c r="I100" s="8">
        <v>-6.39</v>
      </c>
      <c r="J100" s="8">
        <v>13.36</v>
      </c>
      <c r="K100" s="25" t="s">
        <v>734</v>
      </c>
      <c r="L100" s="85" t="str">
        <f t="shared" si="19"/>
        <v>Yes</v>
      </c>
    </row>
    <row r="101" spans="1:12" x14ac:dyDescent="0.25">
      <c r="A101" s="108" t="s">
        <v>518</v>
      </c>
      <c r="B101" s="21" t="s">
        <v>213</v>
      </c>
      <c r="C101" s="22">
        <v>1467</v>
      </c>
      <c r="D101" s="7" t="str">
        <f t="shared" si="20"/>
        <v>N/A</v>
      </c>
      <c r="E101" s="22">
        <v>1412</v>
      </c>
      <c r="F101" s="7" t="str">
        <f t="shared" si="21"/>
        <v>N/A</v>
      </c>
      <c r="G101" s="22">
        <v>1629</v>
      </c>
      <c r="H101" s="7" t="str">
        <f t="shared" si="22"/>
        <v>N/A</v>
      </c>
      <c r="I101" s="8">
        <v>-3.75</v>
      </c>
      <c r="J101" s="8">
        <v>15.37</v>
      </c>
      <c r="K101" s="25" t="s">
        <v>734</v>
      </c>
      <c r="L101" s="85" t="str">
        <f t="shared" si="19"/>
        <v>Yes</v>
      </c>
    </row>
    <row r="102" spans="1:12" ht="25" x14ac:dyDescent="0.25">
      <c r="A102" s="108" t="s">
        <v>1165</v>
      </c>
      <c r="B102" s="21" t="s">
        <v>213</v>
      </c>
      <c r="C102" s="26">
        <v>1714.2897069000001</v>
      </c>
      <c r="D102" s="7" t="str">
        <f t="shared" si="20"/>
        <v>N/A</v>
      </c>
      <c r="E102" s="26">
        <v>1667.3094900999999</v>
      </c>
      <c r="F102" s="7" t="str">
        <f t="shared" si="21"/>
        <v>N/A</v>
      </c>
      <c r="G102" s="26">
        <v>1638.3210558999999</v>
      </c>
      <c r="H102" s="7" t="str">
        <f t="shared" si="22"/>
        <v>N/A</v>
      </c>
      <c r="I102" s="8">
        <v>-2.74</v>
      </c>
      <c r="J102" s="8">
        <v>-1.74</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250264629</v>
      </c>
      <c r="D106" s="7" t="str">
        <f t="shared" si="20"/>
        <v>N/A</v>
      </c>
      <c r="E106" s="26">
        <v>184106032</v>
      </c>
      <c r="F106" s="7" t="str">
        <f t="shared" si="21"/>
        <v>N/A</v>
      </c>
      <c r="G106" s="26">
        <v>277614454</v>
      </c>
      <c r="H106" s="7" t="str">
        <f t="shared" si="22"/>
        <v>N/A</v>
      </c>
      <c r="I106" s="8">
        <v>-26.4</v>
      </c>
      <c r="J106" s="8">
        <v>50.79</v>
      </c>
      <c r="K106" s="25" t="s">
        <v>734</v>
      </c>
      <c r="L106" s="85" t="str">
        <f t="shared" si="19"/>
        <v>No</v>
      </c>
    </row>
    <row r="107" spans="1:12" x14ac:dyDescent="0.25">
      <c r="A107" s="108" t="s">
        <v>520</v>
      </c>
      <c r="B107" s="21" t="s">
        <v>213</v>
      </c>
      <c r="C107" s="22">
        <v>18081</v>
      </c>
      <c r="D107" s="7" t="str">
        <f t="shared" si="20"/>
        <v>N/A</v>
      </c>
      <c r="E107" s="22">
        <v>17256</v>
      </c>
      <c r="F107" s="7" t="str">
        <f t="shared" si="21"/>
        <v>N/A</v>
      </c>
      <c r="G107" s="22">
        <v>20320</v>
      </c>
      <c r="H107" s="7" t="str">
        <f t="shared" si="22"/>
        <v>N/A</v>
      </c>
      <c r="I107" s="8">
        <v>-4.5599999999999996</v>
      </c>
      <c r="J107" s="8">
        <v>17.760000000000002</v>
      </c>
      <c r="K107" s="25" t="s">
        <v>734</v>
      </c>
      <c r="L107" s="85" t="str">
        <f t="shared" si="19"/>
        <v>Yes</v>
      </c>
    </row>
    <row r="108" spans="1:12" ht="25" x14ac:dyDescent="0.25">
      <c r="A108" s="108" t="s">
        <v>1169</v>
      </c>
      <c r="B108" s="21" t="s">
        <v>213</v>
      </c>
      <c r="C108" s="26">
        <v>13841.304629</v>
      </c>
      <c r="D108" s="7" t="str">
        <f t="shared" si="20"/>
        <v>N/A</v>
      </c>
      <c r="E108" s="26">
        <v>10669.102457000001</v>
      </c>
      <c r="F108" s="7" t="str">
        <f t="shared" si="21"/>
        <v>N/A</v>
      </c>
      <c r="G108" s="26">
        <v>13662.128642</v>
      </c>
      <c r="H108" s="7" t="str">
        <f t="shared" si="22"/>
        <v>N/A</v>
      </c>
      <c r="I108" s="8">
        <v>-22.9</v>
      </c>
      <c r="J108" s="8">
        <v>28.05</v>
      </c>
      <c r="K108" s="25" t="s">
        <v>734</v>
      </c>
      <c r="L108" s="85" t="str">
        <f t="shared" si="19"/>
        <v>Yes</v>
      </c>
    </row>
    <row r="109" spans="1:12" ht="25" x14ac:dyDescent="0.25">
      <c r="A109" s="108" t="s">
        <v>1170</v>
      </c>
      <c r="B109" s="21" t="s">
        <v>213</v>
      </c>
      <c r="C109" s="26">
        <v>555113</v>
      </c>
      <c r="D109" s="7" t="str">
        <f t="shared" si="20"/>
        <v>N/A</v>
      </c>
      <c r="E109" s="26">
        <v>470856</v>
      </c>
      <c r="F109" s="7" t="str">
        <f t="shared" si="21"/>
        <v>N/A</v>
      </c>
      <c r="G109" s="26">
        <v>717371</v>
      </c>
      <c r="H109" s="7" t="str">
        <f t="shared" si="22"/>
        <v>N/A</v>
      </c>
      <c r="I109" s="8">
        <v>-15.2</v>
      </c>
      <c r="J109" s="8">
        <v>52.35</v>
      </c>
      <c r="K109" s="25" t="s">
        <v>734</v>
      </c>
      <c r="L109" s="85" t="str">
        <f t="shared" si="19"/>
        <v>No</v>
      </c>
    </row>
    <row r="110" spans="1:12" x14ac:dyDescent="0.25">
      <c r="A110" s="108" t="s">
        <v>521</v>
      </c>
      <c r="B110" s="21" t="s">
        <v>213</v>
      </c>
      <c r="C110" s="22">
        <v>352</v>
      </c>
      <c r="D110" s="7" t="str">
        <f t="shared" si="20"/>
        <v>N/A</v>
      </c>
      <c r="E110" s="22">
        <v>313</v>
      </c>
      <c r="F110" s="7" t="str">
        <f t="shared" si="21"/>
        <v>N/A</v>
      </c>
      <c r="G110" s="22">
        <v>424</v>
      </c>
      <c r="H110" s="7" t="str">
        <f t="shared" si="22"/>
        <v>N/A</v>
      </c>
      <c r="I110" s="8">
        <v>-11.1</v>
      </c>
      <c r="J110" s="8">
        <v>35.46</v>
      </c>
      <c r="K110" s="25" t="s">
        <v>734</v>
      </c>
      <c r="L110" s="85" t="str">
        <f t="shared" si="19"/>
        <v>No</v>
      </c>
    </row>
    <row r="111" spans="1:12" ht="25" x14ac:dyDescent="0.25">
      <c r="A111" s="108" t="s">
        <v>1171</v>
      </c>
      <c r="B111" s="21" t="s">
        <v>213</v>
      </c>
      <c r="C111" s="26">
        <v>1577.0255682</v>
      </c>
      <c r="D111" s="7" t="str">
        <f t="shared" si="20"/>
        <v>N/A</v>
      </c>
      <c r="E111" s="26">
        <v>1504.3322684</v>
      </c>
      <c r="F111" s="7" t="str">
        <f t="shared" si="21"/>
        <v>N/A</v>
      </c>
      <c r="G111" s="26">
        <v>1691.9127358000001</v>
      </c>
      <c r="H111" s="7" t="str">
        <f t="shared" si="22"/>
        <v>N/A</v>
      </c>
      <c r="I111" s="8">
        <v>-4.6100000000000003</v>
      </c>
      <c r="J111" s="8">
        <v>12.47</v>
      </c>
      <c r="K111" s="25" t="s">
        <v>734</v>
      </c>
      <c r="L111" s="85" t="str">
        <f t="shared" si="19"/>
        <v>Yes</v>
      </c>
    </row>
    <row r="112" spans="1:12" ht="25" x14ac:dyDescent="0.25">
      <c r="A112" s="108" t="s">
        <v>1172</v>
      </c>
      <c r="B112" s="21" t="s">
        <v>213</v>
      </c>
      <c r="C112" s="26">
        <v>2486</v>
      </c>
      <c r="D112" s="7" t="str">
        <f t="shared" si="20"/>
        <v>N/A</v>
      </c>
      <c r="E112" s="26">
        <v>421840</v>
      </c>
      <c r="F112" s="7" t="str">
        <f t="shared" si="21"/>
        <v>N/A</v>
      </c>
      <c r="G112" s="26">
        <v>1373846</v>
      </c>
      <c r="H112" s="7" t="str">
        <f t="shared" si="22"/>
        <v>N/A</v>
      </c>
      <c r="I112" s="8">
        <v>16869</v>
      </c>
      <c r="J112" s="8">
        <v>225.7</v>
      </c>
      <c r="K112" s="25" t="s">
        <v>734</v>
      </c>
      <c r="L112" s="85" t="str">
        <f t="shared" si="19"/>
        <v>No</v>
      </c>
    </row>
    <row r="113" spans="1:12" x14ac:dyDescent="0.25">
      <c r="A113" s="108" t="s">
        <v>522</v>
      </c>
      <c r="B113" s="21" t="s">
        <v>213</v>
      </c>
      <c r="C113" s="22">
        <v>11</v>
      </c>
      <c r="D113" s="7" t="str">
        <f t="shared" si="20"/>
        <v>N/A</v>
      </c>
      <c r="E113" s="22">
        <v>86</v>
      </c>
      <c r="F113" s="7" t="str">
        <f t="shared" si="21"/>
        <v>N/A</v>
      </c>
      <c r="G113" s="22">
        <v>151</v>
      </c>
      <c r="H113" s="7" t="str">
        <f t="shared" si="22"/>
        <v>N/A</v>
      </c>
      <c r="I113" s="8">
        <v>2050</v>
      </c>
      <c r="J113" s="8">
        <v>75.58</v>
      </c>
      <c r="K113" s="25" t="s">
        <v>734</v>
      </c>
      <c r="L113" s="85" t="str">
        <f t="shared" si="19"/>
        <v>No</v>
      </c>
    </row>
    <row r="114" spans="1:12" ht="25" x14ac:dyDescent="0.25">
      <c r="A114" s="108" t="s">
        <v>1173</v>
      </c>
      <c r="B114" s="21" t="s">
        <v>213</v>
      </c>
      <c r="C114" s="26">
        <v>621.5</v>
      </c>
      <c r="D114" s="7" t="str">
        <f t="shared" si="20"/>
        <v>N/A</v>
      </c>
      <c r="E114" s="26">
        <v>4905.1162790999997</v>
      </c>
      <c r="F114" s="7" t="str">
        <f t="shared" si="21"/>
        <v>N/A</v>
      </c>
      <c r="G114" s="26">
        <v>9098.3178807999993</v>
      </c>
      <c r="H114" s="7" t="str">
        <f t="shared" si="22"/>
        <v>N/A</v>
      </c>
      <c r="I114" s="8">
        <v>689.2</v>
      </c>
      <c r="J114" s="8">
        <v>85.49</v>
      </c>
      <c r="K114" s="25" t="s">
        <v>734</v>
      </c>
      <c r="L114" s="85" t="str">
        <f t="shared" si="19"/>
        <v>No</v>
      </c>
    </row>
    <row r="115" spans="1:12" ht="25" x14ac:dyDescent="0.25">
      <c r="A115" s="108" t="s">
        <v>1174</v>
      </c>
      <c r="B115" s="21" t="s">
        <v>213</v>
      </c>
      <c r="C115" s="26">
        <v>0</v>
      </c>
      <c r="D115" s="7" t="str">
        <f t="shared" ref="D115:D146" si="23">IF($B115="N/A","N/A",IF(C115&gt;10,"No",IF(C115&lt;-10,"No","Yes")))</f>
        <v>N/A</v>
      </c>
      <c r="E115" s="26">
        <v>4807</v>
      </c>
      <c r="F115" s="7" t="str">
        <f t="shared" ref="F115:F146" si="24">IF($B115="N/A","N/A",IF(E115&gt;10,"No",IF(E115&lt;-10,"No","Yes")))</f>
        <v>N/A</v>
      </c>
      <c r="G115" s="26">
        <v>25</v>
      </c>
      <c r="H115" s="7" t="str">
        <f t="shared" ref="H115:H146" si="25">IF($B115="N/A","N/A",IF(G115&gt;10,"No",IF(G115&lt;-10,"No","Yes")))</f>
        <v>N/A</v>
      </c>
      <c r="I115" s="8" t="s">
        <v>1747</v>
      </c>
      <c r="J115" s="8">
        <v>-99.5</v>
      </c>
      <c r="K115" s="25" t="s">
        <v>734</v>
      </c>
      <c r="L115" s="85" t="str">
        <f t="shared" si="19"/>
        <v>No</v>
      </c>
    </row>
    <row r="116" spans="1:12" ht="25" x14ac:dyDescent="0.25">
      <c r="A116" s="108" t="s">
        <v>523</v>
      </c>
      <c r="B116" s="21" t="s">
        <v>213</v>
      </c>
      <c r="C116" s="22">
        <v>0</v>
      </c>
      <c r="D116" s="7" t="str">
        <f t="shared" si="23"/>
        <v>N/A</v>
      </c>
      <c r="E116" s="22">
        <v>22</v>
      </c>
      <c r="F116" s="7" t="str">
        <f t="shared" si="24"/>
        <v>N/A</v>
      </c>
      <c r="G116" s="22">
        <v>11</v>
      </c>
      <c r="H116" s="7" t="str">
        <f t="shared" si="25"/>
        <v>N/A</v>
      </c>
      <c r="I116" s="8" t="s">
        <v>1747</v>
      </c>
      <c r="J116" s="8">
        <v>-95.5</v>
      </c>
      <c r="K116" s="25" t="s">
        <v>734</v>
      </c>
      <c r="L116" s="85" t="str">
        <f t="shared" si="19"/>
        <v>No</v>
      </c>
    </row>
    <row r="117" spans="1:12" ht="25" x14ac:dyDescent="0.25">
      <c r="A117" s="108" t="s">
        <v>1175</v>
      </c>
      <c r="B117" s="21" t="s">
        <v>213</v>
      </c>
      <c r="C117" s="26" t="s">
        <v>1747</v>
      </c>
      <c r="D117" s="7" t="str">
        <f t="shared" si="23"/>
        <v>N/A</v>
      </c>
      <c r="E117" s="26">
        <v>218.5</v>
      </c>
      <c r="F117" s="7" t="str">
        <f t="shared" si="24"/>
        <v>N/A</v>
      </c>
      <c r="G117" s="26">
        <v>25</v>
      </c>
      <c r="H117" s="7" t="str">
        <f t="shared" si="25"/>
        <v>N/A</v>
      </c>
      <c r="I117" s="8" t="s">
        <v>1747</v>
      </c>
      <c r="J117" s="8">
        <v>-88.6</v>
      </c>
      <c r="K117" s="25" t="s">
        <v>734</v>
      </c>
      <c r="L117" s="85" t="str">
        <f t="shared" si="19"/>
        <v>No</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0</v>
      </c>
      <c r="D121" s="7" t="str">
        <f t="shared" si="23"/>
        <v>N/A</v>
      </c>
      <c r="E121" s="26">
        <v>131945</v>
      </c>
      <c r="F121" s="7" t="str">
        <f t="shared" si="24"/>
        <v>N/A</v>
      </c>
      <c r="G121" s="26">
        <v>194973</v>
      </c>
      <c r="H121" s="7" t="str">
        <f t="shared" si="25"/>
        <v>N/A</v>
      </c>
      <c r="I121" s="8" t="s">
        <v>1747</v>
      </c>
      <c r="J121" s="8">
        <v>47.77</v>
      </c>
      <c r="K121" s="25" t="s">
        <v>734</v>
      </c>
      <c r="L121" s="85" t="str">
        <f t="shared" si="19"/>
        <v>No</v>
      </c>
    </row>
    <row r="122" spans="1:12" x14ac:dyDescent="0.25">
      <c r="A122" s="108" t="s">
        <v>525</v>
      </c>
      <c r="B122" s="21" t="s">
        <v>213</v>
      </c>
      <c r="C122" s="22">
        <v>0</v>
      </c>
      <c r="D122" s="7" t="str">
        <f t="shared" si="23"/>
        <v>N/A</v>
      </c>
      <c r="E122" s="22">
        <v>34</v>
      </c>
      <c r="F122" s="7" t="str">
        <f t="shared" si="24"/>
        <v>N/A</v>
      </c>
      <c r="G122" s="22">
        <v>17</v>
      </c>
      <c r="H122" s="7" t="str">
        <f t="shared" si="25"/>
        <v>N/A</v>
      </c>
      <c r="I122" s="8" t="s">
        <v>1747</v>
      </c>
      <c r="J122" s="8">
        <v>-50</v>
      </c>
      <c r="K122" s="25" t="s">
        <v>734</v>
      </c>
      <c r="L122" s="85" t="str">
        <f t="shared" si="19"/>
        <v>No</v>
      </c>
    </row>
    <row r="123" spans="1:12" ht="25" x14ac:dyDescent="0.25">
      <c r="A123" s="108" t="s">
        <v>1179</v>
      </c>
      <c r="B123" s="21" t="s">
        <v>213</v>
      </c>
      <c r="C123" s="26" t="s">
        <v>1747</v>
      </c>
      <c r="D123" s="7" t="str">
        <f t="shared" si="23"/>
        <v>N/A</v>
      </c>
      <c r="E123" s="26">
        <v>3880.7352940999999</v>
      </c>
      <c r="F123" s="7" t="str">
        <f t="shared" si="24"/>
        <v>N/A</v>
      </c>
      <c r="G123" s="26">
        <v>11469</v>
      </c>
      <c r="H123" s="7" t="str">
        <f t="shared" si="25"/>
        <v>N/A</v>
      </c>
      <c r="I123" s="8" t="s">
        <v>1747</v>
      </c>
      <c r="J123" s="8">
        <v>195.5</v>
      </c>
      <c r="K123" s="25" t="s">
        <v>734</v>
      </c>
      <c r="L123" s="85" t="str">
        <f t="shared" si="19"/>
        <v>No</v>
      </c>
    </row>
    <row r="124" spans="1:12" ht="25" x14ac:dyDescent="0.25">
      <c r="A124" s="108" t="s">
        <v>1180</v>
      </c>
      <c r="B124" s="21" t="s">
        <v>213</v>
      </c>
      <c r="C124" s="26">
        <v>391886</v>
      </c>
      <c r="D124" s="7" t="str">
        <f t="shared" si="23"/>
        <v>N/A</v>
      </c>
      <c r="E124" s="26">
        <v>236026</v>
      </c>
      <c r="F124" s="7" t="str">
        <f t="shared" si="24"/>
        <v>N/A</v>
      </c>
      <c r="G124" s="26">
        <v>392442</v>
      </c>
      <c r="H124" s="7" t="str">
        <f t="shared" si="25"/>
        <v>N/A</v>
      </c>
      <c r="I124" s="8">
        <v>-39.799999999999997</v>
      </c>
      <c r="J124" s="8">
        <v>66.27</v>
      </c>
      <c r="K124" s="25" t="s">
        <v>734</v>
      </c>
      <c r="L124" s="85" t="str">
        <f t="shared" si="19"/>
        <v>No</v>
      </c>
    </row>
    <row r="125" spans="1:12" ht="25" x14ac:dyDescent="0.25">
      <c r="A125" s="108" t="s">
        <v>526</v>
      </c>
      <c r="B125" s="21" t="s">
        <v>213</v>
      </c>
      <c r="C125" s="22">
        <v>60</v>
      </c>
      <c r="D125" s="7" t="str">
        <f t="shared" si="23"/>
        <v>N/A</v>
      </c>
      <c r="E125" s="22">
        <v>47</v>
      </c>
      <c r="F125" s="7" t="str">
        <f t="shared" si="24"/>
        <v>N/A</v>
      </c>
      <c r="G125" s="22">
        <v>91</v>
      </c>
      <c r="H125" s="7" t="str">
        <f t="shared" si="25"/>
        <v>N/A</v>
      </c>
      <c r="I125" s="8">
        <v>-21.7</v>
      </c>
      <c r="J125" s="8">
        <v>93.62</v>
      </c>
      <c r="K125" s="25" t="s">
        <v>734</v>
      </c>
      <c r="L125" s="85" t="str">
        <f t="shared" si="19"/>
        <v>No</v>
      </c>
    </row>
    <row r="126" spans="1:12" ht="25" x14ac:dyDescent="0.25">
      <c r="A126" s="108" t="s">
        <v>1181</v>
      </c>
      <c r="B126" s="21" t="s">
        <v>213</v>
      </c>
      <c r="C126" s="26">
        <v>6531.4333333000004</v>
      </c>
      <c r="D126" s="7" t="str">
        <f t="shared" si="23"/>
        <v>N/A</v>
      </c>
      <c r="E126" s="26">
        <v>5021.8297872000003</v>
      </c>
      <c r="F126" s="7" t="str">
        <f t="shared" si="24"/>
        <v>N/A</v>
      </c>
      <c r="G126" s="26">
        <v>4312.5494504999997</v>
      </c>
      <c r="H126" s="7" t="str">
        <f t="shared" si="25"/>
        <v>N/A</v>
      </c>
      <c r="I126" s="8">
        <v>-23.1</v>
      </c>
      <c r="J126" s="8">
        <v>-14.1</v>
      </c>
      <c r="K126" s="25" t="s">
        <v>734</v>
      </c>
      <c r="L126" s="85" t="str">
        <f t="shared" si="19"/>
        <v>Yes</v>
      </c>
    </row>
    <row r="127" spans="1:12" ht="25" x14ac:dyDescent="0.25">
      <c r="A127" s="108" t="s">
        <v>1182</v>
      </c>
      <c r="B127" s="21" t="s">
        <v>213</v>
      </c>
      <c r="C127" s="26">
        <v>1221258</v>
      </c>
      <c r="D127" s="7" t="str">
        <f t="shared" si="23"/>
        <v>N/A</v>
      </c>
      <c r="E127" s="26">
        <v>1239641</v>
      </c>
      <c r="F127" s="7" t="str">
        <f t="shared" si="24"/>
        <v>N/A</v>
      </c>
      <c r="G127" s="26">
        <v>1382517</v>
      </c>
      <c r="H127" s="7" t="str">
        <f t="shared" si="25"/>
        <v>N/A</v>
      </c>
      <c r="I127" s="8">
        <v>1.5049999999999999</v>
      </c>
      <c r="J127" s="8">
        <v>11.53</v>
      </c>
      <c r="K127" s="25" t="s">
        <v>734</v>
      </c>
      <c r="L127" s="85" t="str">
        <f t="shared" si="19"/>
        <v>Yes</v>
      </c>
    </row>
    <row r="128" spans="1:12" x14ac:dyDescent="0.25">
      <c r="A128" s="108" t="s">
        <v>527</v>
      </c>
      <c r="B128" s="21" t="s">
        <v>213</v>
      </c>
      <c r="C128" s="22">
        <v>6344</v>
      </c>
      <c r="D128" s="7" t="str">
        <f t="shared" si="23"/>
        <v>N/A</v>
      </c>
      <c r="E128" s="22">
        <v>6812</v>
      </c>
      <c r="F128" s="7" t="str">
        <f t="shared" si="24"/>
        <v>N/A</v>
      </c>
      <c r="G128" s="22">
        <v>7767</v>
      </c>
      <c r="H128" s="7" t="str">
        <f t="shared" si="25"/>
        <v>N/A</v>
      </c>
      <c r="I128" s="8">
        <v>7.3769999999999998</v>
      </c>
      <c r="J128" s="8">
        <v>14.02</v>
      </c>
      <c r="K128" s="25" t="s">
        <v>734</v>
      </c>
      <c r="L128" s="85" t="str">
        <f t="shared" si="19"/>
        <v>Yes</v>
      </c>
    </row>
    <row r="129" spans="1:12" ht="25" x14ac:dyDescent="0.25">
      <c r="A129" s="108" t="s">
        <v>1183</v>
      </c>
      <c r="B129" s="21" t="s">
        <v>213</v>
      </c>
      <c r="C129" s="26">
        <v>192.50598991000001</v>
      </c>
      <c r="D129" s="7" t="str">
        <f t="shared" si="23"/>
        <v>N/A</v>
      </c>
      <c r="E129" s="26">
        <v>181.97900763000001</v>
      </c>
      <c r="F129" s="7" t="str">
        <f t="shared" si="24"/>
        <v>N/A</v>
      </c>
      <c r="G129" s="26">
        <v>177.99884125</v>
      </c>
      <c r="H129" s="7" t="str">
        <f t="shared" si="25"/>
        <v>N/A</v>
      </c>
      <c r="I129" s="8">
        <v>-5.47</v>
      </c>
      <c r="J129" s="8">
        <v>-2.19</v>
      </c>
      <c r="K129" s="25" t="s">
        <v>734</v>
      </c>
      <c r="L129" s="85" t="str">
        <f t="shared" si="19"/>
        <v>Yes</v>
      </c>
    </row>
    <row r="130" spans="1:12" ht="25" x14ac:dyDescent="0.25">
      <c r="A130" s="108" t="s">
        <v>1184</v>
      </c>
      <c r="B130" s="21" t="s">
        <v>213</v>
      </c>
      <c r="C130" s="26">
        <v>0</v>
      </c>
      <c r="D130" s="7" t="str">
        <f t="shared" si="23"/>
        <v>N/A</v>
      </c>
      <c r="E130" s="26">
        <v>0</v>
      </c>
      <c r="F130" s="7" t="str">
        <f t="shared" si="24"/>
        <v>N/A</v>
      </c>
      <c r="G130" s="26">
        <v>0</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t="s">
        <v>1747</v>
      </c>
      <c r="H132" s="7" t="str">
        <f t="shared" si="25"/>
        <v>N/A</v>
      </c>
      <c r="I132" s="8" t="s">
        <v>1747</v>
      </c>
      <c r="J132" s="8" t="s">
        <v>1747</v>
      </c>
      <c r="K132" s="25" t="s">
        <v>734</v>
      </c>
      <c r="L132" s="85" t="str">
        <f t="shared" si="19"/>
        <v>N/A</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127122</v>
      </c>
      <c r="D136" s="7" t="str">
        <f t="shared" si="23"/>
        <v>N/A</v>
      </c>
      <c r="E136" s="26">
        <v>61331</v>
      </c>
      <c r="F136" s="7" t="str">
        <f t="shared" si="24"/>
        <v>N/A</v>
      </c>
      <c r="G136" s="26">
        <v>1441992</v>
      </c>
      <c r="H136" s="7" t="str">
        <f t="shared" si="25"/>
        <v>N/A</v>
      </c>
      <c r="I136" s="8">
        <v>-51.8</v>
      </c>
      <c r="J136" s="8">
        <v>2251</v>
      </c>
      <c r="K136" s="25" t="s">
        <v>734</v>
      </c>
      <c r="L136" s="85" t="str">
        <f t="shared" si="19"/>
        <v>No</v>
      </c>
    </row>
    <row r="137" spans="1:12" x14ac:dyDescent="0.25">
      <c r="A137" s="108" t="s">
        <v>530</v>
      </c>
      <c r="B137" s="21" t="s">
        <v>213</v>
      </c>
      <c r="C137" s="22">
        <v>68</v>
      </c>
      <c r="D137" s="7" t="str">
        <f t="shared" si="23"/>
        <v>N/A</v>
      </c>
      <c r="E137" s="22">
        <v>51</v>
      </c>
      <c r="F137" s="7" t="str">
        <f t="shared" si="24"/>
        <v>N/A</v>
      </c>
      <c r="G137" s="22">
        <v>295</v>
      </c>
      <c r="H137" s="7" t="str">
        <f t="shared" si="25"/>
        <v>N/A</v>
      </c>
      <c r="I137" s="8">
        <v>-25</v>
      </c>
      <c r="J137" s="8">
        <v>478.4</v>
      </c>
      <c r="K137" s="25" t="s">
        <v>734</v>
      </c>
      <c r="L137" s="85" t="str">
        <f t="shared" si="19"/>
        <v>No</v>
      </c>
    </row>
    <row r="138" spans="1:12" x14ac:dyDescent="0.25">
      <c r="A138" s="108" t="s">
        <v>1189</v>
      </c>
      <c r="B138" s="21" t="s">
        <v>213</v>
      </c>
      <c r="C138" s="26">
        <v>1869.4411765</v>
      </c>
      <c r="D138" s="7" t="str">
        <f t="shared" si="23"/>
        <v>N/A</v>
      </c>
      <c r="E138" s="26">
        <v>1202.5686275</v>
      </c>
      <c r="F138" s="7" t="str">
        <f t="shared" si="24"/>
        <v>N/A</v>
      </c>
      <c r="G138" s="26">
        <v>4888.1084745999997</v>
      </c>
      <c r="H138" s="7" t="str">
        <f t="shared" si="25"/>
        <v>N/A</v>
      </c>
      <c r="I138" s="8">
        <v>-35.700000000000003</v>
      </c>
      <c r="J138" s="8">
        <v>306.5</v>
      </c>
      <c r="K138" s="25" t="s">
        <v>734</v>
      </c>
      <c r="L138" s="85" t="str">
        <f t="shared" si="19"/>
        <v>No</v>
      </c>
    </row>
    <row r="139" spans="1:12" x14ac:dyDescent="0.25">
      <c r="A139" s="134" t="s">
        <v>404</v>
      </c>
      <c r="B139" s="10" t="s">
        <v>213</v>
      </c>
      <c r="C139" s="10">
        <v>3319482448</v>
      </c>
      <c r="D139" s="7" t="str">
        <f t="shared" si="23"/>
        <v>N/A</v>
      </c>
      <c r="E139" s="10">
        <v>3586764923</v>
      </c>
      <c r="F139" s="7" t="str">
        <f t="shared" si="24"/>
        <v>N/A</v>
      </c>
      <c r="G139" s="10">
        <v>6175075705</v>
      </c>
      <c r="H139" s="7" t="str">
        <f t="shared" si="25"/>
        <v>N/A</v>
      </c>
      <c r="I139" s="8">
        <v>8.0519999999999996</v>
      </c>
      <c r="J139" s="8">
        <v>72.16</v>
      </c>
      <c r="K139" s="10" t="s">
        <v>213</v>
      </c>
      <c r="L139" s="85" t="str">
        <f t="shared" ref="L139:L158" si="26">IF(J139="Div by 0", "N/A", IF(K139="N/A","N/A", IF(J139&gt;VALUE(MID(K139,1,2)), "No", IF(J139&lt;-1*VALUE(MID(K139,1,2)), "No", "Yes"))))</f>
        <v>N/A</v>
      </c>
    </row>
    <row r="140" spans="1:12" x14ac:dyDescent="0.25">
      <c r="A140" s="134" t="s">
        <v>1190</v>
      </c>
      <c r="B140" s="10" t="s">
        <v>213</v>
      </c>
      <c r="C140" s="10">
        <v>5380.5334495999996</v>
      </c>
      <c r="D140" s="7" t="str">
        <f t="shared" si="23"/>
        <v>N/A</v>
      </c>
      <c r="E140" s="10">
        <v>5831.6260410000004</v>
      </c>
      <c r="F140" s="7" t="str">
        <f t="shared" si="24"/>
        <v>N/A</v>
      </c>
      <c r="G140" s="10">
        <v>5743.2841183999999</v>
      </c>
      <c r="H140" s="7" t="str">
        <f t="shared" si="25"/>
        <v>N/A</v>
      </c>
      <c r="I140" s="8">
        <v>8.3840000000000003</v>
      </c>
      <c r="J140" s="8">
        <v>-1.51</v>
      </c>
      <c r="K140" s="10" t="s">
        <v>213</v>
      </c>
      <c r="L140" s="85" t="str">
        <f t="shared" si="26"/>
        <v>N/A</v>
      </c>
    </row>
    <row r="141" spans="1:12" x14ac:dyDescent="0.25">
      <c r="A141" s="134" t="s">
        <v>405</v>
      </c>
      <c r="B141" s="10" t="s">
        <v>213</v>
      </c>
      <c r="C141" s="10">
        <v>34362710</v>
      </c>
      <c r="D141" s="7" t="str">
        <f t="shared" si="23"/>
        <v>N/A</v>
      </c>
      <c r="E141" s="10">
        <v>32234895</v>
      </c>
      <c r="F141" s="7" t="str">
        <f t="shared" si="24"/>
        <v>N/A</v>
      </c>
      <c r="G141" s="10">
        <v>34663465</v>
      </c>
      <c r="H141" s="7" t="str">
        <f t="shared" si="25"/>
        <v>N/A</v>
      </c>
      <c r="I141" s="8">
        <v>-6.19</v>
      </c>
      <c r="J141" s="8">
        <v>7.5339999999999998</v>
      </c>
      <c r="K141" s="10" t="s">
        <v>213</v>
      </c>
      <c r="L141" s="85" t="str">
        <f t="shared" si="26"/>
        <v>N/A</v>
      </c>
    </row>
    <row r="142" spans="1:12" x14ac:dyDescent="0.25">
      <c r="A142" s="134" t="s">
        <v>1191</v>
      </c>
      <c r="B142" s="10" t="s">
        <v>213</v>
      </c>
      <c r="C142" s="10">
        <v>1049.6276498</v>
      </c>
      <c r="D142" s="7" t="str">
        <f t="shared" si="23"/>
        <v>N/A</v>
      </c>
      <c r="E142" s="10">
        <v>1082.2526439000001</v>
      </c>
      <c r="F142" s="7" t="str">
        <f t="shared" si="24"/>
        <v>N/A</v>
      </c>
      <c r="G142" s="10">
        <v>778.58684665999999</v>
      </c>
      <c r="H142" s="7" t="str">
        <f t="shared" si="25"/>
        <v>N/A</v>
      </c>
      <c r="I142" s="8">
        <v>3.1080000000000001</v>
      </c>
      <c r="J142" s="8">
        <v>-28.1</v>
      </c>
      <c r="K142" s="10" t="s">
        <v>213</v>
      </c>
      <c r="L142" s="85" t="str">
        <f t="shared" si="26"/>
        <v>N/A</v>
      </c>
    </row>
    <row r="143" spans="1:12" x14ac:dyDescent="0.25">
      <c r="A143" s="134" t="s">
        <v>406</v>
      </c>
      <c r="B143" s="10" t="s">
        <v>213</v>
      </c>
      <c r="C143" s="10">
        <v>7934671</v>
      </c>
      <c r="D143" s="7" t="str">
        <f t="shared" si="23"/>
        <v>N/A</v>
      </c>
      <c r="E143" s="10">
        <v>11748922</v>
      </c>
      <c r="F143" s="7" t="str">
        <f t="shared" si="24"/>
        <v>N/A</v>
      </c>
      <c r="G143" s="10">
        <v>12679132</v>
      </c>
      <c r="H143" s="7" t="str">
        <f t="shared" si="25"/>
        <v>N/A</v>
      </c>
      <c r="I143" s="8">
        <v>48.07</v>
      </c>
      <c r="J143" s="8">
        <v>7.9169999999999998</v>
      </c>
      <c r="K143" s="10" t="s">
        <v>213</v>
      </c>
      <c r="L143" s="85" t="str">
        <f t="shared" si="26"/>
        <v>N/A</v>
      </c>
    </row>
    <row r="144" spans="1:12" x14ac:dyDescent="0.25">
      <c r="A144" s="134" t="s">
        <v>1192</v>
      </c>
      <c r="B144" s="10" t="s">
        <v>213</v>
      </c>
      <c r="C144" s="10">
        <v>185.27695792</v>
      </c>
      <c r="D144" s="7" t="str">
        <f t="shared" si="23"/>
        <v>N/A</v>
      </c>
      <c r="E144" s="10">
        <v>253.58662666000001</v>
      </c>
      <c r="F144" s="7" t="str">
        <f t="shared" si="24"/>
        <v>N/A</v>
      </c>
      <c r="G144" s="10">
        <v>266.88976360999999</v>
      </c>
      <c r="H144" s="7" t="str">
        <f t="shared" si="25"/>
        <v>N/A</v>
      </c>
      <c r="I144" s="8">
        <v>36.869999999999997</v>
      </c>
      <c r="J144" s="8">
        <v>5.2460000000000004</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560730568</v>
      </c>
      <c r="D147" s="7" t="str">
        <f t="shared" ref="D147:D160" si="27">IF($B147="N/A","N/A",IF(C147&gt;10,"No",IF(C147&lt;-10,"No","Yes")))</f>
        <v>N/A</v>
      </c>
      <c r="E147" s="10">
        <v>500977374</v>
      </c>
      <c r="F147" s="7" t="str">
        <f t="shared" ref="F147:F160" si="28">IF($B147="N/A","N/A",IF(E147&gt;10,"No",IF(E147&lt;-10,"No","Yes")))</f>
        <v>N/A</v>
      </c>
      <c r="G147" s="10">
        <v>0</v>
      </c>
      <c r="H147" s="7" t="str">
        <f t="shared" ref="H147:H160" si="29">IF($B147="N/A","N/A",IF(G147&gt;10,"No",IF(G147&lt;-10,"No","Yes")))</f>
        <v>N/A</v>
      </c>
      <c r="I147" s="8">
        <v>-10.7</v>
      </c>
      <c r="J147" s="8">
        <v>-100</v>
      </c>
      <c r="K147" s="10" t="s">
        <v>213</v>
      </c>
      <c r="L147" s="85" t="str">
        <f t="shared" si="26"/>
        <v>N/A</v>
      </c>
    </row>
    <row r="148" spans="1:13" x14ac:dyDescent="0.25">
      <c r="A148" s="134" t="s">
        <v>1194</v>
      </c>
      <c r="B148" s="10" t="s">
        <v>213</v>
      </c>
      <c r="C148" s="10">
        <v>5990.8392059999996</v>
      </c>
      <c r="D148" s="7" t="str">
        <f t="shared" si="27"/>
        <v>N/A</v>
      </c>
      <c r="E148" s="10">
        <v>5920.4586966999996</v>
      </c>
      <c r="F148" s="7" t="str">
        <f t="shared" si="28"/>
        <v>N/A</v>
      </c>
      <c r="G148" s="10" t="s">
        <v>1747</v>
      </c>
      <c r="H148" s="7" t="str">
        <f t="shared" si="29"/>
        <v>N/A</v>
      </c>
      <c r="I148" s="8">
        <v>-1.17</v>
      </c>
      <c r="J148" s="8" t="s">
        <v>1747</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60869</v>
      </c>
      <c r="D153" s="7" t="str">
        <f t="shared" si="27"/>
        <v>N/A</v>
      </c>
      <c r="E153" s="10">
        <v>0</v>
      </c>
      <c r="F153" s="7" t="str">
        <f t="shared" si="28"/>
        <v>N/A</v>
      </c>
      <c r="G153" s="10">
        <v>0</v>
      </c>
      <c r="H153" s="7" t="str">
        <f t="shared" si="29"/>
        <v>N/A</v>
      </c>
      <c r="I153" s="8">
        <v>-100</v>
      </c>
      <c r="J153" s="8" t="s">
        <v>1747</v>
      </c>
      <c r="K153" s="10" t="s">
        <v>213</v>
      </c>
      <c r="L153" s="85" t="str">
        <f t="shared" si="26"/>
        <v>N/A</v>
      </c>
      <c r="M153" s="31"/>
    </row>
    <row r="154" spans="1:13" x14ac:dyDescent="0.25">
      <c r="A154" s="134" t="s">
        <v>1197</v>
      </c>
      <c r="B154" s="10" t="s">
        <v>213</v>
      </c>
      <c r="C154" s="10">
        <v>30434.5</v>
      </c>
      <c r="D154" s="7" t="str">
        <f t="shared" si="27"/>
        <v>N/A</v>
      </c>
      <c r="E154" s="10" t="s">
        <v>1747</v>
      </c>
      <c r="F154" s="7" t="str">
        <f t="shared" si="28"/>
        <v>N/A</v>
      </c>
      <c r="G154" s="10" t="s">
        <v>1747</v>
      </c>
      <c r="H154" s="7" t="str">
        <f t="shared" si="29"/>
        <v>N/A</v>
      </c>
      <c r="I154" s="8" t="s">
        <v>1747</v>
      </c>
      <c r="J154" s="8" t="s">
        <v>1747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682593</v>
      </c>
      <c r="D6" s="7" t="str">
        <f t="shared" ref="D6:D11" si="0">IF($B6="N/A","N/A",IF(C6&gt;10,"No",IF(C6&lt;-10,"No","Yes")))</f>
        <v>N/A</v>
      </c>
      <c r="E6" s="1">
        <v>675130</v>
      </c>
      <c r="F6" s="7" t="str">
        <f t="shared" ref="F6:F11" si="1">IF($B6="N/A","N/A",IF(E6&gt;10,"No",IF(E6&lt;-10,"No","Yes")))</f>
        <v>N/A</v>
      </c>
      <c r="G6" s="1">
        <v>1075182</v>
      </c>
      <c r="H6" s="7" t="str">
        <f t="shared" ref="H6:H11" si="2">IF($B6="N/A","N/A",IF(G6&gt;10,"No",IF(G6&lt;-10,"No","Yes")))</f>
        <v>N/A</v>
      </c>
      <c r="I6" s="8">
        <v>-1.0900000000000001</v>
      </c>
      <c r="J6" s="8">
        <v>59.26</v>
      </c>
      <c r="K6" s="1" t="s">
        <v>734</v>
      </c>
      <c r="L6" s="85" t="str">
        <f t="shared" ref="L6:L14" si="3">IF(J6="Div by 0", "N/A", IF(K6="N/A","N/A", IF(J6&gt;VALUE(MID(K6,1,2)), "No", IF(J6&lt;-1*VALUE(MID(K6,1,2)), "No", "Yes"))))</f>
        <v>No</v>
      </c>
    </row>
    <row r="7" spans="1:12" x14ac:dyDescent="0.25">
      <c r="A7" s="117" t="s">
        <v>100</v>
      </c>
      <c r="B7" s="25" t="s">
        <v>213</v>
      </c>
      <c r="C7" s="1">
        <v>42614</v>
      </c>
      <c r="D7" s="7" t="str">
        <f t="shared" si="0"/>
        <v>N/A</v>
      </c>
      <c r="E7" s="1">
        <v>43977</v>
      </c>
      <c r="F7" s="7" t="str">
        <f t="shared" si="1"/>
        <v>N/A</v>
      </c>
      <c r="G7" s="1">
        <v>46274</v>
      </c>
      <c r="H7" s="7" t="str">
        <f t="shared" si="2"/>
        <v>N/A</v>
      </c>
      <c r="I7" s="8">
        <v>3.198</v>
      </c>
      <c r="J7" s="8">
        <v>5.2229999999999999</v>
      </c>
      <c r="K7" s="25" t="s">
        <v>734</v>
      </c>
      <c r="L7" s="85" t="str">
        <f t="shared" si="3"/>
        <v>Yes</v>
      </c>
    </row>
    <row r="8" spans="1:12" x14ac:dyDescent="0.25">
      <c r="A8" s="117" t="s">
        <v>101</v>
      </c>
      <c r="B8" s="25" t="s">
        <v>213</v>
      </c>
      <c r="C8" s="1">
        <v>91429</v>
      </c>
      <c r="D8" s="7" t="str">
        <f t="shared" si="0"/>
        <v>N/A</v>
      </c>
      <c r="E8" s="1">
        <v>94297</v>
      </c>
      <c r="F8" s="7" t="str">
        <f t="shared" si="1"/>
        <v>N/A</v>
      </c>
      <c r="G8" s="1">
        <v>90635</v>
      </c>
      <c r="H8" s="7" t="str">
        <f t="shared" si="2"/>
        <v>N/A</v>
      </c>
      <c r="I8" s="8">
        <v>3.137</v>
      </c>
      <c r="J8" s="8">
        <v>-3.88</v>
      </c>
      <c r="K8" s="25" t="s">
        <v>734</v>
      </c>
      <c r="L8" s="85" t="str">
        <f t="shared" si="3"/>
        <v>Yes</v>
      </c>
    </row>
    <row r="9" spans="1:12" x14ac:dyDescent="0.25">
      <c r="A9" s="117" t="s">
        <v>104</v>
      </c>
      <c r="B9" s="25" t="s">
        <v>213</v>
      </c>
      <c r="C9" s="1">
        <v>361037</v>
      </c>
      <c r="D9" s="7" t="str">
        <f t="shared" si="0"/>
        <v>N/A</v>
      </c>
      <c r="E9" s="1">
        <v>356017</v>
      </c>
      <c r="F9" s="7" t="str">
        <f t="shared" si="1"/>
        <v>N/A</v>
      </c>
      <c r="G9" s="1">
        <v>409789</v>
      </c>
      <c r="H9" s="7" t="str">
        <f t="shared" si="2"/>
        <v>N/A</v>
      </c>
      <c r="I9" s="8">
        <v>-1.39</v>
      </c>
      <c r="J9" s="8">
        <v>15.1</v>
      </c>
      <c r="K9" s="25" t="s">
        <v>734</v>
      </c>
      <c r="L9" s="85" t="str">
        <f t="shared" si="3"/>
        <v>Yes</v>
      </c>
    </row>
    <row r="10" spans="1:12" x14ac:dyDescent="0.25">
      <c r="A10" s="117" t="s">
        <v>105</v>
      </c>
      <c r="B10" s="25" t="s">
        <v>213</v>
      </c>
      <c r="C10" s="1">
        <v>187513</v>
      </c>
      <c r="D10" s="7" t="str">
        <f t="shared" si="0"/>
        <v>N/A</v>
      </c>
      <c r="E10" s="1">
        <v>180839</v>
      </c>
      <c r="F10" s="7" t="str">
        <f t="shared" si="1"/>
        <v>N/A</v>
      </c>
      <c r="G10" s="1">
        <v>528484</v>
      </c>
      <c r="H10" s="7" t="str">
        <f t="shared" si="2"/>
        <v>N/A</v>
      </c>
      <c r="I10" s="8">
        <v>-3.56</v>
      </c>
      <c r="J10" s="8">
        <v>192.2</v>
      </c>
      <c r="K10" s="25" t="s">
        <v>734</v>
      </c>
      <c r="L10" s="85" t="str">
        <f t="shared" si="3"/>
        <v>No</v>
      </c>
    </row>
    <row r="11" spans="1:12" x14ac:dyDescent="0.25">
      <c r="A11" s="117" t="s">
        <v>77</v>
      </c>
      <c r="B11" s="1" t="s">
        <v>213</v>
      </c>
      <c r="C11" s="1">
        <v>558934.16</v>
      </c>
      <c r="D11" s="7" t="str">
        <f t="shared" si="0"/>
        <v>N/A</v>
      </c>
      <c r="E11" s="1">
        <v>560299.74</v>
      </c>
      <c r="F11" s="7" t="str">
        <f t="shared" si="1"/>
        <v>N/A</v>
      </c>
      <c r="G11" s="1">
        <v>939909.05</v>
      </c>
      <c r="H11" s="7" t="str">
        <f t="shared" si="2"/>
        <v>N/A</v>
      </c>
      <c r="I11" s="8">
        <v>0.24429999999999999</v>
      </c>
      <c r="J11" s="8">
        <v>67.75</v>
      </c>
      <c r="K11" s="1" t="s">
        <v>735</v>
      </c>
      <c r="L11" s="85" t="str">
        <f t="shared" si="3"/>
        <v>No</v>
      </c>
    </row>
    <row r="12" spans="1:12" x14ac:dyDescent="0.25">
      <c r="A12" s="117" t="s">
        <v>115</v>
      </c>
      <c r="B12" s="1" t="s">
        <v>213</v>
      </c>
      <c r="C12" s="1">
        <v>75877</v>
      </c>
      <c r="D12" s="1" t="s">
        <v>213</v>
      </c>
      <c r="E12" s="1">
        <v>77540</v>
      </c>
      <c r="F12" s="1" t="s">
        <v>213</v>
      </c>
      <c r="G12" s="1">
        <v>86138</v>
      </c>
      <c r="H12" s="1" t="s">
        <v>213</v>
      </c>
      <c r="I12" s="8">
        <v>2.1920000000000002</v>
      </c>
      <c r="J12" s="8">
        <v>11.09</v>
      </c>
      <c r="K12" s="1" t="s">
        <v>735</v>
      </c>
      <c r="L12" s="85" t="str">
        <f t="shared" si="3"/>
        <v>No</v>
      </c>
    </row>
    <row r="13" spans="1:12" x14ac:dyDescent="0.25">
      <c r="A13" s="117" t="s">
        <v>446</v>
      </c>
      <c r="B13" s="1" t="s">
        <v>213</v>
      </c>
      <c r="C13" s="1">
        <v>41019</v>
      </c>
      <c r="D13" s="1" t="s">
        <v>213</v>
      </c>
      <c r="E13" s="1">
        <v>42344</v>
      </c>
      <c r="F13" s="1" t="s">
        <v>213</v>
      </c>
      <c r="G13" s="1">
        <v>44443</v>
      </c>
      <c r="H13" s="1" t="s">
        <v>213</v>
      </c>
      <c r="I13" s="8">
        <v>3.23</v>
      </c>
      <c r="J13" s="8">
        <v>4.9569999999999999</v>
      </c>
      <c r="K13" s="1" t="s">
        <v>735</v>
      </c>
      <c r="L13" s="85" t="str">
        <f t="shared" si="3"/>
        <v>Yes</v>
      </c>
    </row>
    <row r="14" spans="1:12" x14ac:dyDescent="0.25">
      <c r="A14" s="117" t="s">
        <v>447</v>
      </c>
      <c r="B14" s="1" t="s">
        <v>213</v>
      </c>
      <c r="C14" s="1">
        <v>33552</v>
      </c>
      <c r="D14" s="1" t="s">
        <v>213</v>
      </c>
      <c r="E14" s="1">
        <v>34137</v>
      </c>
      <c r="F14" s="1" t="s">
        <v>213</v>
      </c>
      <c r="G14" s="1">
        <v>34618</v>
      </c>
      <c r="H14" s="1" t="s">
        <v>213</v>
      </c>
      <c r="I14" s="8">
        <v>1.744</v>
      </c>
      <c r="J14" s="8">
        <v>1.409</v>
      </c>
      <c r="K14" s="1" t="s">
        <v>735</v>
      </c>
      <c r="L14" s="85" t="str">
        <f t="shared" si="3"/>
        <v>Yes</v>
      </c>
    </row>
    <row r="15" spans="1:12" x14ac:dyDescent="0.25">
      <c r="A15" s="116" t="s">
        <v>58</v>
      </c>
      <c r="B15" s="25" t="s">
        <v>213</v>
      </c>
      <c r="C15" s="10">
        <v>3693287819</v>
      </c>
      <c r="D15" s="7" t="str">
        <f t="shared" ref="D15:D20" si="4">IF($B15="N/A","N/A",IF(C15&gt;10,"No",IF(C15&lt;-10,"No","Yes")))</f>
        <v>N/A</v>
      </c>
      <c r="E15" s="10">
        <v>3922304205</v>
      </c>
      <c r="F15" s="7" t="str">
        <f t="shared" ref="F15:F20" si="5">IF($B15="N/A","N/A",IF(E15&gt;10,"No",IF(E15&lt;-10,"No","Yes")))</f>
        <v>N/A</v>
      </c>
      <c r="G15" s="10">
        <v>6175075705</v>
      </c>
      <c r="H15" s="7" t="str">
        <f t="shared" ref="H15:H20" si="6">IF($B15="N/A","N/A",IF(G15&gt;10,"No",IF(G15&lt;-10,"No","Yes")))</f>
        <v>N/A</v>
      </c>
      <c r="I15" s="8">
        <v>6.2009999999999996</v>
      </c>
      <c r="J15" s="8">
        <v>57.43</v>
      </c>
      <c r="K15" s="25" t="s">
        <v>734</v>
      </c>
      <c r="L15" s="85" t="str">
        <f t="shared" ref="L15:L20" si="7">IF(J15="Div by 0", "N/A", IF(K15="N/A","N/A", IF(J15&gt;VALUE(MID(K15,1,2)), "No", IF(J15&lt;-1*VALUE(MID(K15,1,2)), "No", "Yes"))))</f>
        <v>No</v>
      </c>
    </row>
    <row r="16" spans="1:12" x14ac:dyDescent="0.25">
      <c r="A16" s="116" t="s">
        <v>1106</v>
      </c>
      <c r="B16" s="25" t="s">
        <v>213</v>
      </c>
      <c r="C16" s="10">
        <v>5410.6734452000001</v>
      </c>
      <c r="D16" s="7" t="str">
        <f t="shared" si="4"/>
        <v>N/A</v>
      </c>
      <c r="E16" s="10">
        <v>5809.7021388000003</v>
      </c>
      <c r="F16" s="7" t="str">
        <f t="shared" si="5"/>
        <v>N/A</v>
      </c>
      <c r="G16" s="10">
        <v>5743.2841183999999</v>
      </c>
      <c r="H16" s="7" t="str">
        <f t="shared" si="6"/>
        <v>N/A</v>
      </c>
      <c r="I16" s="8">
        <v>7.375</v>
      </c>
      <c r="J16" s="8">
        <v>-1.1399999999999999</v>
      </c>
      <c r="K16" s="25" t="s">
        <v>734</v>
      </c>
      <c r="L16" s="85" t="str">
        <f t="shared" si="7"/>
        <v>Yes</v>
      </c>
    </row>
    <row r="17" spans="1:12" x14ac:dyDescent="0.25">
      <c r="A17" s="116" t="s">
        <v>1206</v>
      </c>
      <c r="B17" s="25" t="s">
        <v>213</v>
      </c>
      <c r="C17" s="10">
        <v>14566.016286</v>
      </c>
      <c r="D17" s="7" t="str">
        <f t="shared" si="4"/>
        <v>N/A</v>
      </c>
      <c r="E17" s="10">
        <v>15847.538827</v>
      </c>
      <c r="F17" s="7" t="str">
        <f t="shared" si="5"/>
        <v>N/A</v>
      </c>
      <c r="G17" s="10">
        <v>17287.595043000001</v>
      </c>
      <c r="H17" s="7" t="str">
        <f t="shared" si="6"/>
        <v>N/A</v>
      </c>
      <c r="I17" s="8">
        <v>8.798</v>
      </c>
      <c r="J17" s="8">
        <v>9.0869999999999997</v>
      </c>
      <c r="K17" s="25" t="s">
        <v>734</v>
      </c>
      <c r="L17" s="85" t="str">
        <f t="shared" si="7"/>
        <v>Yes</v>
      </c>
    </row>
    <row r="18" spans="1:12" x14ac:dyDescent="0.25">
      <c r="A18" s="116" t="s">
        <v>1207</v>
      </c>
      <c r="B18" s="25" t="s">
        <v>213</v>
      </c>
      <c r="C18" s="10">
        <v>14667.836605</v>
      </c>
      <c r="D18" s="7" t="str">
        <f t="shared" si="4"/>
        <v>N/A</v>
      </c>
      <c r="E18" s="10">
        <v>15635.494714</v>
      </c>
      <c r="F18" s="7" t="str">
        <f t="shared" si="5"/>
        <v>N/A</v>
      </c>
      <c r="G18" s="10">
        <v>16476.999127999999</v>
      </c>
      <c r="H18" s="7" t="str">
        <f t="shared" si="6"/>
        <v>N/A</v>
      </c>
      <c r="I18" s="8">
        <v>6.5970000000000004</v>
      </c>
      <c r="J18" s="8">
        <v>5.3819999999999997</v>
      </c>
      <c r="K18" s="25" t="s">
        <v>734</v>
      </c>
      <c r="L18" s="85" t="str">
        <f t="shared" si="7"/>
        <v>Yes</v>
      </c>
    </row>
    <row r="19" spans="1:12" x14ac:dyDescent="0.25">
      <c r="A19" s="116" t="s">
        <v>1208</v>
      </c>
      <c r="B19" s="25" t="s">
        <v>213</v>
      </c>
      <c r="C19" s="10">
        <v>2015.3013458</v>
      </c>
      <c r="D19" s="7" t="str">
        <f t="shared" si="4"/>
        <v>N/A</v>
      </c>
      <c r="E19" s="10">
        <v>2132.2352921000002</v>
      </c>
      <c r="F19" s="7" t="str">
        <f t="shared" si="5"/>
        <v>N/A</v>
      </c>
      <c r="G19" s="10">
        <v>2244.0647503999999</v>
      </c>
      <c r="H19" s="7" t="str">
        <f t="shared" si="6"/>
        <v>N/A</v>
      </c>
      <c r="I19" s="8">
        <v>5.8019999999999996</v>
      </c>
      <c r="J19" s="8">
        <v>5.2450000000000001</v>
      </c>
      <c r="K19" s="25" t="s">
        <v>734</v>
      </c>
      <c r="L19" s="85" t="str">
        <f t="shared" si="7"/>
        <v>Yes</v>
      </c>
    </row>
    <row r="20" spans="1:12" x14ac:dyDescent="0.25">
      <c r="A20" s="116" t="s">
        <v>1209</v>
      </c>
      <c r="B20" s="25" t="s">
        <v>213</v>
      </c>
      <c r="C20" s="10">
        <v>5353.8027549999997</v>
      </c>
      <c r="D20" s="7" t="str">
        <f t="shared" si="4"/>
        <v>N/A</v>
      </c>
      <c r="E20" s="10">
        <v>5484.9049873000004</v>
      </c>
      <c r="F20" s="7" t="str">
        <f t="shared" si="5"/>
        <v>N/A</v>
      </c>
      <c r="G20" s="10">
        <v>5604.9448346999998</v>
      </c>
      <c r="H20" s="7" t="str">
        <f t="shared" si="6"/>
        <v>N/A</v>
      </c>
      <c r="I20" s="8">
        <v>2.4489999999999998</v>
      </c>
      <c r="J20" s="8">
        <v>2.1890000000000001</v>
      </c>
      <c r="K20" s="25" t="s">
        <v>734</v>
      </c>
      <c r="L20" s="85" t="str">
        <f t="shared" si="7"/>
        <v>Yes</v>
      </c>
    </row>
    <row r="21" spans="1:12" x14ac:dyDescent="0.25">
      <c r="A21" s="108" t="s">
        <v>1110</v>
      </c>
      <c r="B21" s="25" t="s">
        <v>213</v>
      </c>
      <c r="C21" s="10">
        <v>5700.1764359999997</v>
      </c>
      <c r="D21" s="7" t="str">
        <f t="shared" ref="D21:D22" si="8">IF($B21="N/A","N/A",IF(C21&gt;10,"No",IF(C21&lt;-10,"No","Yes")))</f>
        <v>N/A</v>
      </c>
      <c r="E21" s="10">
        <v>6091.5523605999997</v>
      </c>
      <c r="F21" s="7" t="str">
        <f t="shared" ref="F21:F22" si="9">IF($B21="N/A","N/A",IF(E21&gt;10,"No",IF(E21&lt;-10,"No","Yes")))</f>
        <v>N/A</v>
      </c>
      <c r="G21" s="10">
        <v>5993.7838253</v>
      </c>
      <c r="H21" s="7" t="str">
        <f t="shared" ref="H21:H22" si="10">IF($B21="N/A","N/A",IF(G21&gt;10,"No",IF(G21&lt;-10,"No","Yes")))</f>
        <v>N/A</v>
      </c>
      <c r="I21" s="8">
        <v>6.8659999999999997</v>
      </c>
      <c r="J21" s="8">
        <v>-1.6</v>
      </c>
      <c r="K21" s="25" t="s">
        <v>734</v>
      </c>
      <c r="L21" s="85" t="str">
        <f>IF(J21="Div by 0", "N/A", IF(OR(J21="N/A",K21="N/A"),"N/A", IF(J21&gt;VALUE(MID(K21,1,2)), "No", IF(J21&lt;-1*VALUE(MID(K21,1,2)), "No", "Yes"))))</f>
        <v>Yes</v>
      </c>
    </row>
    <row r="22" spans="1:12" x14ac:dyDescent="0.25">
      <c r="A22" s="108" t="s">
        <v>1111</v>
      </c>
      <c r="B22" s="25" t="s">
        <v>213</v>
      </c>
      <c r="C22" s="10">
        <v>5044.0111201999998</v>
      </c>
      <c r="D22" s="7" t="str">
        <f t="shared" si="8"/>
        <v>N/A</v>
      </c>
      <c r="E22" s="10">
        <v>5450.2026722000001</v>
      </c>
      <c r="F22" s="7" t="str">
        <f t="shared" si="9"/>
        <v>N/A</v>
      </c>
      <c r="G22" s="10">
        <v>5458.4555103000002</v>
      </c>
      <c r="H22" s="7" t="str">
        <f t="shared" si="10"/>
        <v>N/A</v>
      </c>
      <c r="I22" s="8">
        <v>8.0530000000000008</v>
      </c>
      <c r="J22" s="8">
        <v>0.15140000000000001</v>
      </c>
      <c r="K22" s="25" t="s">
        <v>734</v>
      </c>
      <c r="L22" s="85" t="str">
        <f>IF(J22="Div by 0", "N/A", IF(OR(J22="N/A",K22="N/A"),"N/A", IF(J22&gt;VALUE(MID(K22,1,2)), "No", IF(J22&lt;-1*VALUE(MID(K22,1,2)), "No", "Yes"))))</f>
        <v>Yes</v>
      </c>
    </row>
    <row r="23" spans="1:12" x14ac:dyDescent="0.25">
      <c r="A23" s="116" t="s">
        <v>1210</v>
      </c>
      <c r="B23" s="25" t="s">
        <v>213</v>
      </c>
      <c r="C23" s="10">
        <v>12555.795129</v>
      </c>
      <c r="D23" s="7" t="str">
        <f>IF($B23="N/A","N/A",IF(C23&gt;10,"No",IF(C23&lt;-10,"No","Yes")))</f>
        <v>N/A</v>
      </c>
      <c r="E23" s="10">
        <v>13501.628178999999</v>
      </c>
      <c r="F23" s="7" t="str">
        <f>IF($B23="N/A","N/A",IF(E23&gt;10,"No",IF(E23&lt;-10,"No","Yes")))</f>
        <v>N/A</v>
      </c>
      <c r="G23" s="10">
        <v>14210.864856</v>
      </c>
      <c r="H23" s="7" t="str">
        <f>IF($B23="N/A","N/A",IF(G23&gt;10,"No",IF(G23&lt;-10,"No","Yes")))</f>
        <v>N/A</v>
      </c>
      <c r="I23" s="8">
        <v>7.5330000000000004</v>
      </c>
      <c r="J23" s="8">
        <v>5.2530000000000001</v>
      </c>
      <c r="K23" s="25" t="s">
        <v>734</v>
      </c>
      <c r="L23" s="85" t="str">
        <f>IF(J23="Div by 0", "N/A", IF(K23="N/A","N/A", IF(J23&gt;VALUE(MID(K23,1,2)), "No", IF(J23&lt;-1*VALUE(MID(K23,1,2)), "No", "Yes"))))</f>
        <v>Yes</v>
      </c>
    </row>
    <row r="24" spans="1:12" x14ac:dyDescent="0.25">
      <c r="A24" s="116" t="s">
        <v>1211</v>
      </c>
      <c r="B24" s="25" t="s">
        <v>213</v>
      </c>
      <c r="C24" s="10">
        <v>14610.958726000001</v>
      </c>
      <c r="D24" s="7" t="str">
        <f>IF($B24="N/A","N/A",IF(C24&gt;10,"No",IF(C24&lt;-10,"No","Yes")))</f>
        <v>N/A</v>
      </c>
      <c r="E24" s="10">
        <v>15828.502834000001</v>
      </c>
      <c r="F24" s="7" t="str">
        <f>IF($B24="N/A","N/A",IF(E24&gt;10,"No",IF(E24&lt;-10,"No","Yes")))</f>
        <v>N/A</v>
      </c>
      <c r="G24" s="10">
        <v>17228.093242999999</v>
      </c>
      <c r="H24" s="7" t="str">
        <f>IF($B24="N/A","N/A",IF(G24&gt;10,"No",IF(G24&lt;-10,"No","Yes")))</f>
        <v>N/A</v>
      </c>
      <c r="I24" s="8">
        <v>8.3330000000000002</v>
      </c>
      <c r="J24" s="8">
        <v>8.8420000000000005</v>
      </c>
      <c r="K24" s="25" t="s">
        <v>734</v>
      </c>
      <c r="L24" s="85" t="str">
        <f>IF(J24="Div by 0", "N/A", IF(K24="N/A","N/A", IF(J24&gt;VALUE(MID(K24,1,2)), "No", IF(J24&lt;-1*VALUE(MID(K24,1,2)), "No", "Yes"))))</f>
        <v>Yes</v>
      </c>
    </row>
    <row r="25" spans="1:12" x14ac:dyDescent="0.25">
      <c r="A25" s="116" t="s">
        <v>1212</v>
      </c>
      <c r="B25" s="25" t="s">
        <v>213</v>
      </c>
      <c r="C25" s="10">
        <v>10284.316911</v>
      </c>
      <c r="D25" s="7" t="str">
        <f>IF($B25="N/A","N/A",IF(C25&gt;10,"No",IF(C25&lt;-10,"No","Yes")))</f>
        <v>N/A</v>
      </c>
      <c r="E25" s="10">
        <v>10840.805519</v>
      </c>
      <c r="F25" s="7" t="str">
        <f>IF($B25="N/A","N/A",IF(E25&gt;10,"No",IF(E25&lt;-10,"No","Yes")))</f>
        <v>N/A</v>
      </c>
      <c r="G25" s="10">
        <v>11833.823127</v>
      </c>
      <c r="H25" s="7" t="str">
        <f>IF($B25="N/A","N/A",IF(G25&gt;10,"No",IF(G25&lt;-10,"No","Yes")))</f>
        <v>N/A</v>
      </c>
      <c r="I25" s="8">
        <v>5.4109999999999996</v>
      </c>
      <c r="J25" s="8">
        <v>9.16</v>
      </c>
      <c r="K25" s="25" t="s">
        <v>734</v>
      </c>
      <c r="L25" s="85" t="str">
        <f>IF(J25="Div by 0", "N/A", IF(K25="N/A","N/A", IF(J25&gt;VALUE(MID(K25,1,2)), "No", IF(J25&lt;-1*VALUE(MID(K25,1,2)), "No", "Yes"))))</f>
        <v>Yes</v>
      </c>
    </row>
    <row r="26" spans="1:12" x14ac:dyDescent="0.25">
      <c r="A26" s="116" t="s">
        <v>1213</v>
      </c>
      <c r="B26" s="25" t="s">
        <v>213</v>
      </c>
      <c r="C26" s="10">
        <v>12827.003817000001</v>
      </c>
      <c r="D26" s="7" t="str">
        <f t="shared" ref="D26:D27" si="11">IF($B26="N/A","N/A",IF(C26&gt;10,"No",IF(C26&lt;-10,"No","Yes")))</f>
        <v>N/A</v>
      </c>
      <c r="E26" s="10">
        <v>13812.889751999999</v>
      </c>
      <c r="F26" s="7" t="str">
        <f t="shared" ref="F26:F30" si="12">IF($B26="N/A","N/A",IF(E26&gt;10,"No",IF(E26&lt;-10,"No","Yes")))</f>
        <v>N/A</v>
      </c>
      <c r="G26" s="10">
        <v>14673.972970000001</v>
      </c>
      <c r="H26" s="7" t="str">
        <f t="shared" ref="H26:H27" si="13">IF($B26="N/A","N/A",IF(G26&gt;10,"No",IF(G26&lt;-10,"No","Yes")))</f>
        <v>N/A</v>
      </c>
      <c r="I26" s="8">
        <v>7.6859999999999999</v>
      </c>
      <c r="J26" s="8">
        <v>6.234</v>
      </c>
      <c r="K26" s="25" t="s">
        <v>734</v>
      </c>
      <c r="L26" s="85" t="str">
        <f>IF(J26="Div by 0", "N/A", IF(OR(J26="N/A",K26="N/A"),"N/A", IF(J26&gt;VALUE(MID(K26,1,2)), "No", IF(J26&lt;-1*VALUE(MID(K26,1,2)), "No", "Yes"))))</f>
        <v>Yes</v>
      </c>
    </row>
    <row r="27" spans="1:12" x14ac:dyDescent="0.25">
      <c r="A27" s="116" t="s">
        <v>1214</v>
      </c>
      <c r="B27" s="25" t="s">
        <v>213</v>
      </c>
      <c r="C27" s="10">
        <v>12141.624913</v>
      </c>
      <c r="D27" s="7" t="str">
        <f t="shared" si="11"/>
        <v>N/A</v>
      </c>
      <c r="E27" s="10">
        <v>13032.269324999999</v>
      </c>
      <c r="F27" s="7" t="str">
        <f t="shared" si="12"/>
        <v>N/A</v>
      </c>
      <c r="G27" s="10">
        <v>13539.346237</v>
      </c>
      <c r="H27" s="7" t="str">
        <f t="shared" si="13"/>
        <v>N/A</v>
      </c>
      <c r="I27" s="8">
        <v>7.335</v>
      </c>
      <c r="J27" s="8">
        <v>3.891</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98.842355546999997</v>
      </c>
      <c r="D31" s="7" t="str">
        <f t="shared" ref="D31:D69" si="17">IF($B31="N/A","N/A",IF(C31&gt;10,"No",IF(C31&lt;-10,"No","Yes")))</f>
        <v>N/A</v>
      </c>
      <c r="E31" s="9">
        <v>98.013863997000001</v>
      </c>
      <c r="F31" s="7" t="str">
        <f t="shared" ref="F31:F69" si="18">IF($B31="N/A","N/A",IF(E31&gt;10,"No",IF(E31&lt;-10,"No","Yes")))</f>
        <v>N/A</v>
      </c>
      <c r="G31" s="9">
        <v>94.486049804000004</v>
      </c>
      <c r="H31" s="7" t="str">
        <f t="shared" ref="H31:H69" si="19">IF($B31="N/A","N/A",IF(G31&gt;10,"No",IF(G31&lt;-10,"No","Yes")))</f>
        <v>N/A</v>
      </c>
      <c r="I31" s="8">
        <v>-0.83799999999999997</v>
      </c>
      <c r="J31" s="8">
        <v>-3.6</v>
      </c>
      <c r="K31" s="25" t="s">
        <v>734</v>
      </c>
      <c r="L31" s="85" t="str">
        <f t="shared" ref="L31:L99" si="20">IF(J31="Div by 0", "N/A", IF(K31="N/A","N/A", IF(J31&gt;VALUE(MID(K31,1,2)), "No", IF(J31&lt;-1*VALUE(MID(K31,1,2)), "No", "Yes"))))</f>
        <v>Yes</v>
      </c>
    </row>
    <row r="32" spans="1:12" x14ac:dyDescent="0.25">
      <c r="A32" s="142" t="s">
        <v>22</v>
      </c>
      <c r="B32" s="21" t="s">
        <v>213</v>
      </c>
      <c r="C32" s="1">
        <v>674691</v>
      </c>
      <c r="D32" s="7" t="str">
        <f t="shared" si="17"/>
        <v>N/A</v>
      </c>
      <c r="E32" s="1">
        <v>661721</v>
      </c>
      <c r="F32" s="7" t="str">
        <f t="shared" si="18"/>
        <v>N/A</v>
      </c>
      <c r="G32" s="1">
        <v>1015897</v>
      </c>
      <c r="H32" s="7" t="str">
        <f t="shared" si="19"/>
        <v>N/A</v>
      </c>
      <c r="I32" s="8">
        <v>-1.92</v>
      </c>
      <c r="J32" s="8">
        <v>53.52</v>
      </c>
      <c r="K32" s="25" t="s">
        <v>734</v>
      </c>
      <c r="L32" s="85" t="str">
        <f t="shared" si="20"/>
        <v>No</v>
      </c>
    </row>
    <row r="33" spans="1:12" x14ac:dyDescent="0.25">
      <c r="A33" s="142" t="s">
        <v>448</v>
      </c>
      <c r="B33" s="25" t="s">
        <v>213</v>
      </c>
      <c r="C33" s="1">
        <v>42029</v>
      </c>
      <c r="D33" s="1" t="str">
        <f t="shared" si="17"/>
        <v>N/A</v>
      </c>
      <c r="E33" s="1">
        <v>43159</v>
      </c>
      <c r="F33" s="1" t="str">
        <f t="shared" si="18"/>
        <v>N/A</v>
      </c>
      <c r="G33" s="1">
        <v>45312</v>
      </c>
      <c r="H33" s="7" t="str">
        <f t="shared" si="19"/>
        <v>N/A</v>
      </c>
      <c r="I33" s="8">
        <v>2.6890000000000001</v>
      </c>
      <c r="J33" s="8">
        <v>4.9889999999999999</v>
      </c>
      <c r="K33" s="25" t="s">
        <v>734</v>
      </c>
      <c r="L33" s="85" t="str">
        <f t="shared" si="20"/>
        <v>Yes</v>
      </c>
    </row>
    <row r="34" spans="1:12" x14ac:dyDescent="0.25">
      <c r="A34" s="142" t="s">
        <v>1218</v>
      </c>
      <c r="B34" s="3" t="s">
        <v>213</v>
      </c>
      <c r="C34" s="1">
        <v>16734</v>
      </c>
      <c r="D34" s="5" t="str">
        <f t="shared" ref="D34:D38" si="21">IF($B34="N/A","N/A",IF(C34&lt;0,"No","Yes"))</f>
        <v>N/A</v>
      </c>
      <c r="E34" s="1">
        <v>17280</v>
      </c>
      <c r="F34" s="5" t="str">
        <f t="shared" ref="F34:F38" si="22">IF($B34="N/A","N/A",IF(E34&lt;0,"No","Yes"))</f>
        <v>N/A</v>
      </c>
      <c r="G34" s="1">
        <v>17752</v>
      </c>
      <c r="H34" s="5" t="str">
        <f t="shared" ref="H34:H38" si="23">IF($B34="N/A","N/A",IF(G34&lt;0,"No","Yes"))</f>
        <v>N/A</v>
      </c>
      <c r="I34" s="8">
        <v>3.2629999999999999</v>
      </c>
      <c r="J34" s="8">
        <v>2.7309999999999999</v>
      </c>
      <c r="K34" s="1" t="s">
        <v>734</v>
      </c>
      <c r="L34" s="85" t="str">
        <f t="shared" si="20"/>
        <v>Yes</v>
      </c>
    </row>
    <row r="35" spans="1:12" x14ac:dyDescent="0.25">
      <c r="A35" s="142" t="s">
        <v>1219</v>
      </c>
      <c r="B35" s="3" t="s">
        <v>213</v>
      </c>
      <c r="C35" s="1">
        <v>0</v>
      </c>
      <c r="D35" s="5" t="str">
        <f t="shared" si="21"/>
        <v>N/A</v>
      </c>
      <c r="E35" s="1">
        <v>0</v>
      </c>
      <c r="F35" s="5" t="str">
        <f t="shared" si="22"/>
        <v>N/A</v>
      </c>
      <c r="G35" s="1">
        <v>0</v>
      </c>
      <c r="H35" s="5" t="str">
        <f t="shared" si="23"/>
        <v>N/A</v>
      </c>
      <c r="I35" s="8" t="s">
        <v>1747</v>
      </c>
      <c r="J35" s="8" t="s">
        <v>1747</v>
      </c>
      <c r="K35" s="1" t="s">
        <v>734</v>
      </c>
      <c r="L35" s="85" t="str">
        <f t="shared" si="20"/>
        <v>N/A</v>
      </c>
    </row>
    <row r="36" spans="1:12" x14ac:dyDescent="0.25">
      <c r="A36" s="142" t="s">
        <v>1220</v>
      </c>
      <c r="B36" s="3" t="s">
        <v>213</v>
      </c>
      <c r="C36" s="1">
        <v>827</v>
      </c>
      <c r="D36" s="5" t="str">
        <f t="shared" si="21"/>
        <v>N/A</v>
      </c>
      <c r="E36" s="1">
        <v>849</v>
      </c>
      <c r="F36" s="5" t="str">
        <f t="shared" si="22"/>
        <v>N/A</v>
      </c>
      <c r="G36" s="1">
        <v>727</v>
      </c>
      <c r="H36" s="5" t="str">
        <f t="shared" si="23"/>
        <v>N/A</v>
      </c>
      <c r="I36" s="8">
        <v>2.66</v>
      </c>
      <c r="J36" s="8">
        <v>-14.4</v>
      </c>
      <c r="K36" s="1" t="s">
        <v>734</v>
      </c>
      <c r="L36" s="85" t="str">
        <f t="shared" si="20"/>
        <v>Yes</v>
      </c>
    </row>
    <row r="37" spans="1:12" x14ac:dyDescent="0.25">
      <c r="A37" s="142" t="s">
        <v>1221</v>
      </c>
      <c r="B37" s="3" t="s">
        <v>213</v>
      </c>
      <c r="C37" s="1">
        <v>24468</v>
      </c>
      <c r="D37" s="5" t="str">
        <f t="shared" si="21"/>
        <v>N/A</v>
      </c>
      <c r="E37" s="1">
        <v>25030</v>
      </c>
      <c r="F37" s="5" t="str">
        <f t="shared" si="22"/>
        <v>N/A</v>
      </c>
      <c r="G37" s="1">
        <v>26833</v>
      </c>
      <c r="H37" s="5" t="str">
        <f t="shared" si="23"/>
        <v>N/A</v>
      </c>
      <c r="I37" s="8">
        <v>2.2970000000000002</v>
      </c>
      <c r="J37" s="8">
        <v>7.2030000000000003</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89807</v>
      </c>
      <c r="D39" s="1" t="str">
        <f t="shared" si="17"/>
        <v>N/A</v>
      </c>
      <c r="E39" s="1">
        <v>91996</v>
      </c>
      <c r="F39" s="1" t="str">
        <f t="shared" si="18"/>
        <v>N/A</v>
      </c>
      <c r="G39" s="1">
        <v>89512</v>
      </c>
      <c r="H39" s="7" t="str">
        <f t="shared" si="19"/>
        <v>N/A</v>
      </c>
      <c r="I39" s="8">
        <v>2.4369999999999998</v>
      </c>
      <c r="J39" s="8">
        <v>-2.7</v>
      </c>
      <c r="K39" s="25" t="s">
        <v>734</v>
      </c>
      <c r="L39" s="85" t="str">
        <f t="shared" si="20"/>
        <v>Yes</v>
      </c>
    </row>
    <row r="40" spans="1:12" x14ac:dyDescent="0.25">
      <c r="A40" s="142" t="s">
        <v>1223</v>
      </c>
      <c r="B40" s="3" t="s">
        <v>213</v>
      </c>
      <c r="C40" s="1">
        <v>65247</v>
      </c>
      <c r="D40" s="5" t="str">
        <f t="shared" ref="D40:D45" si="24">IF($B40="N/A","N/A",IF(C40&lt;0,"No","Yes"))</f>
        <v>N/A</v>
      </c>
      <c r="E40" s="1">
        <v>66976</v>
      </c>
      <c r="F40" s="5" t="str">
        <f t="shared" ref="F40:F45" si="25">IF($B40="N/A","N/A",IF(E40&lt;0,"No","Yes"))</f>
        <v>N/A</v>
      </c>
      <c r="G40" s="1">
        <v>65381</v>
      </c>
      <c r="H40" s="5" t="str">
        <f t="shared" ref="H40:H45" si="26">IF($B40="N/A","N/A",IF(G40&lt;0,"No","Yes"))</f>
        <v>N/A</v>
      </c>
      <c r="I40" s="8">
        <v>2.65</v>
      </c>
      <c r="J40" s="8">
        <v>-2.38</v>
      </c>
      <c r="K40" s="1" t="s">
        <v>734</v>
      </c>
      <c r="L40" s="85" t="str">
        <f t="shared" si="20"/>
        <v>Yes</v>
      </c>
    </row>
    <row r="41" spans="1:12" x14ac:dyDescent="0.25">
      <c r="A41" s="142" t="s">
        <v>1224</v>
      </c>
      <c r="B41" s="3" t="s">
        <v>213</v>
      </c>
      <c r="C41" s="1">
        <v>0</v>
      </c>
      <c r="D41" s="5" t="str">
        <f t="shared" si="24"/>
        <v>N/A</v>
      </c>
      <c r="E41" s="1">
        <v>0</v>
      </c>
      <c r="F41" s="5" t="str">
        <f t="shared" si="25"/>
        <v>N/A</v>
      </c>
      <c r="G41" s="1">
        <v>0</v>
      </c>
      <c r="H41" s="5" t="str">
        <f t="shared" si="26"/>
        <v>N/A</v>
      </c>
      <c r="I41" s="8" t="s">
        <v>1747</v>
      </c>
      <c r="J41" s="8" t="s">
        <v>1747</v>
      </c>
      <c r="K41" s="1" t="s">
        <v>734</v>
      </c>
      <c r="L41" s="85" t="str">
        <f t="shared" si="20"/>
        <v>N/A</v>
      </c>
    </row>
    <row r="42" spans="1:12" x14ac:dyDescent="0.25">
      <c r="A42" s="142" t="s">
        <v>1225</v>
      </c>
      <c r="B42" s="3" t="s">
        <v>213</v>
      </c>
      <c r="C42" s="1">
        <v>1870</v>
      </c>
      <c r="D42" s="5" t="str">
        <f t="shared" si="24"/>
        <v>N/A</v>
      </c>
      <c r="E42" s="1">
        <v>1797</v>
      </c>
      <c r="F42" s="5" t="str">
        <f t="shared" si="25"/>
        <v>N/A</v>
      </c>
      <c r="G42" s="1">
        <v>1244</v>
      </c>
      <c r="H42" s="5" t="str">
        <f t="shared" si="26"/>
        <v>N/A</v>
      </c>
      <c r="I42" s="8">
        <v>-3.9</v>
      </c>
      <c r="J42" s="8">
        <v>-30.8</v>
      </c>
      <c r="K42" s="1" t="s">
        <v>734</v>
      </c>
      <c r="L42" s="85" t="str">
        <f t="shared" si="20"/>
        <v>No</v>
      </c>
    </row>
    <row r="43" spans="1:12" x14ac:dyDescent="0.25">
      <c r="A43" s="142" t="s">
        <v>1226</v>
      </c>
      <c r="B43" s="3" t="s">
        <v>213</v>
      </c>
      <c r="C43" s="1">
        <v>622</v>
      </c>
      <c r="D43" s="5" t="str">
        <f t="shared" si="24"/>
        <v>N/A</v>
      </c>
      <c r="E43" s="1">
        <v>946</v>
      </c>
      <c r="F43" s="5" t="str">
        <f t="shared" si="25"/>
        <v>N/A</v>
      </c>
      <c r="G43" s="1">
        <v>710</v>
      </c>
      <c r="H43" s="5" t="str">
        <f t="shared" si="26"/>
        <v>N/A</v>
      </c>
      <c r="I43" s="8">
        <v>52.09</v>
      </c>
      <c r="J43" s="8">
        <v>-24.9</v>
      </c>
      <c r="K43" s="1" t="s">
        <v>734</v>
      </c>
      <c r="L43" s="85" t="str">
        <f t="shared" si="20"/>
        <v>Yes</v>
      </c>
    </row>
    <row r="44" spans="1:12" x14ac:dyDescent="0.25">
      <c r="A44" s="142" t="s">
        <v>1227</v>
      </c>
      <c r="B44" s="3" t="s">
        <v>213</v>
      </c>
      <c r="C44" s="1">
        <v>22068</v>
      </c>
      <c r="D44" s="5" t="str">
        <f t="shared" si="24"/>
        <v>N/A</v>
      </c>
      <c r="E44" s="1">
        <v>22277</v>
      </c>
      <c r="F44" s="5" t="str">
        <f t="shared" si="25"/>
        <v>N/A</v>
      </c>
      <c r="G44" s="1">
        <v>22177</v>
      </c>
      <c r="H44" s="5" t="str">
        <f t="shared" si="26"/>
        <v>N/A</v>
      </c>
      <c r="I44" s="8">
        <v>0.94710000000000005</v>
      </c>
      <c r="J44" s="8">
        <v>-0.44900000000000001</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357368</v>
      </c>
      <c r="D46" s="1" t="str">
        <f t="shared" si="17"/>
        <v>N/A</v>
      </c>
      <c r="E46" s="1">
        <v>349856</v>
      </c>
      <c r="F46" s="1" t="str">
        <f t="shared" si="18"/>
        <v>N/A</v>
      </c>
      <c r="G46" s="1">
        <v>395670</v>
      </c>
      <c r="H46" s="7" t="str">
        <f t="shared" si="19"/>
        <v>N/A</v>
      </c>
      <c r="I46" s="8">
        <v>-2.1</v>
      </c>
      <c r="J46" s="8">
        <v>13.1</v>
      </c>
      <c r="K46" s="25" t="s">
        <v>734</v>
      </c>
      <c r="L46" s="85" t="str">
        <f t="shared" si="20"/>
        <v>Yes</v>
      </c>
    </row>
    <row r="47" spans="1:12" x14ac:dyDescent="0.25">
      <c r="A47" s="142" t="s">
        <v>1229</v>
      </c>
      <c r="B47" s="3" t="s">
        <v>213</v>
      </c>
      <c r="C47" s="1">
        <v>95258</v>
      </c>
      <c r="D47" s="5" t="str">
        <f t="shared" ref="D47:D53" si="27">IF($B47="N/A","N/A",IF(C47&lt;0,"No","Yes"))</f>
        <v>N/A</v>
      </c>
      <c r="E47" s="1">
        <v>99822</v>
      </c>
      <c r="F47" s="5" t="str">
        <f t="shared" ref="F47:F53" si="28">IF($B47="N/A","N/A",IF(E47&lt;0,"No","Yes"))</f>
        <v>N/A</v>
      </c>
      <c r="G47" s="1">
        <v>48321</v>
      </c>
      <c r="H47" s="5" t="str">
        <f t="shared" ref="H47:H53" si="29">IF($B47="N/A","N/A",IF(G47&lt;0,"No","Yes"))</f>
        <v>N/A</v>
      </c>
      <c r="I47" s="8">
        <v>4.7910000000000004</v>
      </c>
      <c r="J47" s="8">
        <v>-51.6</v>
      </c>
      <c r="K47" s="1" t="s">
        <v>734</v>
      </c>
      <c r="L47" s="85" t="str">
        <f t="shared" si="20"/>
        <v>No</v>
      </c>
    </row>
    <row r="48" spans="1:12" x14ac:dyDescent="0.25">
      <c r="A48" s="142" t="s">
        <v>1230</v>
      </c>
      <c r="B48" s="3" t="s">
        <v>213</v>
      </c>
      <c r="C48" s="1">
        <v>13999</v>
      </c>
      <c r="D48" s="5" t="str">
        <f t="shared" si="27"/>
        <v>N/A</v>
      </c>
      <c r="E48" s="1">
        <v>3324</v>
      </c>
      <c r="F48" s="5" t="str">
        <f t="shared" si="28"/>
        <v>N/A</v>
      </c>
      <c r="G48" s="1">
        <v>58</v>
      </c>
      <c r="H48" s="5" t="str">
        <f t="shared" si="29"/>
        <v>N/A</v>
      </c>
      <c r="I48" s="8">
        <v>-76.3</v>
      </c>
      <c r="J48" s="8">
        <v>-98.3</v>
      </c>
      <c r="K48" s="1" t="s">
        <v>734</v>
      </c>
      <c r="L48" s="85" t="str">
        <f t="shared" si="20"/>
        <v>No</v>
      </c>
    </row>
    <row r="49" spans="1:12" x14ac:dyDescent="0.25">
      <c r="A49" s="142" t="s">
        <v>1231</v>
      </c>
      <c r="B49" s="3" t="s">
        <v>213</v>
      </c>
      <c r="C49" s="1">
        <v>0</v>
      </c>
      <c r="D49" s="5" t="str">
        <f t="shared" si="27"/>
        <v>N/A</v>
      </c>
      <c r="E49" s="1">
        <v>0</v>
      </c>
      <c r="F49" s="5" t="str">
        <f t="shared" si="28"/>
        <v>N/A</v>
      </c>
      <c r="G49" s="1">
        <v>0</v>
      </c>
      <c r="H49" s="5" t="str">
        <f t="shared" si="29"/>
        <v>N/A</v>
      </c>
      <c r="I49" s="8" t="s">
        <v>1747</v>
      </c>
      <c r="J49" s="8" t="s">
        <v>1747</v>
      </c>
      <c r="K49" s="1" t="s">
        <v>734</v>
      </c>
      <c r="L49" s="85" t="str">
        <f t="shared" si="20"/>
        <v>N/A</v>
      </c>
    </row>
    <row r="50" spans="1:12" x14ac:dyDescent="0.25">
      <c r="A50" s="142" t="s">
        <v>1232</v>
      </c>
      <c r="B50" s="3" t="s">
        <v>213</v>
      </c>
      <c r="C50" s="1">
        <v>196182</v>
      </c>
      <c r="D50" s="5" t="str">
        <f t="shared" si="27"/>
        <v>N/A</v>
      </c>
      <c r="E50" s="1">
        <v>192152</v>
      </c>
      <c r="F50" s="5" t="str">
        <f t="shared" si="28"/>
        <v>N/A</v>
      </c>
      <c r="G50" s="1">
        <v>296882</v>
      </c>
      <c r="H50" s="5" t="str">
        <f t="shared" si="29"/>
        <v>N/A</v>
      </c>
      <c r="I50" s="8">
        <v>-2.0499999999999998</v>
      </c>
      <c r="J50" s="8">
        <v>54.5</v>
      </c>
      <c r="K50" s="1" t="s">
        <v>734</v>
      </c>
      <c r="L50" s="85" t="str">
        <f t="shared" si="20"/>
        <v>No</v>
      </c>
    </row>
    <row r="51" spans="1:12" x14ac:dyDescent="0.25">
      <c r="A51" s="142" t="s">
        <v>1233</v>
      </c>
      <c r="B51" s="3" t="s">
        <v>213</v>
      </c>
      <c r="C51" s="1">
        <v>33851</v>
      </c>
      <c r="D51" s="5" t="str">
        <f t="shared" si="27"/>
        <v>N/A</v>
      </c>
      <c r="E51" s="1">
        <v>34660</v>
      </c>
      <c r="F51" s="5" t="str">
        <f t="shared" si="28"/>
        <v>N/A</v>
      </c>
      <c r="G51" s="1">
        <v>30372</v>
      </c>
      <c r="H51" s="5" t="str">
        <f t="shared" si="29"/>
        <v>N/A</v>
      </c>
      <c r="I51" s="8">
        <v>2.39</v>
      </c>
      <c r="J51" s="8">
        <v>-12.4</v>
      </c>
      <c r="K51" s="1" t="s">
        <v>734</v>
      </c>
      <c r="L51" s="85" t="str">
        <f t="shared" si="20"/>
        <v>Yes</v>
      </c>
    </row>
    <row r="52" spans="1:12" x14ac:dyDescent="0.25">
      <c r="A52" s="142" t="s">
        <v>1234</v>
      </c>
      <c r="B52" s="3" t="s">
        <v>213</v>
      </c>
      <c r="C52" s="1">
        <v>18078</v>
      </c>
      <c r="D52" s="5" t="str">
        <f t="shared" si="27"/>
        <v>N/A</v>
      </c>
      <c r="E52" s="1">
        <v>19898</v>
      </c>
      <c r="F52" s="5" t="str">
        <f t="shared" si="28"/>
        <v>N/A</v>
      </c>
      <c r="G52" s="1">
        <v>20037</v>
      </c>
      <c r="H52" s="5" t="str">
        <f t="shared" si="29"/>
        <v>N/A</v>
      </c>
      <c r="I52" s="8">
        <v>10.07</v>
      </c>
      <c r="J52" s="8">
        <v>0.6986</v>
      </c>
      <c r="K52" s="1" t="s">
        <v>734</v>
      </c>
      <c r="L52" s="85" t="str">
        <f t="shared" si="20"/>
        <v>Yes</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185487</v>
      </c>
      <c r="D54" s="1" t="str">
        <f t="shared" si="17"/>
        <v>N/A</v>
      </c>
      <c r="E54" s="1">
        <v>176710</v>
      </c>
      <c r="F54" s="1" t="str">
        <f t="shared" si="18"/>
        <v>N/A</v>
      </c>
      <c r="G54" s="1">
        <v>485403</v>
      </c>
      <c r="H54" s="7" t="str">
        <f t="shared" si="19"/>
        <v>N/A</v>
      </c>
      <c r="I54" s="8">
        <v>-4.7300000000000004</v>
      </c>
      <c r="J54" s="8">
        <v>174.7</v>
      </c>
      <c r="K54" s="25" t="s">
        <v>734</v>
      </c>
      <c r="L54" s="85" t="str">
        <f t="shared" si="20"/>
        <v>No</v>
      </c>
    </row>
    <row r="55" spans="1:12" x14ac:dyDescent="0.25">
      <c r="A55" s="142" t="s">
        <v>1236</v>
      </c>
      <c r="B55" s="3" t="s">
        <v>213</v>
      </c>
      <c r="C55" s="1">
        <v>48916</v>
      </c>
      <c r="D55" s="5" t="str">
        <f t="shared" ref="D55:D60" si="30">IF($B55="N/A","N/A",IF(C55&lt;0,"No","Yes"))</f>
        <v>N/A</v>
      </c>
      <c r="E55" s="1">
        <v>52432</v>
      </c>
      <c r="F55" s="5" t="str">
        <f t="shared" ref="F55:F60" si="31">IF($B55="N/A","N/A",IF(E55&lt;0,"No","Yes"))</f>
        <v>N/A</v>
      </c>
      <c r="G55" s="1">
        <v>27467</v>
      </c>
      <c r="H55" s="5" t="str">
        <f t="shared" ref="H55:H60" si="32">IF($B55="N/A","N/A",IF(G55&lt;0,"No","Yes"))</f>
        <v>N/A</v>
      </c>
      <c r="I55" s="8">
        <v>7.1879999999999997</v>
      </c>
      <c r="J55" s="8">
        <v>-47.6</v>
      </c>
      <c r="K55" s="1" t="s">
        <v>734</v>
      </c>
      <c r="L55" s="85" t="str">
        <f t="shared" si="20"/>
        <v>No</v>
      </c>
    </row>
    <row r="56" spans="1:12" x14ac:dyDescent="0.25">
      <c r="A56" s="142" t="s">
        <v>1237</v>
      </c>
      <c r="B56" s="3" t="s">
        <v>213</v>
      </c>
      <c r="C56" s="1">
        <v>12430</v>
      </c>
      <c r="D56" s="5" t="str">
        <f t="shared" si="30"/>
        <v>N/A</v>
      </c>
      <c r="E56" s="1">
        <v>6044</v>
      </c>
      <c r="F56" s="5" t="str">
        <f t="shared" si="31"/>
        <v>N/A</v>
      </c>
      <c r="G56" s="1">
        <v>1471</v>
      </c>
      <c r="H56" s="5" t="str">
        <f t="shared" si="32"/>
        <v>N/A</v>
      </c>
      <c r="I56" s="8">
        <v>-51.4</v>
      </c>
      <c r="J56" s="8">
        <v>-75.7</v>
      </c>
      <c r="K56" s="1" t="s">
        <v>734</v>
      </c>
      <c r="L56" s="85" t="str">
        <f t="shared" si="20"/>
        <v>No</v>
      </c>
    </row>
    <row r="57" spans="1:12" x14ac:dyDescent="0.25">
      <c r="A57" s="142" t="s">
        <v>1238</v>
      </c>
      <c r="B57" s="3" t="s">
        <v>213</v>
      </c>
      <c r="C57" s="1">
        <v>0</v>
      </c>
      <c r="D57" s="5" t="str">
        <f t="shared" si="30"/>
        <v>N/A</v>
      </c>
      <c r="E57" s="1">
        <v>0</v>
      </c>
      <c r="F57" s="5" t="str">
        <f t="shared" si="31"/>
        <v>N/A</v>
      </c>
      <c r="G57" s="1">
        <v>0</v>
      </c>
      <c r="H57" s="5" t="str">
        <f t="shared" si="32"/>
        <v>N/A</v>
      </c>
      <c r="I57" s="8" t="s">
        <v>1747</v>
      </c>
      <c r="J57" s="8" t="s">
        <v>1747</v>
      </c>
      <c r="K57" s="1" t="s">
        <v>734</v>
      </c>
      <c r="L57" s="85" t="str">
        <f t="shared" si="20"/>
        <v>N/A</v>
      </c>
    </row>
    <row r="58" spans="1:12" x14ac:dyDescent="0.25">
      <c r="A58" s="142" t="s">
        <v>1239</v>
      </c>
      <c r="B58" s="3" t="s">
        <v>213</v>
      </c>
      <c r="C58" s="1">
        <v>21179</v>
      </c>
      <c r="D58" s="5" t="str">
        <f t="shared" si="30"/>
        <v>N/A</v>
      </c>
      <c r="E58" s="1">
        <v>21402</v>
      </c>
      <c r="F58" s="5" t="str">
        <f t="shared" si="31"/>
        <v>N/A</v>
      </c>
      <c r="G58" s="1">
        <v>20631</v>
      </c>
      <c r="H58" s="5" t="str">
        <f t="shared" si="32"/>
        <v>N/A</v>
      </c>
      <c r="I58" s="8">
        <v>1.0529999999999999</v>
      </c>
      <c r="J58" s="8">
        <v>-3.6</v>
      </c>
      <c r="K58" s="1" t="s">
        <v>734</v>
      </c>
      <c r="L58" s="85" t="str">
        <f t="shared" si="20"/>
        <v>Yes</v>
      </c>
    </row>
    <row r="59" spans="1:12" x14ac:dyDescent="0.25">
      <c r="A59" s="142" t="s">
        <v>1240</v>
      </c>
      <c r="B59" s="3" t="s">
        <v>213</v>
      </c>
      <c r="C59" s="1">
        <v>20040</v>
      </c>
      <c r="D59" s="5" t="str">
        <f t="shared" si="30"/>
        <v>N/A</v>
      </c>
      <c r="E59" s="1">
        <v>21185</v>
      </c>
      <c r="F59" s="5" t="str">
        <f t="shared" si="31"/>
        <v>N/A</v>
      </c>
      <c r="G59" s="1">
        <v>435834</v>
      </c>
      <c r="H59" s="5" t="str">
        <f t="shared" si="32"/>
        <v>N/A</v>
      </c>
      <c r="I59" s="8">
        <v>5.7140000000000004</v>
      </c>
      <c r="J59" s="8">
        <v>1957</v>
      </c>
      <c r="K59" s="1" t="s">
        <v>734</v>
      </c>
      <c r="L59" s="85" t="str">
        <f t="shared" si="20"/>
        <v>No</v>
      </c>
    </row>
    <row r="60" spans="1:12" x14ac:dyDescent="0.25">
      <c r="A60" s="142" t="s">
        <v>1241</v>
      </c>
      <c r="B60" s="3" t="s">
        <v>213</v>
      </c>
      <c r="C60" s="1">
        <v>82922</v>
      </c>
      <c r="D60" s="5" t="str">
        <f t="shared" si="30"/>
        <v>N/A</v>
      </c>
      <c r="E60" s="1">
        <v>75647</v>
      </c>
      <c r="F60" s="5" t="str">
        <f t="shared" si="31"/>
        <v>N/A</v>
      </c>
      <c r="G60" s="1">
        <v>0</v>
      </c>
      <c r="H60" s="5" t="str">
        <f t="shared" si="32"/>
        <v>N/A</v>
      </c>
      <c r="I60" s="8">
        <v>-8.77</v>
      </c>
      <c r="J60" s="8">
        <v>-100</v>
      </c>
      <c r="K60" s="1" t="s">
        <v>734</v>
      </c>
      <c r="L60" s="85" t="str">
        <f t="shared" si="20"/>
        <v>No</v>
      </c>
    </row>
    <row r="61" spans="1:12" x14ac:dyDescent="0.25">
      <c r="A61" s="84" t="s">
        <v>186</v>
      </c>
      <c r="B61" s="21" t="s">
        <v>213</v>
      </c>
      <c r="C61" s="1">
        <v>606909</v>
      </c>
      <c r="D61" s="1" t="str">
        <f t="shared" si="17"/>
        <v>N/A</v>
      </c>
      <c r="E61" s="1">
        <v>598587</v>
      </c>
      <c r="F61" s="1" t="str">
        <f t="shared" si="18"/>
        <v>N/A</v>
      </c>
      <c r="G61" s="1">
        <v>968677</v>
      </c>
      <c r="H61" s="7" t="str">
        <f t="shared" si="19"/>
        <v>N/A</v>
      </c>
      <c r="I61" s="8">
        <v>-1.37</v>
      </c>
      <c r="J61" s="8">
        <v>61.83</v>
      </c>
      <c r="K61" s="25" t="s">
        <v>734</v>
      </c>
      <c r="L61" s="85" t="str">
        <f>IF(J61="Div by 0", "N/A", IF(OR(J61="N/A",K61="N/A"),"N/A", IF(J61&gt;VALUE(MID(K61,1,2)), "No", IF(J61&lt;-1*VALUE(MID(K61,1,2)), "No", "Yes"))))</f>
        <v>No</v>
      </c>
    </row>
    <row r="62" spans="1:12" x14ac:dyDescent="0.25">
      <c r="A62" s="84" t="s">
        <v>187</v>
      </c>
      <c r="B62" s="21" t="s">
        <v>213</v>
      </c>
      <c r="C62" s="1">
        <v>666938</v>
      </c>
      <c r="D62" s="1" t="str">
        <f t="shared" si="17"/>
        <v>N/A</v>
      </c>
      <c r="E62" s="1">
        <v>645453</v>
      </c>
      <c r="F62" s="1" t="str">
        <f t="shared" si="18"/>
        <v>N/A</v>
      </c>
      <c r="G62" s="1">
        <v>316683</v>
      </c>
      <c r="H62" s="7" t="str">
        <f t="shared" si="19"/>
        <v>N/A</v>
      </c>
      <c r="I62" s="8">
        <v>-3.22</v>
      </c>
      <c r="J62" s="8">
        <v>-50.9</v>
      </c>
      <c r="K62" s="25" t="s">
        <v>734</v>
      </c>
      <c r="L62" s="85" t="str">
        <f t="shared" ref="L62:L69" si="33">IF(J62="Div by 0", "N/A", IF(OR(J62="N/A",K62="N/A"),"N/A", IF(J62&gt;VALUE(MID(K62,1,2)), "No", IF(J62&lt;-1*VALUE(MID(K62,1,2)), "No", "Yes"))))</f>
        <v>No</v>
      </c>
    </row>
    <row r="63" spans="1:12" x14ac:dyDescent="0.25">
      <c r="A63" s="84" t="s">
        <v>188</v>
      </c>
      <c r="B63" s="21" t="s">
        <v>213</v>
      </c>
      <c r="C63" s="1">
        <v>604337</v>
      </c>
      <c r="D63" s="1" t="str">
        <f t="shared" si="17"/>
        <v>N/A</v>
      </c>
      <c r="E63" s="1">
        <v>70131</v>
      </c>
      <c r="F63" s="1" t="str">
        <f t="shared" si="18"/>
        <v>N/A</v>
      </c>
      <c r="G63" s="1">
        <v>24166</v>
      </c>
      <c r="H63" s="7" t="str">
        <f t="shared" si="19"/>
        <v>N/A</v>
      </c>
      <c r="I63" s="8">
        <v>-88.4</v>
      </c>
      <c r="J63" s="8">
        <v>-65.5</v>
      </c>
      <c r="K63" s="25" t="s">
        <v>734</v>
      </c>
      <c r="L63" s="85" t="str">
        <f t="shared" si="33"/>
        <v>No</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1148</v>
      </c>
      <c r="D66" s="1" t="str">
        <f t="shared" si="17"/>
        <v>N/A</v>
      </c>
      <c r="E66" s="1">
        <v>1198</v>
      </c>
      <c r="F66" s="1" t="str">
        <f t="shared" si="18"/>
        <v>N/A</v>
      </c>
      <c r="G66" s="1">
        <v>1288</v>
      </c>
      <c r="H66" s="7" t="str">
        <f t="shared" si="19"/>
        <v>N/A</v>
      </c>
      <c r="I66" s="8">
        <v>4.3550000000000004</v>
      </c>
      <c r="J66" s="8">
        <v>7.5129999999999999</v>
      </c>
      <c r="K66" s="25" t="s">
        <v>734</v>
      </c>
      <c r="L66" s="85" t="str">
        <f t="shared" si="33"/>
        <v>Yes</v>
      </c>
    </row>
    <row r="67" spans="1:12" x14ac:dyDescent="0.25">
      <c r="A67" s="84" t="s">
        <v>192</v>
      </c>
      <c r="B67" s="21" t="s">
        <v>213</v>
      </c>
      <c r="C67" s="1">
        <v>3561</v>
      </c>
      <c r="D67" s="1" t="str">
        <f t="shared" si="17"/>
        <v>N/A</v>
      </c>
      <c r="E67" s="1">
        <v>836</v>
      </c>
      <c r="F67" s="1" t="str">
        <f t="shared" si="18"/>
        <v>N/A</v>
      </c>
      <c r="G67" s="1">
        <v>0</v>
      </c>
      <c r="H67" s="7" t="str">
        <f t="shared" si="19"/>
        <v>N/A</v>
      </c>
      <c r="I67" s="8">
        <v>-76.5</v>
      </c>
      <c r="J67" s="8">
        <v>-100</v>
      </c>
      <c r="K67" s="25" t="s">
        <v>734</v>
      </c>
      <c r="L67" s="85" t="str">
        <f t="shared" si="33"/>
        <v>No</v>
      </c>
    </row>
    <row r="68" spans="1:12" x14ac:dyDescent="0.25">
      <c r="A68" s="108" t="s">
        <v>193</v>
      </c>
      <c r="B68" s="25" t="s">
        <v>213</v>
      </c>
      <c r="C68" s="1">
        <v>0</v>
      </c>
      <c r="D68" s="1" t="str">
        <f t="shared" si="17"/>
        <v>N/A</v>
      </c>
      <c r="E68" s="1">
        <v>30365</v>
      </c>
      <c r="F68" s="1" t="str">
        <f t="shared" si="18"/>
        <v>N/A</v>
      </c>
      <c r="G68" s="1">
        <v>129165</v>
      </c>
      <c r="H68" s="7" t="str">
        <f t="shared" si="19"/>
        <v>N/A</v>
      </c>
      <c r="I68" s="8" t="s">
        <v>1747</v>
      </c>
      <c r="J68" s="8">
        <v>325.39999999999998</v>
      </c>
      <c r="K68" s="25" t="s">
        <v>734</v>
      </c>
      <c r="L68" s="85" t="str">
        <f t="shared" si="33"/>
        <v>No</v>
      </c>
    </row>
    <row r="69" spans="1:12" x14ac:dyDescent="0.25">
      <c r="A69" s="108" t="s">
        <v>194</v>
      </c>
      <c r="B69" s="25" t="s">
        <v>213</v>
      </c>
      <c r="C69" s="1">
        <v>672156</v>
      </c>
      <c r="D69" s="1" t="str">
        <f t="shared" si="17"/>
        <v>N/A</v>
      </c>
      <c r="E69" s="1">
        <v>647761</v>
      </c>
      <c r="F69" s="1" t="str">
        <f t="shared" si="18"/>
        <v>N/A</v>
      </c>
      <c r="G69" s="1">
        <v>407005</v>
      </c>
      <c r="H69" s="7" t="str">
        <f t="shared" si="19"/>
        <v>N/A</v>
      </c>
      <c r="I69" s="8">
        <v>-3.63</v>
      </c>
      <c r="J69" s="8">
        <v>-37.200000000000003</v>
      </c>
      <c r="K69" s="25" t="s">
        <v>734</v>
      </c>
      <c r="L69" s="85" t="str">
        <f t="shared" si="33"/>
        <v>No</v>
      </c>
    </row>
    <row r="70" spans="1:12" x14ac:dyDescent="0.25">
      <c r="A70" s="142" t="s">
        <v>78</v>
      </c>
      <c r="B70" s="25" t="s">
        <v>294</v>
      </c>
      <c r="C70" s="9">
        <v>59.521330573999997</v>
      </c>
      <c r="D70" s="7" t="str">
        <f>IF($B70="N/A","N/A",IF(C70&gt;=20,"No",IF(C70&lt;0,"No","Yes")))</f>
        <v>No</v>
      </c>
      <c r="E70" s="9">
        <v>63.135156047999999</v>
      </c>
      <c r="F70" s="7" t="str">
        <f>IF($B70="N/A","N/A",IF(E70&gt;=20,"No",IF(E70&lt;0,"No","Yes")))</f>
        <v>No</v>
      </c>
      <c r="G70" s="9">
        <v>89.208015046</v>
      </c>
      <c r="H70" s="7" t="str">
        <f>IF($B70="N/A","N/A",IF(G70&gt;=20,"No",IF(G70&lt;0,"No","Yes")))</f>
        <v>No</v>
      </c>
      <c r="I70" s="8">
        <v>6.0709999999999997</v>
      </c>
      <c r="J70" s="8">
        <v>41.3</v>
      </c>
      <c r="K70" s="25" t="s">
        <v>734</v>
      </c>
      <c r="L70" s="85" t="str">
        <f t="shared" si="20"/>
        <v>No</v>
      </c>
    </row>
    <row r="71" spans="1:12" x14ac:dyDescent="0.25">
      <c r="A71" s="142" t="s">
        <v>79</v>
      </c>
      <c r="B71" s="21" t="s">
        <v>213</v>
      </c>
      <c r="C71" s="9">
        <v>39.312308078000001</v>
      </c>
      <c r="D71" s="7" t="str">
        <f>IF($B71="N/A","N/A",IF(C71&gt;10,"No",IF(C71&lt;-10,"No","Yes")))</f>
        <v>N/A</v>
      </c>
      <c r="E71" s="9">
        <v>35.275986588000002</v>
      </c>
      <c r="F71" s="7" t="str">
        <f>IF($B71="N/A","N/A",IF(E71&gt;10,"No",IF(E71&lt;-10,"No","Yes")))</f>
        <v>N/A</v>
      </c>
      <c r="G71" s="9">
        <v>8.8381434442</v>
      </c>
      <c r="H71" s="7" t="str">
        <f>IF($B71="N/A","N/A",IF(G71&gt;10,"No",IF(G71&lt;-10,"No","Yes")))</f>
        <v>N/A</v>
      </c>
      <c r="I71" s="8">
        <v>-10.3</v>
      </c>
      <c r="J71" s="8">
        <v>-74.900000000000006</v>
      </c>
      <c r="K71" s="25" t="s">
        <v>734</v>
      </c>
      <c r="L71" s="85" t="str">
        <f t="shared" si="20"/>
        <v>No</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58.579308791999999</v>
      </c>
      <c r="D73" s="7" t="str">
        <f>IF($B73="N/A","N/A",IF(C73&gt;10,"No",IF(C73&lt;-10,"No","Yes")))</f>
        <v>N/A</v>
      </c>
      <c r="E73" s="9">
        <v>62.829449644999997</v>
      </c>
      <c r="F73" s="7" t="str">
        <f>IF($B73="N/A","N/A",IF(E73&gt;10,"No",IF(E73&lt;-10,"No","Yes")))</f>
        <v>N/A</v>
      </c>
      <c r="G73" s="9">
        <v>87.082441994000007</v>
      </c>
      <c r="H73" s="7" t="str">
        <f>IF($B73="N/A","N/A",IF(G73&gt;10,"No",IF(G73&lt;-10,"No","Yes")))</f>
        <v>N/A</v>
      </c>
      <c r="I73" s="8">
        <v>7.2549999999999999</v>
      </c>
      <c r="J73" s="8">
        <v>38.6</v>
      </c>
      <c r="K73" s="25" t="s">
        <v>734</v>
      </c>
      <c r="L73" s="85" t="str">
        <f t="shared" si="20"/>
        <v>No</v>
      </c>
    </row>
    <row r="74" spans="1:12" x14ac:dyDescent="0.25">
      <c r="A74" s="142" t="s">
        <v>121</v>
      </c>
      <c r="B74" s="21" t="s">
        <v>213</v>
      </c>
      <c r="C74" s="9">
        <v>40.601148260999999</v>
      </c>
      <c r="D74" s="7" t="str">
        <f>IF($B74="N/A","N/A",IF(C74&gt;10,"No",IF(C74&lt;-10,"No","Yes")))</f>
        <v>N/A</v>
      </c>
      <c r="E74" s="9">
        <v>36.035318330000003</v>
      </c>
      <c r="F74" s="7" t="str">
        <f>IF($B74="N/A","N/A",IF(E74&gt;10,"No",IF(E74&lt;-10,"No","Yes")))</f>
        <v>N/A</v>
      </c>
      <c r="G74" s="9">
        <v>11.714250453</v>
      </c>
      <c r="H74" s="7" t="str">
        <f>IF($B74="N/A","N/A",IF(G74&gt;10,"No",IF(G74&lt;-10,"No","Yes")))</f>
        <v>N/A</v>
      </c>
      <c r="I74" s="8">
        <v>-11.2</v>
      </c>
      <c r="J74" s="8">
        <v>-67.5</v>
      </c>
      <c r="K74" s="25" t="s">
        <v>734</v>
      </c>
      <c r="L74" s="85" t="str">
        <f t="shared" si="20"/>
        <v>No</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560103</v>
      </c>
      <c r="D82" s="7" t="str">
        <f t="shared" si="34"/>
        <v>N/A</v>
      </c>
      <c r="E82" s="22">
        <v>561615</v>
      </c>
      <c r="F82" s="7" t="str">
        <f t="shared" si="35"/>
        <v>N/A</v>
      </c>
      <c r="G82" s="22">
        <v>928684</v>
      </c>
      <c r="H82" s="7" t="str">
        <f t="shared" si="36"/>
        <v>N/A</v>
      </c>
      <c r="I82" s="8">
        <v>0.27</v>
      </c>
      <c r="J82" s="8">
        <v>65.36</v>
      </c>
      <c r="K82" s="25" t="s">
        <v>734</v>
      </c>
      <c r="L82" s="85" t="str">
        <f t="shared" si="20"/>
        <v>No</v>
      </c>
    </row>
    <row r="83" spans="1:12" x14ac:dyDescent="0.25">
      <c r="A83" s="142" t="s">
        <v>1242</v>
      </c>
      <c r="B83" s="21" t="s">
        <v>213</v>
      </c>
      <c r="C83" s="4">
        <v>1.4997241600000001E-2</v>
      </c>
      <c r="D83" s="7" t="str">
        <f t="shared" si="34"/>
        <v>N/A</v>
      </c>
      <c r="E83" s="4">
        <v>0.82351789040000001</v>
      </c>
      <c r="F83" s="7" t="str">
        <f t="shared" si="35"/>
        <v>N/A</v>
      </c>
      <c r="G83" s="4">
        <v>67.823177744000006</v>
      </c>
      <c r="H83" s="7" t="str">
        <f t="shared" si="36"/>
        <v>N/A</v>
      </c>
      <c r="I83" s="8">
        <v>5391</v>
      </c>
      <c r="J83" s="8">
        <v>8136</v>
      </c>
      <c r="K83" s="25" t="s">
        <v>734</v>
      </c>
      <c r="L83" s="85" t="str">
        <f t="shared" si="20"/>
        <v>No</v>
      </c>
    </row>
    <row r="84" spans="1:12" x14ac:dyDescent="0.25">
      <c r="A84" s="142" t="s">
        <v>1243</v>
      </c>
      <c r="B84" s="21" t="s">
        <v>213</v>
      </c>
      <c r="C84" s="4">
        <v>4.0988889543999996</v>
      </c>
      <c r="D84" s="7" t="str">
        <f t="shared" si="34"/>
        <v>N/A</v>
      </c>
      <c r="E84" s="4">
        <v>4.4945380732000002</v>
      </c>
      <c r="F84" s="7" t="str">
        <f t="shared" si="35"/>
        <v>N/A</v>
      </c>
      <c r="G84" s="4">
        <v>5.1548212308999997</v>
      </c>
      <c r="H84" s="7" t="str">
        <f t="shared" si="36"/>
        <v>N/A</v>
      </c>
      <c r="I84" s="8">
        <v>9.6530000000000005</v>
      </c>
      <c r="J84" s="8">
        <v>14.69</v>
      </c>
      <c r="K84" s="25" t="s">
        <v>734</v>
      </c>
      <c r="L84" s="85" t="str">
        <f t="shared" si="20"/>
        <v>Yes</v>
      </c>
    </row>
    <row r="85" spans="1:12" x14ac:dyDescent="0.25">
      <c r="A85" s="142" t="s">
        <v>1244</v>
      </c>
      <c r="B85" s="21" t="s">
        <v>213</v>
      </c>
      <c r="C85" s="4">
        <v>0.41420952929999999</v>
      </c>
      <c r="D85" s="7" t="str">
        <f t="shared" si="34"/>
        <v>N/A</v>
      </c>
      <c r="E85" s="4">
        <v>0.27723618490000002</v>
      </c>
      <c r="F85" s="7" t="str">
        <f t="shared" si="35"/>
        <v>N/A</v>
      </c>
      <c r="G85" s="4">
        <v>0.11758574500000001</v>
      </c>
      <c r="H85" s="7" t="str">
        <f t="shared" si="36"/>
        <v>N/A</v>
      </c>
      <c r="I85" s="8">
        <v>-33.1</v>
      </c>
      <c r="J85" s="8">
        <v>-57.6</v>
      </c>
      <c r="K85" s="25" t="s">
        <v>734</v>
      </c>
      <c r="L85" s="85" t="str">
        <f t="shared" si="20"/>
        <v>No</v>
      </c>
    </row>
    <row r="86" spans="1:12" x14ac:dyDescent="0.25">
      <c r="A86" s="142" t="s">
        <v>1245</v>
      </c>
      <c r="B86" s="21" t="s">
        <v>213</v>
      </c>
      <c r="C86" s="4">
        <v>3.5707719999999998E-4</v>
      </c>
      <c r="D86" s="7" t="str">
        <f t="shared" si="34"/>
        <v>N/A</v>
      </c>
      <c r="E86" s="4">
        <v>0</v>
      </c>
      <c r="F86" s="7" t="str">
        <f t="shared" si="35"/>
        <v>N/A</v>
      </c>
      <c r="G86" s="4">
        <v>0</v>
      </c>
      <c r="H86" s="7" t="str">
        <f t="shared" si="36"/>
        <v>N/A</v>
      </c>
      <c r="I86" s="8">
        <v>-100</v>
      </c>
      <c r="J86" s="8" t="s">
        <v>1747</v>
      </c>
      <c r="K86" s="25" t="s">
        <v>734</v>
      </c>
      <c r="L86" s="85" t="str">
        <f t="shared" si="20"/>
        <v>N/A</v>
      </c>
    </row>
    <row r="87" spans="1:12" x14ac:dyDescent="0.25">
      <c r="A87" s="142" t="s">
        <v>1246</v>
      </c>
      <c r="B87" s="21" t="s">
        <v>213</v>
      </c>
      <c r="C87" s="4">
        <v>0.17103996939999999</v>
      </c>
      <c r="D87" s="7" t="str">
        <f t="shared" si="34"/>
        <v>N/A</v>
      </c>
      <c r="E87" s="4">
        <v>0.17271618459999999</v>
      </c>
      <c r="F87" s="7" t="str">
        <f t="shared" si="35"/>
        <v>N/A</v>
      </c>
      <c r="G87" s="4">
        <v>0.23097199909999999</v>
      </c>
      <c r="H87" s="7" t="str">
        <f t="shared" si="36"/>
        <v>N/A</v>
      </c>
      <c r="I87" s="8">
        <v>0.98</v>
      </c>
      <c r="J87" s="8">
        <v>33.729999999999997</v>
      </c>
      <c r="K87" s="25" t="s">
        <v>734</v>
      </c>
      <c r="L87" s="85" t="str">
        <f t="shared" si="20"/>
        <v>No</v>
      </c>
    </row>
    <row r="88" spans="1:12" x14ac:dyDescent="0.25">
      <c r="A88" s="142" t="s">
        <v>1247</v>
      </c>
      <c r="B88" s="21" t="s">
        <v>213</v>
      </c>
      <c r="C88" s="4">
        <v>0.34725755800000002</v>
      </c>
      <c r="D88" s="7" t="str">
        <f t="shared" si="34"/>
        <v>N/A</v>
      </c>
      <c r="E88" s="4">
        <v>82.495303722000003</v>
      </c>
      <c r="F88" s="7" t="str">
        <f t="shared" si="35"/>
        <v>N/A</v>
      </c>
      <c r="G88" s="4">
        <v>15.811944644</v>
      </c>
      <c r="H88" s="7" t="str">
        <f t="shared" si="36"/>
        <v>N/A</v>
      </c>
      <c r="I88" s="8">
        <v>23656</v>
      </c>
      <c r="J88" s="8">
        <v>-80.8</v>
      </c>
      <c r="K88" s="25" t="s">
        <v>734</v>
      </c>
      <c r="L88" s="85" t="str">
        <f t="shared" si="20"/>
        <v>No</v>
      </c>
    </row>
    <row r="89" spans="1:12" x14ac:dyDescent="0.25">
      <c r="A89" s="142" t="s">
        <v>1248</v>
      </c>
      <c r="B89" s="21" t="s">
        <v>213</v>
      </c>
      <c r="C89" s="4">
        <v>0.53508015490000005</v>
      </c>
      <c r="D89" s="7" t="str">
        <f t="shared" si="34"/>
        <v>N/A</v>
      </c>
      <c r="E89" s="4">
        <v>3.7392164000000002E-3</v>
      </c>
      <c r="F89" s="7" t="str">
        <f t="shared" si="35"/>
        <v>N/A</v>
      </c>
      <c r="G89" s="4">
        <v>3.6610945999999999E-3</v>
      </c>
      <c r="H89" s="7" t="str">
        <f t="shared" si="36"/>
        <v>N/A</v>
      </c>
      <c r="I89" s="8">
        <v>-99.3</v>
      </c>
      <c r="J89" s="8">
        <v>-2.09</v>
      </c>
      <c r="K89" s="25" t="s">
        <v>734</v>
      </c>
      <c r="L89" s="85" t="str">
        <f t="shared" si="20"/>
        <v>Yes</v>
      </c>
    </row>
    <row r="90" spans="1:12" x14ac:dyDescent="0.25">
      <c r="A90" s="142" t="s">
        <v>1249</v>
      </c>
      <c r="B90" s="21" t="s">
        <v>213</v>
      </c>
      <c r="C90" s="4">
        <v>0</v>
      </c>
      <c r="D90" s="7" t="str">
        <f t="shared" si="34"/>
        <v>N/A</v>
      </c>
      <c r="E90" s="4">
        <v>0</v>
      </c>
      <c r="F90" s="7" t="str">
        <f t="shared" si="35"/>
        <v>N/A</v>
      </c>
      <c r="G90" s="4">
        <v>2.3713125239999999</v>
      </c>
      <c r="H90" s="7" t="str">
        <f t="shared" si="36"/>
        <v>N/A</v>
      </c>
      <c r="I90" s="8" t="s">
        <v>1747</v>
      </c>
      <c r="J90" s="8" t="s">
        <v>1747</v>
      </c>
      <c r="K90" s="25" t="s">
        <v>734</v>
      </c>
      <c r="L90" s="85" t="str">
        <f t="shared" si="20"/>
        <v>N/A</v>
      </c>
    </row>
    <row r="91" spans="1:12" x14ac:dyDescent="0.25">
      <c r="A91" s="142" t="s">
        <v>1250</v>
      </c>
      <c r="B91" s="21" t="s">
        <v>213</v>
      </c>
      <c r="C91" s="4">
        <v>82.364136595999994</v>
      </c>
      <c r="D91" s="7" t="str">
        <f t="shared" si="34"/>
        <v>N/A</v>
      </c>
      <c r="E91" s="4">
        <v>2.6336547279000002</v>
      </c>
      <c r="F91" s="7" t="str">
        <f t="shared" si="35"/>
        <v>N/A</v>
      </c>
      <c r="G91" s="4">
        <v>0.14784361530000001</v>
      </c>
      <c r="H91" s="7" t="str">
        <f t="shared" si="36"/>
        <v>N/A</v>
      </c>
      <c r="I91" s="8">
        <v>-96.8</v>
      </c>
      <c r="J91" s="8">
        <v>-94.4</v>
      </c>
      <c r="K91" s="25" t="s">
        <v>734</v>
      </c>
      <c r="L91" s="85" t="str">
        <f t="shared" si="20"/>
        <v>No</v>
      </c>
    </row>
    <row r="92" spans="1:12" x14ac:dyDescent="0.25">
      <c r="A92" s="142" t="s">
        <v>1251</v>
      </c>
      <c r="B92" s="21" t="s">
        <v>213</v>
      </c>
      <c r="C92" s="4">
        <v>4.6420033000000001E-3</v>
      </c>
      <c r="D92" s="7" t="str">
        <f t="shared" si="34"/>
        <v>N/A</v>
      </c>
      <c r="E92" s="4">
        <v>1.6025213000000001E-3</v>
      </c>
      <c r="F92" s="7" t="str">
        <f t="shared" si="35"/>
        <v>N/A</v>
      </c>
      <c r="G92" s="4">
        <v>0</v>
      </c>
      <c r="H92" s="7" t="str">
        <f t="shared" si="36"/>
        <v>N/A</v>
      </c>
      <c r="I92" s="8">
        <v>-65.5</v>
      </c>
      <c r="J92" s="8">
        <v>-100</v>
      </c>
      <c r="K92" s="25" t="s">
        <v>734</v>
      </c>
      <c r="L92" s="85" t="str">
        <f t="shared" si="20"/>
        <v>No</v>
      </c>
    </row>
    <row r="93" spans="1:12" x14ac:dyDescent="0.25">
      <c r="A93" s="142" t="s">
        <v>1252</v>
      </c>
      <c r="B93" s="21" t="s">
        <v>213</v>
      </c>
      <c r="C93" s="4">
        <v>1.07123154E-2</v>
      </c>
      <c r="D93" s="7" t="str">
        <f t="shared" si="34"/>
        <v>N/A</v>
      </c>
      <c r="E93" s="4">
        <v>4.4514480999999998E-3</v>
      </c>
      <c r="F93" s="7" t="str">
        <f t="shared" si="35"/>
        <v>N/A</v>
      </c>
      <c r="G93" s="4">
        <v>0</v>
      </c>
      <c r="H93" s="7" t="str">
        <f t="shared" si="36"/>
        <v>N/A</v>
      </c>
      <c r="I93" s="8">
        <v>-58.4</v>
      </c>
      <c r="J93" s="8">
        <v>-100</v>
      </c>
      <c r="K93" s="25" t="s">
        <v>734</v>
      </c>
      <c r="L93" s="85" t="str">
        <f t="shared" si="20"/>
        <v>No</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0.48669619689999999</v>
      </c>
      <c r="D95" s="7" t="str">
        <f t="shared" si="34"/>
        <v>N/A</v>
      </c>
      <c r="E95" s="9">
        <v>0.12018909749999999</v>
      </c>
      <c r="F95" s="7" t="str">
        <f t="shared" si="35"/>
        <v>N/A</v>
      </c>
      <c r="G95" s="9">
        <v>0</v>
      </c>
      <c r="H95" s="7" t="str">
        <f t="shared" si="36"/>
        <v>N/A</v>
      </c>
      <c r="I95" s="8">
        <v>-75.3</v>
      </c>
      <c r="J95" s="8">
        <v>-100</v>
      </c>
      <c r="K95" s="25" t="s">
        <v>734</v>
      </c>
      <c r="L95" s="85" t="str">
        <f t="shared" si="20"/>
        <v>No</v>
      </c>
    </row>
    <row r="96" spans="1:12" x14ac:dyDescent="0.25">
      <c r="A96" s="142" t="s">
        <v>1255</v>
      </c>
      <c r="B96" s="25" t="s">
        <v>213</v>
      </c>
      <c r="C96" s="9">
        <v>8.9892394792000001</v>
      </c>
      <c r="D96" s="7" t="str">
        <f t="shared" si="34"/>
        <v>N/A</v>
      </c>
      <c r="E96" s="9">
        <v>6.0564621671000003</v>
      </c>
      <c r="F96" s="7" t="str">
        <f t="shared" si="35"/>
        <v>N/A</v>
      </c>
      <c r="G96" s="9">
        <v>1.0774386120999999</v>
      </c>
      <c r="H96" s="7" t="str">
        <f t="shared" si="36"/>
        <v>N/A</v>
      </c>
      <c r="I96" s="8">
        <v>-32.6</v>
      </c>
      <c r="J96" s="8">
        <v>-82.2</v>
      </c>
      <c r="K96" s="25" t="s">
        <v>734</v>
      </c>
      <c r="L96" s="85" t="str">
        <f t="shared" si="20"/>
        <v>No</v>
      </c>
    </row>
    <row r="97" spans="1:12" x14ac:dyDescent="0.25">
      <c r="A97" s="142" t="s">
        <v>1256</v>
      </c>
      <c r="B97" s="21" t="s">
        <v>213</v>
      </c>
      <c r="C97" s="4">
        <v>2.1424630999999999E-3</v>
      </c>
      <c r="D97" s="7" t="str">
        <f t="shared" si="34"/>
        <v>N/A</v>
      </c>
      <c r="E97" s="4">
        <v>1.2464055000000001E-3</v>
      </c>
      <c r="F97" s="7" t="str">
        <f t="shared" si="35"/>
        <v>N/A</v>
      </c>
      <c r="G97" s="4">
        <v>2.0378298753999999</v>
      </c>
      <c r="H97" s="7" t="str">
        <f t="shared" si="36"/>
        <v>N/A</v>
      </c>
      <c r="I97" s="8">
        <v>-41.8</v>
      </c>
      <c r="J97" s="8">
        <v>163000</v>
      </c>
      <c r="K97" s="25" t="s">
        <v>734</v>
      </c>
      <c r="L97" s="85" t="str">
        <f t="shared" si="20"/>
        <v>No</v>
      </c>
    </row>
    <row r="98" spans="1:12" x14ac:dyDescent="0.25">
      <c r="A98" s="142" t="s">
        <v>1257</v>
      </c>
      <c r="B98" s="21" t="s">
        <v>213</v>
      </c>
      <c r="C98" s="4">
        <v>2.5606004609999999</v>
      </c>
      <c r="D98" s="7" t="str">
        <f t="shared" si="34"/>
        <v>N/A</v>
      </c>
      <c r="E98" s="4">
        <v>2.9153423609</v>
      </c>
      <c r="F98" s="7" t="str">
        <f t="shared" si="35"/>
        <v>N/A</v>
      </c>
      <c r="G98" s="4">
        <v>5.2234129155</v>
      </c>
      <c r="H98" s="7" t="str">
        <f t="shared" si="36"/>
        <v>N/A</v>
      </c>
      <c r="I98" s="8">
        <v>13.85</v>
      </c>
      <c r="J98" s="8">
        <v>79.17</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2195418205</v>
      </c>
      <c r="D100" s="7" t="str">
        <f>IF($B100="N/A","N/A",IF(C100&gt;10,"No",IF(C100&lt;-10,"No","Yes")))</f>
        <v>N/A</v>
      </c>
      <c r="E100" s="26">
        <v>2411728832</v>
      </c>
      <c r="F100" s="7" t="str">
        <f>IF($B100="N/A","N/A",IF(E100&gt;10,"No",IF(E100&lt;-10,"No","Yes")))</f>
        <v>N/A</v>
      </c>
      <c r="G100" s="26">
        <v>4305266287</v>
      </c>
      <c r="H100" s="7" t="str">
        <f>IF($B100="N/A","N/A",IF(G100&gt;10,"No",IF(G100&lt;-10,"No","Yes")))</f>
        <v>N/A</v>
      </c>
      <c r="I100" s="8">
        <v>9.8529999999999998</v>
      </c>
      <c r="J100" s="8">
        <v>78.510000000000005</v>
      </c>
      <c r="K100" s="25" t="s">
        <v>734</v>
      </c>
      <c r="L100" s="85" t="str">
        <f t="shared" ref="L100:L111" si="38">IF(J100="Div by 0", "N/A", IF(K100="N/A","N/A", IF(J100&gt;VALUE(MID(K100,1,2)), "No", IF(J100&lt;-1*VALUE(MID(K100,1,2)), "No", "Yes"))))</f>
        <v>No</v>
      </c>
    </row>
    <row r="101" spans="1:12" x14ac:dyDescent="0.25">
      <c r="A101" s="142" t="s">
        <v>452</v>
      </c>
      <c r="B101" s="21" t="s">
        <v>213</v>
      </c>
      <c r="C101" s="26">
        <v>1862015137</v>
      </c>
      <c r="D101" s="7" t="str">
        <f>IF($B101="N/A","N/A",IF(C101&gt;10,"No",IF(C101&lt;-10,"No","Yes")))</f>
        <v>N/A</v>
      </c>
      <c r="E101" s="26">
        <v>2258889842</v>
      </c>
      <c r="F101" s="7" t="str">
        <f>IF($B101="N/A","N/A",IF(E101&gt;10,"No",IF(E101&lt;-10,"No","Yes")))</f>
        <v>N/A</v>
      </c>
      <c r="G101" s="26">
        <v>4209629071</v>
      </c>
      <c r="H101" s="7" t="str">
        <f>IF($B101="N/A","N/A",IF(G101&gt;10,"No",IF(G101&lt;-10,"No","Yes")))</f>
        <v>N/A</v>
      </c>
      <c r="I101" s="8">
        <v>21.31</v>
      </c>
      <c r="J101" s="8">
        <v>86.36</v>
      </c>
      <c r="K101" s="25" t="s">
        <v>734</v>
      </c>
      <c r="L101" s="85" t="str">
        <f t="shared" si="38"/>
        <v>No</v>
      </c>
    </row>
    <row r="102" spans="1:12" x14ac:dyDescent="0.25">
      <c r="A102" s="142" t="s">
        <v>453</v>
      </c>
      <c r="B102" s="21" t="s">
        <v>213</v>
      </c>
      <c r="C102" s="26">
        <v>321194101</v>
      </c>
      <c r="D102" s="7" t="str">
        <f>IF($B102="N/A","N/A",IF(C102&gt;10,"No",IF(C102&lt;-10,"No","Yes")))</f>
        <v>N/A</v>
      </c>
      <c r="E102" s="26">
        <v>143185647</v>
      </c>
      <c r="F102" s="7" t="str">
        <f>IF($B102="N/A","N/A",IF(E102&gt;10,"No",IF(E102&lt;-10,"No","Yes")))</f>
        <v>N/A</v>
      </c>
      <c r="G102" s="26">
        <v>95637216</v>
      </c>
      <c r="H102" s="7" t="str">
        <f>IF($B102="N/A","N/A",IF(G102&gt;10,"No",IF(G102&lt;-10,"No","Yes")))</f>
        <v>N/A</v>
      </c>
      <c r="I102" s="8">
        <v>-55.4</v>
      </c>
      <c r="J102" s="8">
        <v>-33.200000000000003</v>
      </c>
      <c r="K102" s="25" t="s">
        <v>734</v>
      </c>
      <c r="L102" s="85" t="str">
        <f t="shared" si="38"/>
        <v>No</v>
      </c>
    </row>
    <row r="103" spans="1:12" x14ac:dyDescent="0.25">
      <c r="A103" s="142" t="s">
        <v>454</v>
      </c>
      <c r="B103" s="21" t="s">
        <v>213</v>
      </c>
      <c r="C103" s="26">
        <v>12208967</v>
      </c>
      <c r="D103" s="7" t="str">
        <f>IF($B103="N/A","N/A",IF(C103&gt;10,"No",IF(C103&lt;-10,"No","Yes")))</f>
        <v>N/A</v>
      </c>
      <c r="E103" s="26">
        <v>9653343</v>
      </c>
      <c r="F103" s="7" t="str">
        <f>IF($B103="N/A","N/A",IF(E103&gt;10,"No",IF(E103&lt;-10,"No","Yes")))</f>
        <v>N/A</v>
      </c>
      <c r="G103" s="26">
        <v>0</v>
      </c>
      <c r="H103" s="7" t="str">
        <f>IF($B103="N/A","N/A",IF(G103&gt;10,"No",IF(G103&lt;-10,"No","Yes")))</f>
        <v>N/A</v>
      </c>
      <c r="I103" s="8">
        <v>-20.9</v>
      </c>
      <c r="J103" s="8">
        <v>-100</v>
      </c>
      <c r="K103" s="25" t="s">
        <v>734</v>
      </c>
      <c r="L103" s="85" t="str">
        <f t="shared" si="38"/>
        <v>No</v>
      </c>
    </row>
    <row r="104" spans="1:12" x14ac:dyDescent="0.25">
      <c r="A104" s="142" t="s">
        <v>108</v>
      </c>
      <c r="B104" s="30" t="s">
        <v>295</v>
      </c>
      <c r="C104" s="4">
        <v>2.6715605525999999</v>
      </c>
      <c r="D104" s="7" t="str">
        <f>IF($B104="N/A","N/A",IF(C104&gt;2,"No",IF(C104&lt;0.9,"No","Yes")))</f>
        <v>No</v>
      </c>
      <c r="E104" s="4">
        <v>2.9361985884999999</v>
      </c>
      <c r="F104" s="7" t="str">
        <f>IF($B104="N/A","N/A",IF(E104&gt;2,"No",IF(E104&lt;0.9,"No","Yes")))</f>
        <v>No</v>
      </c>
      <c r="G104" s="4">
        <v>2.1087094642999999</v>
      </c>
      <c r="H104" s="7" t="str">
        <f>IF($B104="N/A","N/A",IF(G104&gt;2,"No",IF(G104&lt;0.9,"No","Yes")))</f>
        <v>No</v>
      </c>
      <c r="I104" s="8">
        <v>9.9060000000000006</v>
      </c>
      <c r="J104" s="8">
        <v>-28.2</v>
      </c>
      <c r="K104" s="25" t="s">
        <v>734</v>
      </c>
      <c r="L104" s="85" t="str">
        <f t="shared" si="38"/>
        <v>Yes</v>
      </c>
    </row>
    <row r="105" spans="1:12" x14ac:dyDescent="0.25">
      <c r="A105" s="142" t="s">
        <v>455</v>
      </c>
      <c r="B105" s="30" t="s">
        <v>295</v>
      </c>
      <c r="C105" s="4">
        <v>1.0923636583</v>
      </c>
      <c r="D105" s="7" t="str">
        <f>IF($B105="N/A","N/A",IF(C105&gt;2,"No",IF(C105&lt;0.9,"No","Yes")))</f>
        <v>Yes</v>
      </c>
      <c r="E105" s="4">
        <v>2.1448963786999999</v>
      </c>
      <c r="F105" s="7" t="str">
        <f>IF($B105="N/A","N/A",IF(E105&gt;2,"No",IF(E105&lt;0.9,"No","Yes")))</f>
        <v>No</v>
      </c>
      <c r="G105" s="4">
        <v>2.0211201597000001</v>
      </c>
      <c r="H105" s="7" t="str">
        <f>IF($B105="N/A","N/A",IF(G105&gt;2,"No",IF(G105&lt;0.9,"No","Yes")))</f>
        <v>No</v>
      </c>
      <c r="I105" s="8">
        <v>96.35</v>
      </c>
      <c r="J105" s="8">
        <v>-5.77</v>
      </c>
      <c r="K105" s="25" t="s">
        <v>734</v>
      </c>
      <c r="L105" s="85" t="str">
        <f t="shared" si="38"/>
        <v>Yes</v>
      </c>
    </row>
    <row r="106" spans="1:12" x14ac:dyDescent="0.25">
      <c r="A106" s="142" t="s">
        <v>456</v>
      </c>
      <c r="B106" s="30" t="s">
        <v>295</v>
      </c>
      <c r="C106" s="4">
        <v>1.6533404204</v>
      </c>
      <c r="D106" s="7" t="str">
        <f>IF($B106="N/A","N/A",IF(C106&gt;2,"No",IF(C106&lt;0.9,"No","Yes")))</f>
        <v>Yes</v>
      </c>
      <c r="E106" s="4">
        <v>1.0528243105999999</v>
      </c>
      <c r="F106" s="7" t="str">
        <f>IF($B106="N/A","N/A",IF(E106&gt;2,"No",IF(E106&lt;0.9,"No","Yes")))</f>
        <v>Yes</v>
      </c>
      <c r="G106" s="4">
        <v>0.95175752260000002</v>
      </c>
      <c r="H106" s="7" t="str">
        <f>IF($B106="N/A","N/A",IF(G106&gt;2,"No",IF(G106&lt;0.9,"No","Yes")))</f>
        <v>Yes</v>
      </c>
      <c r="I106" s="8">
        <v>-36.299999999999997</v>
      </c>
      <c r="J106" s="8">
        <v>-9.6</v>
      </c>
      <c r="K106" s="25" t="s">
        <v>734</v>
      </c>
      <c r="L106" s="85" t="str">
        <f t="shared" si="38"/>
        <v>Yes</v>
      </c>
    </row>
    <row r="107" spans="1:12" x14ac:dyDescent="0.25">
      <c r="A107" s="142" t="s">
        <v>457</v>
      </c>
      <c r="B107" s="30" t="s">
        <v>295</v>
      </c>
      <c r="C107" s="4">
        <v>19.805126077000001</v>
      </c>
      <c r="D107" s="7" t="str">
        <f>IF($B107="N/A","N/A",IF(C107&gt;2,"No",IF(C107&lt;0.9,"No","Yes")))</f>
        <v>No</v>
      </c>
      <c r="E107" s="4">
        <v>64.373437734999996</v>
      </c>
      <c r="F107" s="7" t="str">
        <f>IF($B107="N/A","N/A",IF(E107&gt;2,"No",IF(E107&lt;0.9,"No","Yes")))</f>
        <v>No</v>
      </c>
      <c r="G107" s="4" t="s">
        <v>1747</v>
      </c>
      <c r="H107" s="7" t="str">
        <f>IF($B107="N/A","N/A",IF(G107&gt;2,"No",IF(G107&lt;0.9,"No","Yes")))</f>
        <v>No</v>
      </c>
      <c r="I107" s="8">
        <v>225</v>
      </c>
      <c r="J107" s="8" t="s">
        <v>1747</v>
      </c>
      <c r="K107" s="25" t="s">
        <v>734</v>
      </c>
      <c r="L107" s="85" t="str">
        <f t="shared" si="38"/>
        <v>N/A</v>
      </c>
    </row>
    <row r="108" spans="1:12" x14ac:dyDescent="0.25">
      <c r="A108" s="142" t="s">
        <v>1259</v>
      </c>
      <c r="B108" s="21" t="s">
        <v>213</v>
      </c>
      <c r="C108" s="26">
        <v>336.16364499000002</v>
      </c>
      <c r="D108" s="7" t="str">
        <f>IF($B108="N/A","N/A",IF(C108&gt;10,"No",IF(C108&lt;-10,"No","Yes")))</f>
        <v>N/A</v>
      </c>
      <c r="E108" s="26">
        <v>369.70438289999998</v>
      </c>
      <c r="F108" s="7" t="str">
        <f>IF($B108="N/A","N/A",IF(E108&gt;10,"No",IF(E108&lt;-10,"No","Yes")))</f>
        <v>N/A</v>
      </c>
      <c r="G108" s="26">
        <v>418.19111978000001</v>
      </c>
      <c r="H108" s="7" t="str">
        <f>IF($B108="N/A","N/A",IF(G108&gt;10,"No",IF(G108&lt;-10,"No","Yes")))</f>
        <v>N/A</v>
      </c>
      <c r="I108" s="8">
        <v>9.9779999999999998</v>
      </c>
      <c r="J108" s="8">
        <v>13.12</v>
      </c>
      <c r="K108" s="25" t="s">
        <v>734</v>
      </c>
      <c r="L108" s="85" t="str">
        <f t="shared" si="38"/>
        <v>Yes</v>
      </c>
    </row>
    <row r="109" spans="1:12" x14ac:dyDescent="0.25">
      <c r="A109" s="142" t="s">
        <v>1260</v>
      </c>
      <c r="B109" s="21" t="s">
        <v>213</v>
      </c>
      <c r="C109" s="26">
        <v>332.08889655000002</v>
      </c>
      <c r="D109" s="7" t="str">
        <f>IF($B109="N/A","N/A",IF(C109&gt;10,"No",IF(C109&lt;-10,"No","Yes")))</f>
        <v>N/A</v>
      </c>
      <c r="E109" s="26">
        <v>389.34608936000001</v>
      </c>
      <c r="F109" s="7" t="str">
        <f>IF($B109="N/A","N/A",IF(E109&gt;10,"No",IF(E109&lt;-10,"No","Yes")))</f>
        <v>N/A</v>
      </c>
      <c r="G109" s="26">
        <v>439.10625044</v>
      </c>
      <c r="H109" s="7" t="str">
        <f>IF($B109="N/A","N/A",IF(G109&gt;10,"No",IF(G109&lt;-10,"No","Yes")))</f>
        <v>N/A</v>
      </c>
      <c r="I109" s="8">
        <v>17.239999999999998</v>
      </c>
      <c r="J109" s="8">
        <v>12.78</v>
      </c>
      <c r="K109" s="25" t="s">
        <v>734</v>
      </c>
      <c r="L109" s="85" t="str">
        <f t="shared" si="38"/>
        <v>Yes</v>
      </c>
    </row>
    <row r="110" spans="1:12" x14ac:dyDescent="0.25">
      <c r="A110" s="142" t="s">
        <v>1261</v>
      </c>
      <c r="B110" s="21" t="s">
        <v>213</v>
      </c>
      <c r="C110" s="26">
        <v>49.399421652999997</v>
      </c>
      <c r="D110" s="7" t="str">
        <f>IF($B110="N/A","N/A",IF(C110&gt;10,"No",IF(C110&lt;-10,"No","Yes")))</f>
        <v>N/A</v>
      </c>
      <c r="E110" s="26">
        <v>23.995771327</v>
      </c>
      <c r="F110" s="7" t="str">
        <f>IF($B110="N/A","N/A",IF(E110&gt;10,"No",IF(E110&lt;-10,"No","Yes")))</f>
        <v>N/A</v>
      </c>
      <c r="G110" s="26">
        <v>39.015485486000003</v>
      </c>
      <c r="H110" s="7" t="str">
        <f>IF($B110="N/A","N/A",IF(G110&gt;10,"No",IF(G110&lt;-10,"No","Yes")))</f>
        <v>N/A</v>
      </c>
      <c r="I110" s="8">
        <v>-51.4</v>
      </c>
      <c r="J110" s="8">
        <v>62.59</v>
      </c>
      <c r="K110" s="25" t="s">
        <v>734</v>
      </c>
      <c r="L110" s="85" t="str">
        <f t="shared" si="38"/>
        <v>No</v>
      </c>
    </row>
    <row r="111" spans="1:12" x14ac:dyDescent="0.25">
      <c r="A111" s="142" t="s">
        <v>1262</v>
      </c>
      <c r="B111" s="21" t="s">
        <v>213</v>
      </c>
      <c r="C111" s="26">
        <v>422.29487046000003</v>
      </c>
      <c r="D111" s="7" t="str">
        <f>IF($B111="N/A","N/A",IF(C111&gt;10,"No",IF(C111&lt;-10,"No","Yes")))</f>
        <v>N/A</v>
      </c>
      <c r="E111" s="26">
        <v>1453.5978015000001</v>
      </c>
      <c r="F111" s="7" t="str">
        <f>IF($B111="N/A","N/A",IF(E111&gt;10,"No",IF(E111&lt;-10,"No","Yes")))</f>
        <v>N/A</v>
      </c>
      <c r="G111" s="26" t="s">
        <v>1747</v>
      </c>
      <c r="H111" s="7" t="str">
        <f>IF($B111="N/A","N/A",IF(G111&gt;10,"No",IF(G111&lt;-10,"No","Yes")))</f>
        <v>N/A</v>
      </c>
      <c r="I111" s="8">
        <v>244.2</v>
      </c>
      <c r="J111" s="8" t="s">
        <v>1747</v>
      </c>
      <c r="K111" s="25" t="s">
        <v>734</v>
      </c>
      <c r="L111" s="85" t="str">
        <f t="shared" si="38"/>
        <v>N/A</v>
      </c>
    </row>
    <row r="112" spans="1:12" x14ac:dyDescent="0.25">
      <c r="A112" s="142" t="s">
        <v>325</v>
      </c>
      <c r="B112" s="25" t="s">
        <v>296</v>
      </c>
      <c r="C112" s="4">
        <v>99.846596442000006</v>
      </c>
      <c r="D112" s="7" t="str">
        <f>IF(OR($B112="N/A",$C112="N/A"),"N/A",IF(C112&gt;98,"Yes","No"))</f>
        <v>Yes</v>
      </c>
      <c r="E112" s="4">
        <v>99.851750209000002</v>
      </c>
      <c r="F112" s="7" t="str">
        <f>IF(OR($B112="N/A",$E112="N/A"),"N/A",IF(E112&gt;98,"Yes","No"))</f>
        <v>Yes</v>
      </c>
      <c r="G112" s="4">
        <v>99.712766156000001</v>
      </c>
      <c r="H112" s="7" t="str">
        <f t="shared" ref="H112:H115" si="39">IF($B112="N/A","N/A",IF(G112&gt;98,"Yes","No"))</f>
        <v>Yes</v>
      </c>
      <c r="I112" s="8">
        <v>5.1999999999999998E-3</v>
      </c>
      <c r="J112" s="8">
        <v>-0.13900000000000001</v>
      </c>
      <c r="K112" s="25" t="s">
        <v>734</v>
      </c>
      <c r="L112" s="85" t="str">
        <f>IF(J112="Div by 0", "N/A", IF(OR(J112="N/A",K112="N/A"),"N/A", IF(J112&gt;VALUE(MID(K112,1,2)), "No", IF(J112&lt;-1*VALUE(MID(K112,1,2)), "No", "Yes"))))</f>
        <v>Yes</v>
      </c>
    </row>
    <row r="113" spans="1:12" x14ac:dyDescent="0.25">
      <c r="A113" s="142" t="s">
        <v>458</v>
      </c>
      <c r="B113" s="25" t="s">
        <v>296</v>
      </c>
      <c r="C113" s="4">
        <v>98.748100191000006</v>
      </c>
      <c r="D113" s="7" t="str">
        <f t="shared" ref="D113:D115" si="40">IF(OR($B113="N/A",$C113="N/A"),"N/A",IF(C113&gt;98,"Yes","No"))</f>
        <v>Yes</v>
      </c>
      <c r="E113" s="4">
        <v>98.833067641</v>
      </c>
      <c r="F113" s="7" t="str">
        <f t="shared" ref="F113:F115" si="41">IF(OR($B113="N/A",$E113="N/A"),"N/A",IF(E113&gt;98,"Yes","No"))</f>
        <v>Yes</v>
      </c>
      <c r="G113" s="4">
        <v>94.694542549000005</v>
      </c>
      <c r="H113" s="7" t="str">
        <f t="shared" si="39"/>
        <v>No</v>
      </c>
      <c r="I113" s="8">
        <v>8.5999999999999993E-2</v>
      </c>
      <c r="J113" s="8">
        <v>-4.1900000000000004</v>
      </c>
      <c r="K113" s="25" t="s">
        <v>734</v>
      </c>
      <c r="L113" s="85" t="str">
        <f t="shared" ref="L113:L115" si="42">IF(J113="Div by 0", "N/A", IF(OR(J113="N/A",K113="N/A"),"N/A", IF(J113&gt;VALUE(MID(K113,1,2)), "No", IF(J113&lt;-1*VALUE(MID(K113,1,2)), "No", "Yes"))))</f>
        <v>Yes</v>
      </c>
    </row>
    <row r="114" spans="1:12" x14ac:dyDescent="0.25">
      <c r="A114" s="142" t="s">
        <v>459</v>
      </c>
      <c r="B114" s="25" t="s">
        <v>296</v>
      </c>
      <c r="C114" s="4">
        <v>97.332613261999995</v>
      </c>
      <c r="D114" s="7" t="str">
        <f t="shared" si="40"/>
        <v>No</v>
      </c>
      <c r="E114" s="4">
        <v>95.748123149999998</v>
      </c>
      <c r="F114" s="7" t="str">
        <f t="shared" si="41"/>
        <v>No</v>
      </c>
      <c r="G114" s="4">
        <v>75.590471862000001</v>
      </c>
      <c r="H114" s="7" t="str">
        <f t="shared" si="39"/>
        <v>No</v>
      </c>
      <c r="I114" s="8">
        <v>-1.63</v>
      </c>
      <c r="J114" s="8">
        <v>-21.1</v>
      </c>
      <c r="K114" s="25" t="s">
        <v>734</v>
      </c>
      <c r="L114" s="85" t="str">
        <f t="shared" si="42"/>
        <v>Yes</v>
      </c>
    </row>
    <row r="115" spans="1:12" x14ac:dyDescent="0.25">
      <c r="A115" s="142" t="s">
        <v>460</v>
      </c>
      <c r="B115" s="25" t="s">
        <v>296</v>
      </c>
      <c r="C115" s="4">
        <v>81.353552372999999</v>
      </c>
      <c r="D115" s="7" t="str">
        <f t="shared" si="40"/>
        <v>No</v>
      </c>
      <c r="E115" s="4">
        <v>72.966507176999997</v>
      </c>
      <c r="F115" s="7" t="str">
        <f t="shared" si="41"/>
        <v>No</v>
      </c>
      <c r="G115" s="4" t="s">
        <v>1747</v>
      </c>
      <c r="H115" s="7" t="str">
        <f t="shared" si="39"/>
        <v>Yes</v>
      </c>
      <c r="I115" s="8">
        <v>-10.3</v>
      </c>
      <c r="J115" s="8" t="s">
        <v>1747</v>
      </c>
      <c r="K115" s="25" t="s">
        <v>734</v>
      </c>
      <c r="L115" s="85" t="str">
        <f t="shared" si="42"/>
        <v>N/A</v>
      </c>
    </row>
    <row r="116" spans="1:12" x14ac:dyDescent="0.25">
      <c r="A116" s="84" t="s">
        <v>461</v>
      </c>
      <c r="B116" s="25" t="s">
        <v>213</v>
      </c>
      <c r="C116" s="1">
        <v>674691</v>
      </c>
      <c r="D116" s="7" t="str">
        <f>IF($B116="N/A","N/A",IF(C116&gt;10,"No",IF(C116&lt;-10,"No","Yes")))</f>
        <v>N/A</v>
      </c>
      <c r="E116" s="1">
        <v>661719</v>
      </c>
      <c r="F116" s="7" t="str">
        <f>IF($B116="N/A","N/A",IF(E116&gt;10,"No",IF(E116&lt;-10,"No","Yes")))</f>
        <v>N/A</v>
      </c>
      <c r="G116" s="1">
        <v>1015897</v>
      </c>
      <c r="H116" s="7" t="str">
        <f>IF($B116="N/A","N/A",IF(G116&gt;10,"No",IF(G116&lt;-10,"No","Yes")))</f>
        <v>N/A</v>
      </c>
      <c r="I116" s="8">
        <v>-1.92</v>
      </c>
      <c r="J116" s="8">
        <v>53.52</v>
      </c>
      <c r="K116" s="25" t="s">
        <v>734</v>
      </c>
      <c r="L116" s="85" t="str">
        <f>IF(J116="Div by 0", "N/A", IF(OR(J116="N/A",K116="N/A"),"N/A", IF(J116&gt;VALUE(MID(K116,1,2)), "No", IF(J116&lt;-1*VALUE(MID(K116,1,2)), "No", "Yes"))))</f>
        <v>No</v>
      </c>
    </row>
    <row r="117" spans="1:12" x14ac:dyDescent="0.25">
      <c r="A117" s="84" t="s">
        <v>211</v>
      </c>
      <c r="B117" s="25" t="s">
        <v>213</v>
      </c>
      <c r="C117" s="4">
        <v>78.202614233999995</v>
      </c>
      <c r="D117" s="7" t="str">
        <f>IF($B117="N/A","N/A",IF(C117&gt;10,"No",IF(C117&lt;-10,"No","Yes")))</f>
        <v>N/A</v>
      </c>
      <c r="E117" s="4">
        <v>79.963398361000003</v>
      </c>
      <c r="F117" s="7" t="str">
        <f>IF($B117="N/A","N/A",IF(E117&gt;10,"No",IF(E117&lt;-10,"No","Yes")))</f>
        <v>N/A</v>
      </c>
      <c r="G117" s="4">
        <v>76.342778844999998</v>
      </c>
      <c r="H117" s="7" t="str">
        <f>IF($B117="N/A","N/A",IF(G117&gt;10,"No",IF(G117&lt;-10,"No","Yes")))</f>
        <v>N/A</v>
      </c>
      <c r="I117" s="8">
        <v>2.2519999999999998</v>
      </c>
      <c r="J117" s="8">
        <v>-4.53</v>
      </c>
      <c r="K117" s="25" t="s">
        <v>734</v>
      </c>
      <c r="L117" s="85" t="str">
        <f>IF(J117="Div by 0", "N/A", IF(OR(J117="N/A",K117="N/A"),"N/A", IF(J117&gt;VALUE(MID(K117,1,2)), "No", IF(J117&lt;-1*VALUE(MID(K117,1,2)), "No", "Yes"))))</f>
        <v>Yes</v>
      </c>
    </row>
    <row r="118" spans="1:12" x14ac:dyDescent="0.25">
      <c r="A118" s="116" t="s">
        <v>1601</v>
      </c>
      <c r="B118" s="25" t="s">
        <v>213</v>
      </c>
      <c r="C118" s="10">
        <v>34375953</v>
      </c>
      <c r="D118" s="7" t="str">
        <f>IF($B118="N/A","N/A",IF(C118&gt;10,"No",IF(C118&lt;-10,"No","Yes")))</f>
        <v>N/A</v>
      </c>
      <c r="E118" s="10">
        <v>32614422</v>
      </c>
      <c r="F118" s="7" t="str">
        <f>IF($B118="N/A","N/A",IF(E118&gt;10,"No",IF(E118&lt;-10,"No","Yes")))</f>
        <v>N/A</v>
      </c>
      <c r="G118" s="10">
        <v>14612594</v>
      </c>
      <c r="H118" s="7" t="str">
        <f>IF($B118="N/A","N/A",IF(G118&gt;10,"No",IF(G118&lt;-10,"No","Yes")))</f>
        <v>N/A</v>
      </c>
      <c r="I118" s="8">
        <v>-5.12</v>
      </c>
      <c r="J118" s="8">
        <v>-55.2</v>
      </c>
      <c r="K118" s="25" t="s">
        <v>734</v>
      </c>
      <c r="L118" s="85" t="str">
        <f>IF(J118="Div by 0", "N/A", IF(K118="N/A","N/A", IF(J118&gt;VALUE(MID(K118,1,2)), "No", IF(J118&lt;-1*VALUE(MID(K118,1,2)), "No", "Yes"))))</f>
        <v>No</v>
      </c>
    </row>
    <row r="119" spans="1:12" x14ac:dyDescent="0.25">
      <c r="A119" s="116" t="s">
        <v>1602</v>
      </c>
      <c r="B119" s="25" t="s">
        <v>213</v>
      </c>
      <c r="C119" s="10">
        <v>654506617</v>
      </c>
      <c r="D119" s="7" t="str">
        <f>IF($B119="N/A","N/A",IF(C119&gt;10,"No",IF(C119&lt;-10,"No","Yes")))</f>
        <v>N/A</v>
      </c>
      <c r="E119" s="10">
        <v>608290225</v>
      </c>
      <c r="F119" s="7" t="str">
        <f>IF($B119="N/A","N/A",IF(E119&gt;10,"No",IF(E119&lt;-10,"No","Yes")))</f>
        <v>N/A</v>
      </c>
      <c r="G119" s="10">
        <v>199279161</v>
      </c>
      <c r="H119" s="7" t="str">
        <f>IF($B119="N/A","N/A",IF(G119&gt;10,"No",IF(G119&lt;-10,"No","Yes")))</f>
        <v>N/A</v>
      </c>
      <c r="I119" s="8">
        <v>-7.06</v>
      </c>
      <c r="J119" s="8">
        <v>-67.2</v>
      </c>
      <c r="K119" s="25" t="s">
        <v>734</v>
      </c>
      <c r="L119" s="85" t="str">
        <f>IF(J119="Div by 0", "N/A", IF(K119="N/A","N/A", IF(J119&gt;VALUE(MID(K119,1,2)), "No", IF(J119&lt;-1*VALUE(MID(K119,1,2)), "No", "Yes"))))</f>
        <v>No</v>
      </c>
    </row>
    <row r="120" spans="1:12" x14ac:dyDescent="0.25">
      <c r="A120" s="116" t="s">
        <v>1603</v>
      </c>
      <c r="B120" s="25" t="s">
        <v>213</v>
      </c>
      <c r="C120" s="1">
        <v>66735</v>
      </c>
      <c r="D120" s="7" t="str">
        <f>IF($B120="N/A","N/A",IF(C120&gt;10,"No",IF(C120&lt;-10,"No","Yes")))</f>
        <v>N/A</v>
      </c>
      <c r="E120" s="1">
        <v>62027</v>
      </c>
      <c r="F120" s="7" t="str">
        <f>IF($B120="N/A","N/A",IF(E120&gt;10,"No",IF(E120&lt;-10,"No","Yes")))</f>
        <v>N/A</v>
      </c>
      <c r="G120" s="1">
        <v>46122</v>
      </c>
      <c r="H120" s="7" t="str">
        <f>IF($B120="N/A","N/A",IF(G120&gt;10,"No",IF(G120&lt;-10,"No","Yes")))</f>
        <v>N/A</v>
      </c>
      <c r="I120" s="8">
        <v>-7.05</v>
      </c>
      <c r="J120" s="8">
        <v>-25.6</v>
      </c>
      <c r="K120" s="25" t="s">
        <v>734</v>
      </c>
      <c r="L120" s="85" t="str">
        <f>IF(J120="Div by 0", "N/A", IF(K120="N/A","N/A", IF(J120&gt;VALUE(MID(K120,1,2)), "No", IF(J120&lt;-1*VALUE(MID(K120,1,2)), "No", "Yes"))))</f>
        <v>Yes</v>
      </c>
    </row>
    <row r="121" spans="1:12" x14ac:dyDescent="0.25">
      <c r="A121" s="116" t="s">
        <v>1604</v>
      </c>
      <c r="B121" s="3" t="s">
        <v>213</v>
      </c>
      <c r="C121" s="1">
        <v>18381</v>
      </c>
      <c r="D121" s="5" t="str">
        <f t="shared" ref="D121:H134" si="43">IF($B121="N/A","N/A",IF(C121&lt;0,"No","Yes"))</f>
        <v>N/A</v>
      </c>
      <c r="E121" s="1">
        <v>16667</v>
      </c>
      <c r="F121" s="5" t="str">
        <f t="shared" si="43"/>
        <v>N/A</v>
      </c>
      <c r="G121" s="1">
        <v>4245</v>
      </c>
      <c r="H121" s="5" t="str">
        <f t="shared" si="43"/>
        <v>N/A</v>
      </c>
      <c r="I121" s="8">
        <v>-9.32</v>
      </c>
      <c r="J121" s="8">
        <v>-74.5</v>
      </c>
      <c r="K121" s="3" t="s">
        <v>734</v>
      </c>
      <c r="L121" s="85" t="str">
        <f t="shared" ref="L121:L142" si="44">IF(J121="Div by 0", "N/A", IF(OR(J121="N/A",K121="N/A"),"N/A", IF(J121&gt;VALUE(MID(K121,1,2)), "No", IF(J121&lt;-1*VALUE(MID(K121,1,2)), "No", "Yes"))))</f>
        <v>No</v>
      </c>
    </row>
    <row r="122" spans="1:12" x14ac:dyDescent="0.25">
      <c r="A122" s="116" t="s">
        <v>1605</v>
      </c>
      <c r="B122" s="3" t="s">
        <v>213</v>
      </c>
      <c r="C122" s="1">
        <v>18253</v>
      </c>
      <c r="D122" s="5" t="str">
        <f t="shared" si="43"/>
        <v>N/A</v>
      </c>
      <c r="E122" s="1">
        <v>16772</v>
      </c>
      <c r="F122" s="5" t="str">
        <f t="shared" si="43"/>
        <v>N/A</v>
      </c>
      <c r="G122" s="1">
        <v>6713</v>
      </c>
      <c r="H122" s="5" t="str">
        <f t="shared" si="43"/>
        <v>N/A</v>
      </c>
      <c r="I122" s="8">
        <v>-8.11</v>
      </c>
      <c r="J122" s="8">
        <v>-60</v>
      </c>
      <c r="K122" s="3" t="s">
        <v>734</v>
      </c>
      <c r="L122" s="85" t="str">
        <f t="shared" si="44"/>
        <v>No</v>
      </c>
    </row>
    <row r="123" spans="1:12" x14ac:dyDescent="0.25">
      <c r="A123" s="116" t="s">
        <v>1606</v>
      </c>
      <c r="B123" s="3" t="s">
        <v>213</v>
      </c>
      <c r="C123" s="1">
        <v>21190</v>
      </c>
      <c r="D123" s="5" t="str">
        <f t="shared" si="43"/>
        <v>N/A</v>
      </c>
      <c r="E123" s="1">
        <v>19767</v>
      </c>
      <c r="F123" s="5" t="str">
        <f t="shared" si="43"/>
        <v>N/A</v>
      </c>
      <c r="G123" s="1">
        <v>17319</v>
      </c>
      <c r="H123" s="5" t="str">
        <f t="shared" si="43"/>
        <v>N/A</v>
      </c>
      <c r="I123" s="8">
        <v>-6.72</v>
      </c>
      <c r="J123" s="8">
        <v>-12.4</v>
      </c>
      <c r="K123" s="3" t="s">
        <v>734</v>
      </c>
      <c r="L123" s="85" t="str">
        <f t="shared" si="44"/>
        <v>Yes</v>
      </c>
    </row>
    <row r="124" spans="1:12" x14ac:dyDescent="0.25">
      <c r="A124" s="116" t="s">
        <v>1607</v>
      </c>
      <c r="B124" s="3" t="s">
        <v>213</v>
      </c>
      <c r="C124" s="1">
        <v>8911</v>
      </c>
      <c r="D124" s="5" t="str">
        <f t="shared" si="43"/>
        <v>N/A</v>
      </c>
      <c r="E124" s="1">
        <v>8821</v>
      </c>
      <c r="F124" s="5" t="str">
        <f t="shared" si="43"/>
        <v>N/A</v>
      </c>
      <c r="G124" s="1">
        <v>17845</v>
      </c>
      <c r="H124" s="5" t="str">
        <f t="shared" si="43"/>
        <v>N/A</v>
      </c>
      <c r="I124" s="8">
        <v>-1.01</v>
      </c>
      <c r="J124" s="8">
        <v>102.3</v>
      </c>
      <c r="K124" s="3" t="s">
        <v>734</v>
      </c>
      <c r="L124" s="85" t="str">
        <f t="shared" si="44"/>
        <v>No</v>
      </c>
    </row>
    <row r="125" spans="1:12" x14ac:dyDescent="0.25">
      <c r="A125" s="108" t="s">
        <v>1608</v>
      </c>
      <c r="B125" s="3" t="s">
        <v>213</v>
      </c>
      <c r="C125" s="9">
        <v>9.7766897697000008</v>
      </c>
      <c r="D125" s="5" t="str">
        <f t="shared" si="43"/>
        <v>N/A</v>
      </c>
      <c r="E125" s="9">
        <v>9.1874157570000001</v>
      </c>
      <c r="F125" s="5" t="str">
        <f t="shared" si="43"/>
        <v>N/A</v>
      </c>
      <c r="G125" s="9">
        <v>4.2896923498000001</v>
      </c>
      <c r="H125" s="5" t="str">
        <f t="shared" si="43"/>
        <v>N/A</v>
      </c>
      <c r="I125" s="8">
        <v>-6.03</v>
      </c>
      <c r="J125" s="8">
        <v>-53.3</v>
      </c>
      <c r="K125" s="25" t="s">
        <v>734</v>
      </c>
      <c r="L125" s="85" t="str">
        <f>IF(J125="Div by 0", "N/A", IF(OR(J125="N/A",K125="N/A"),"N/A", IF(J125&gt;VALUE(MID(K125,1,2)), "No", IF(J125&lt;-1*VALUE(MID(K125,1,2)), "No", "Yes"))))</f>
        <v>No</v>
      </c>
    </row>
    <row r="126" spans="1:12" ht="25" x14ac:dyDescent="0.25">
      <c r="A126" s="108" t="s">
        <v>1609</v>
      </c>
      <c r="B126" s="3" t="s">
        <v>213</v>
      </c>
      <c r="C126" s="9">
        <v>43.133711925999997</v>
      </c>
      <c r="D126" s="5" t="str">
        <f t="shared" si="43"/>
        <v>N/A</v>
      </c>
      <c r="E126" s="9">
        <v>37.899356482000002</v>
      </c>
      <c r="F126" s="5" t="str">
        <f t="shared" si="43"/>
        <v>N/A</v>
      </c>
      <c r="G126" s="9">
        <v>9.1736180144000006</v>
      </c>
      <c r="H126" s="5" t="str">
        <f t="shared" si="43"/>
        <v>N/A</v>
      </c>
      <c r="I126" s="8">
        <v>-12.1</v>
      </c>
      <c r="J126" s="8">
        <v>-75.8</v>
      </c>
      <c r="K126" s="3" t="s">
        <v>734</v>
      </c>
      <c r="L126" s="85" t="str">
        <f t="shared" ref="L126:L129" si="45">IF(J126="Div by 0", "N/A", IF(OR(J126="N/A",K126="N/A"),"N/A", IF(J126&gt;VALUE(MID(K126,1,2)), "No", IF(J126&lt;-1*VALUE(MID(K126,1,2)), "No", "Yes"))))</f>
        <v>No</v>
      </c>
    </row>
    <row r="127" spans="1:12" ht="25" x14ac:dyDescent="0.25">
      <c r="A127" s="108" t="s">
        <v>1610</v>
      </c>
      <c r="B127" s="3" t="s">
        <v>213</v>
      </c>
      <c r="C127" s="9">
        <v>19.964125167999999</v>
      </c>
      <c r="D127" s="5" t="str">
        <f t="shared" si="43"/>
        <v>N/A</v>
      </c>
      <c r="E127" s="9">
        <v>17.786355875999998</v>
      </c>
      <c r="F127" s="5" t="str">
        <f t="shared" si="43"/>
        <v>N/A</v>
      </c>
      <c r="G127" s="9">
        <v>7.4066309924000002</v>
      </c>
      <c r="H127" s="5" t="str">
        <f t="shared" si="43"/>
        <v>N/A</v>
      </c>
      <c r="I127" s="8">
        <v>-10.9</v>
      </c>
      <c r="J127" s="8">
        <v>-58.4</v>
      </c>
      <c r="K127" s="3" t="s">
        <v>734</v>
      </c>
      <c r="L127" s="85" t="str">
        <f t="shared" si="45"/>
        <v>No</v>
      </c>
    </row>
    <row r="128" spans="1:12" ht="25" x14ac:dyDescent="0.25">
      <c r="A128" s="108" t="s">
        <v>1611</v>
      </c>
      <c r="B128" s="3" t="s">
        <v>213</v>
      </c>
      <c r="C128" s="9">
        <v>5.8692045414000003</v>
      </c>
      <c r="D128" s="5" t="str">
        <f t="shared" si="43"/>
        <v>N/A</v>
      </c>
      <c r="E128" s="9">
        <v>5.5522629536999997</v>
      </c>
      <c r="F128" s="5" t="str">
        <f t="shared" si="43"/>
        <v>N/A</v>
      </c>
      <c r="G128" s="9">
        <v>4.2263213507000001</v>
      </c>
      <c r="H128" s="5" t="str">
        <f t="shared" si="43"/>
        <v>N/A</v>
      </c>
      <c r="I128" s="8">
        <v>-5.4</v>
      </c>
      <c r="J128" s="8">
        <v>-23.9</v>
      </c>
      <c r="K128" s="3" t="s">
        <v>734</v>
      </c>
      <c r="L128" s="85" t="str">
        <f t="shared" si="45"/>
        <v>Yes</v>
      </c>
    </row>
    <row r="129" spans="1:12" ht="25" x14ac:dyDescent="0.25">
      <c r="A129" s="108" t="s">
        <v>1612</v>
      </c>
      <c r="B129" s="3" t="s">
        <v>213</v>
      </c>
      <c r="C129" s="9">
        <v>4.7522038471999997</v>
      </c>
      <c r="D129" s="5" t="str">
        <f t="shared" si="43"/>
        <v>N/A</v>
      </c>
      <c r="E129" s="9">
        <v>4.8778194968999999</v>
      </c>
      <c r="F129" s="5" t="str">
        <f t="shared" si="43"/>
        <v>N/A</v>
      </c>
      <c r="G129" s="9">
        <v>3.3766395954999999</v>
      </c>
      <c r="H129" s="5" t="str">
        <f t="shared" si="43"/>
        <v>N/A</v>
      </c>
      <c r="I129" s="8">
        <v>2.6429999999999998</v>
      </c>
      <c r="J129" s="8">
        <v>-30.8</v>
      </c>
      <c r="K129" s="3" t="s">
        <v>734</v>
      </c>
      <c r="L129" s="85" t="str">
        <f t="shared" si="45"/>
        <v>No</v>
      </c>
    </row>
    <row r="130" spans="1:12" ht="25" x14ac:dyDescent="0.25">
      <c r="A130" s="108" t="s">
        <v>1613</v>
      </c>
      <c r="B130" s="3" t="s">
        <v>213</v>
      </c>
      <c r="C130" s="9">
        <v>27.236083014999998</v>
      </c>
      <c r="D130" s="5" t="str">
        <f t="shared" si="43"/>
        <v>N/A</v>
      </c>
      <c r="E130" s="9">
        <v>29.188901606999998</v>
      </c>
      <c r="F130" s="5" t="str">
        <f t="shared" si="43"/>
        <v>N/A</v>
      </c>
      <c r="G130" s="9">
        <v>20.163913099999998</v>
      </c>
      <c r="H130" s="5" t="str">
        <f t="shared" si="43"/>
        <v>N/A</v>
      </c>
      <c r="I130" s="8">
        <v>7.17</v>
      </c>
      <c r="J130" s="8">
        <v>-30.9</v>
      </c>
      <c r="K130" s="25" t="s">
        <v>734</v>
      </c>
      <c r="L130" s="85" t="str">
        <f>IF(J130="Div by 0", "N/A", IF(OR(J130="N/A",K130="N/A"),"N/A", IF(J130&gt;VALUE(MID(K130,1,2)), "No", IF(J130&lt;-1*VALUE(MID(K130,1,2)), "No", "Yes"))))</f>
        <v>No</v>
      </c>
    </row>
    <row r="131" spans="1:12" ht="25" x14ac:dyDescent="0.25">
      <c r="A131" s="108" t="s">
        <v>1614</v>
      </c>
      <c r="B131" s="3" t="s">
        <v>213</v>
      </c>
      <c r="C131" s="9">
        <v>19.095805451</v>
      </c>
      <c r="D131" s="5" t="str">
        <f t="shared" si="43"/>
        <v>N/A</v>
      </c>
      <c r="E131" s="9">
        <v>22.751544969000001</v>
      </c>
      <c r="F131" s="5" t="str">
        <f t="shared" si="43"/>
        <v>N/A</v>
      </c>
      <c r="G131" s="9">
        <v>17.267373379999999</v>
      </c>
      <c r="H131" s="5" t="str">
        <f t="shared" si="43"/>
        <v>N/A</v>
      </c>
      <c r="I131" s="8">
        <v>19.14</v>
      </c>
      <c r="J131" s="8">
        <v>-24.1</v>
      </c>
      <c r="K131" s="3" t="s">
        <v>734</v>
      </c>
      <c r="L131" s="85" t="str">
        <f t="shared" si="44"/>
        <v>Yes</v>
      </c>
    </row>
    <row r="132" spans="1:12" ht="25" x14ac:dyDescent="0.25">
      <c r="A132" s="108" t="s">
        <v>493</v>
      </c>
      <c r="B132" s="3" t="s">
        <v>213</v>
      </c>
      <c r="C132" s="9">
        <v>40.349531583999998</v>
      </c>
      <c r="D132" s="5" t="str">
        <f t="shared" si="43"/>
        <v>N/A</v>
      </c>
      <c r="E132" s="9">
        <v>41.372525637999999</v>
      </c>
      <c r="F132" s="5" t="str">
        <f t="shared" si="43"/>
        <v>N/A</v>
      </c>
      <c r="G132" s="9">
        <v>29.480113212999999</v>
      </c>
      <c r="H132" s="5" t="str">
        <f t="shared" si="43"/>
        <v>N/A</v>
      </c>
      <c r="I132" s="8">
        <v>2.5350000000000001</v>
      </c>
      <c r="J132" s="8">
        <v>-28.7</v>
      </c>
      <c r="K132" s="3" t="s">
        <v>734</v>
      </c>
      <c r="L132" s="85" t="str">
        <f t="shared" si="44"/>
        <v>Yes</v>
      </c>
    </row>
    <row r="133" spans="1:12" ht="25" x14ac:dyDescent="0.25">
      <c r="A133" s="108" t="s">
        <v>494</v>
      </c>
      <c r="B133" s="3" t="s">
        <v>213</v>
      </c>
      <c r="C133" s="9">
        <v>26.965549788000001</v>
      </c>
      <c r="D133" s="5" t="str">
        <f t="shared" si="43"/>
        <v>N/A</v>
      </c>
      <c r="E133" s="9">
        <v>28.760054637</v>
      </c>
      <c r="F133" s="5" t="str">
        <f t="shared" si="43"/>
        <v>N/A</v>
      </c>
      <c r="G133" s="9">
        <v>24.689647208</v>
      </c>
      <c r="H133" s="5" t="str">
        <f t="shared" si="43"/>
        <v>N/A</v>
      </c>
      <c r="I133" s="8">
        <v>6.6550000000000002</v>
      </c>
      <c r="J133" s="8">
        <v>-14.2</v>
      </c>
      <c r="K133" s="3" t="s">
        <v>734</v>
      </c>
      <c r="L133" s="85" t="str">
        <f t="shared" si="44"/>
        <v>Yes</v>
      </c>
    </row>
    <row r="134" spans="1:12" ht="25" x14ac:dyDescent="0.25">
      <c r="A134" s="108" t="s">
        <v>495</v>
      </c>
      <c r="B134" s="3" t="s">
        <v>213</v>
      </c>
      <c r="C134" s="9">
        <v>17.809448996</v>
      </c>
      <c r="D134" s="5" t="str">
        <f t="shared" si="43"/>
        <v>N/A</v>
      </c>
      <c r="E134" s="9">
        <v>19.147488946999999</v>
      </c>
      <c r="F134" s="5" t="str">
        <f t="shared" si="43"/>
        <v>N/A</v>
      </c>
      <c r="G134" s="9">
        <v>12.956010086999999</v>
      </c>
      <c r="H134" s="5" t="str">
        <f t="shared" si="43"/>
        <v>N/A</v>
      </c>
      <c r="I134" s="8">
        <v>7.5129999999999999</v>
      </c>
      <c r="J134" s="8">
        <v>-32.299999999999997</v>
      </c>
      <c r="K134" s="3" t="s">
        <v>734</v>
      </c>
      <c r="L134" s="85" t="str">
        <f t="shared" si="44"/>
        <v>No</v>
      </c>
    </row>
    <row r="135" spans="1:12" ht="25" x14ac:dyDescent="0.25">
      <c r="A135" s="108" t="s">
        <v>496</v>
      </c>
      <c r="B135" s="21" t="s">
        <v>213</v>
      </c>
      <c r="C135" s="9">
        <v>21.144826553000001</v>
      </c>
      <c r="D135" s="7" t="str">
        <f t="shared" ref="D135:D141" si="46">IF($B135="N/A","N/A",IF(C135&gt;10,"No",IF(C135&lt;-10,"No","Yes")))</f>
        <v>N/A</v>
      </c>
      <c r="E135" s="9">
        <v>21.921098875999999</v>
      </c>
      <c r="F135" s="7" t="str">
        <f t="shared" ref="F135:F141" si="47">IF($B135="N/A","N/A",IF(E135&gt;10,"No",IF(E135&lt;-10,"No","Yes")))</f>
        <v>N/A</v>
      </c>
      <c r="G135" s="9">
        <v>17.898183079999999</v>
      </c>
      <c r="H135" s="7" t="str">
        <f t="shared" ref="H135:H141" si="48">IF($B135="N/A","N/A",IF(G135&gt;10,"No",IF(G135&lt;-10,"No","Yes")))</f>
        <v>N/A</v>
      </c>
      <c r="I135" s="8">
        <v>3.6709999999999998</v>
      </c>
      <c r="J135" s="8">
        <v>-18.399999999999999</v>
      </c>
      <c r="K135" s="3" t="s">
        <v>734</v>
      </c>
      <c r="L135" s="85" t="str">
        <f t="shared" si="44"/>
        <v>Yes</v>
      </c>
    </row>
    <row r="136" spans="1:12" ht="25" x14ac:dyDescent="0.25">
      <c r="A136" s="108" t="s">
        <v>497</v>
      </c>
      <c r="B136" s="21" t="s">
        <v>213</v>
      </c>
      <c r="C136" s="9">
        <v>0</v>
      </c>
      <c r="D136" s="7" t="str">
        <f t="shared" si="46"/>
        <v>N/A</v>
      </c>
      <c r="E136" s="9">
        <v>0</v>
      </c>
      <c r="F136" s="7" t="str">
        <f t="shared" si="47"/>
        <v>N/A</v>
      </c>
      <c r="G136" s="9">
        <v>0</v>
      </c>
      <c r="H136" s="7" t="str">
        <f t="shared" si="48"/>
        <v>N/A</v>
      </c>
      <c r="I136" s="8" t="s">
        <v>1747</v>
      </c>
      <c r="J136" s="8" t="s">
        <v>1747</v>
      </c>
      <c r="K136" s="3" t="s">
        <v>734</v>
      </c>
      <c r="L136" s="85" t="str">
        <f t="shared" si="44"/>
        <v>N/A</v>
      </c>
    </row>
    <row r="137" spans="1:12" ht="25" x14ac:dyDescent="0.25">
      <c r="A137" s="108" t="s">
        <v>498</v>
      </c>
      <c r="B137" s="21" t="s">
        <v>213</v>
      </c>
      <c r="C137" s="9">
        <v>0.3236682401</v>
      </c>
      <c r="D137" s="7" t="str">
        <f t="shared" si="46"/>
        <v>N/A</v>
      </c>
      <c r="E137" s="9">
        <v>0.1837909298</v>
      </c>
      <c r="F137" s="7" t="str">
        <f t="shared" si="47"/>
        <v>N/A</v>
      </c>
      <c r="G137" s="9">
        <v>0.4531460041</v>
      </c>
      <c r="H137" s="7" t="str">
        <f t="shared" si="48"/>
        <v>N/A</v>
      </c>
      <c r="I137" s="8">
        <v>-43.2</v>
      </c>
      <c r="J137" s="8">
        <v>146.6</v>
      </c>
      <c r="K137" s="3" t="s">
        <v>734</v>
      </c>
      <c r="L137" s="85" t="str">
        <f t="shared" si="44"/>
        <v>No</v>
      </c>
    </row>
    <row r="138" spans="1:12" ht="25" x14ac:dyDescent="0.25">
      <c r="A138" s="108" t="s">
        <v>499</v>
      </c>
      <c r="B138" s="21" t="s">
        <v>213</v>
      </c>
      <c r="C138" s="9">
        <v>4.4953922E-3</v>
      </c>
      <c r="D138" s="7" t="str">
        <f t="shared" si="46"/>
        <v>N/A</v>
      </c>
      <c r="E138" s="9">
        <v>1.9475389750000001</v>
      </c>
      <c r="F138" s="7" t="str">
        <f t="shared" si="47"/>
        <v>N/A</v>
      </c>
      <c r="G138" s="9">
        <v>0.31438359129999999</v>
      </c>
      <c r="H138" s="7" t="str">
        <f t="shared" si="48"/>
        <v>N/A</v>
      </c>
      <c r="I138" s="8">
        <v>43223</v>
      </c>
      <c r="J138" s="8">
        <v>-83.9</v>
      </c>
      <c r="K138" s="3" t="s">
        <v>734</v>
      </c>
      <c r="L138" s="85" t="str">
        <f t="shared" si="44"/>
        <v>No</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8.0017981568999996</v>
      </c>
      <c r="D140" s="7" t="str">
        <f t="shared" si="46"/>
        <v>N/A</v>
      </c>
      <c r="E140" s="9">
        <v>6.8712012510999996</v>
      </c>
      <c r="F140" s="7" t="str">
        <f t="shared" si="47"/>
        <v>N/A</v>
      </c>
      <c r="G140" s="9">
        <v>1.4938640996000001</v>
      </c>
      <c r="H140" s="7" t="str">
        <f t="shared" si="48"/>
        <v>N/A</v>
      </c>
      <c r="I140" s="8">
        <v>-14.1</v>
      </c>
      <c r="J140" s="8">
        <v>-78.3</v>
      </c>
      <c r="K140" s="3" t="s">
        <v>734</v>
      </c>
      <c r="L140" s="85" t="str">
        <f t="shared" si="44"/>
        <v>No</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6.5093279389000003</v>
      </c>
      <c r="D142" s="5" t="str">
        <f t="shared" ref="D142" si="49">IF($B142="N/A","N/A",IF(C142&lt;0,"No","Yes"))</f>
        <v>N/A</v>
      </c>
      <c r="E142" s="9">
        <v>10.859786867</v>
      </c>
      <c r="F142" s="5" t="str">
        <f t="shared" ref="F142" si="50">IF($B142="N/A","N/A",IF(E142&lt;0,"No","Yes"))</f>
        <v>N/A</v>
      </c>
      <c r="G142" s="9">
        <v>2.7362213259999999</v>
      </c>
      <c r="H142" s="5" t="str">
        <f t="shared" ref="H142" si="51">IF($B142="N/A","N/A",IF(G142&lt;0,"No","Yes"))</f>
        <v>N/A</v>
      </c>
      <c r="I142" s="8">
        <v>66.83</v>
      </c>
      <c r="J142" s="8">
        <v>-74.8</v>
      </c>
      <c r="K142" s="3" t="s">
        <v>734</v>
      </c>
      <c r="L142" s="85" t="str">
        <f t="shared" si="44"/>
        <v>No</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11</v>
      </c>
      <c r="F144" s="7" t="str">
        <f>IF($B144="N/A","N/A",IF(E144&gt;10,"No",IF(E144&lt;-10,"No","Yes")))</f>
        <v>N/A</v>
      </c>
      <c r="G144" s="1">
        <v>0</v>
      </c>
      <c r="H144" s="7" t="str">
        <f>IF($B144="N/A","N/A",IF(G144&gt;10,"No",IF(G144&lt;-10,"No","Yes")))</f>
        <v>N/A</v>
      </c>
      <c r="I144" s="8" t="s">
        <v>1747</v>
      </c>
      <c r="J144" s="8">
        <v>-100</v>
      </c>
      <c r="K144" s="25" t="s">
        <v>734</v>
      </c>
      <c r="L144" s="85" t="str">
        <f>IF(J144="Div by 0", "N/A", IF(K144="N/A","N/A", IF(J144&gt;VALUE(MID(K144,1,2)), "No", IF(J144&lt;-1*VALUE(MID(K144,1,2)), "No", "Yes"))))</f>
        <v>No</v>
      </c>
    </row>
    <row r="145" spans="1:12" x14ac:dyDescent="0.25">
      <c r="A145" s="108" t="s">
        <v>504</v>
      </c>
      <c r="B145" s="3" t="s">
        <v>213</v>
      </c>
      <c r="C145" s="9">
        <v>0</v>
      </c>
      <c r="D145" s="5" t="str">
        <f t="shared" ref="D145:D149" si="52">IF($B145="N/A","N/A",IF(C145&lt;0,"No","Yes"))</f>
        <v>N/A</v>
      </c>
      <c r="E145" s="9">
        <v>2.9623920000000002E-4</v>
      </c>
      <c r="F145" s="5" t="str">
        <f t="shared" ref="F145:F149" si="53">IF($B145="N/A","N/A",IF(E145&lt;0,"No","Yes"))</f>
        <v>N/A</v>
      </c>
      <c r="G145" s="9">
        <v>0</v>
      </c>
      <c r="H145" s="5" t="str">
        <f t="shared" ref="H145:H149" si="54">IF($B145="N/A","N/A",IF(G145&lt;0,"No","Yes"))</f>
        <v>N/A</v>
      </c>
      <c r="I145" s="8" t="s">
        <v>1747</v>
      </c>
      <c r="J145" s="8">
        <v>-100</v>
      </c>
      <c r="K145" s="25" t="s">
        <v>734</v>
      </c>
      <c r="L145" s="85" t="str">
        <f>IF(J145="Div by 0", "N/A", IF(OR(J145="N/A",K145="N/A"),"N/A", IF(J145&gt;VALUE(MID(K145,1,2)), "No", IF(J145&lt;-1*VALUE(MID(K145,1,2)), "No", "Yes"))))</f>
        <v>No</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5.6177090000000005E-4</v>
      </c>
      <c r="F148" s="5" t="str">
        <f t="shared" si="53"/>
        <v>N/A</v>
      </c>
      <c r="G148" s="9">
        <v>0</v>
      </c>
      <c r="H148" s="5" t="str">
        <f t="shared" si="54"/>
        <v>N/A</v>
      </c>
      <c r="I148" s="8" t="s">
        <v>1747</v>
      </c>
      <c r="J148" s="8">
        <v>-100</v>
      </c>
      <c r="K148" s="3" t="s">
        <v>734</v>
      </c>
      <c r="L148" s="85" t="str">
        <f t="shared" si="55"/>
        <v>No</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607956</v>
      </c>
      <c r="D150" s="7" t="str">
        <f t="shared" ref="D150:D172" si="56">IF($B150="N/A","N/A",IF(C150&gt;10,"No",IF(C150&lt;-10,"No","Yes")))</f>
        <v>N/A</v>
      </c>
      <c r="E150" s="1">
        <v>599692</v>
      </c>
      <c r="F150" s="7" t="str">
        <f t="shared" ref="F150:F172" si="57">IF($B150="N/A","N/A",IF(E150&gt;10,"No",IF(E150&lt;-10,"No","Yes")))</f>
        <v>N/A</v>
      </c>
      <c r="G150" s="1">
        <v>969775</v>
      </c>
      <c r="H150" s="7" t="str">
        <f t="shared" ref="H150:H172" si="58">IF($B150="N/A","N/A",IF(G150&gt;10,"No",IF(G150&lt;-10,"No","Yes")))</f>
        <v>N/A</v>
      </c>
      <c r="I150" s="8">
        <v>-1.36</v>
      </c>
      <c r="J150" s="8">
        <v>61.71</v>
      </c>
      <c r="K150" s="25" t="s">
        <v>734</v>
      </c>
      <c r="L150" s="85" t="str">
        <f t="shared" ref="L150:L172" si="59">IF(J150="Div by 0", "N/A", IF(K150="N/A","N/A", IF(J150&gt;VALUE(MID(K150,1,2)), "No", IF(J150&lt;-1*VALUE(MID(K150,1,2)), "No", "Yes"))))</f>
        <v>No</v>
      </c>
    </row>
    <row r="151" spans="1:12" x14ac:dyDescent="0.25">
      <c r="A151" s="116" t="s">
        <v>531</v>
      </c>
      <c r="B151" s="25" t="s">
        <v>213</v>
      </c>
      <c r="C151" s="1">
        <v>23648</v>
      </c>
      <c r="D151" s="7" t="str">
        <f t="shared" si="56"/>
        <v>N/A</v>
      </c>
      <c r="E151" s="1">
        <v>26492</v>
      </c>
      <c r="F151" s="7" t="str">
        <f t="shared" si="57"/>
        <v>N/A</v>
      </c>
      <c r="G151" s="1">
        <v>41067</v>
      </c>
      <c r="H151" s="7" t="str">
        <f t="shared" si="58"/>
        <v>N/A</v>
      </c>
      <c r="I151" s="8">
        <v>12.03</v>
      </c>
      <c r="J151" s="8">
        <v>55.02</v>
      </c>
      <c r="K151" s="25" t="s">
        <v>734</v>
      </c>
      <c r="L151" s="85" t="str">
        <f t="shared" si="59"/>
        <v>No</v>
      </c>
    </row>
    <row r="152" spans="1:12" x14ac:dyDescent="0.25">
      <c r="A152" s="116" t="s">
        <v>532</v>
      </c>
      <c r="B152" s="25" t="s">
        <v>213</v>
      </c>
      <c r="C152" s="1">
        <v>71554</v>
      </c>
      <c r="D152" s="7" t="str">
        <f t="shared" si="56"/>
        <v>N/A</v>
      </c>
      <c r="E152" s="1">
        <v>75224</v>
      </c>
      <c r="F152" s="7" t="str">
        <f t="shared" si="57"/>
        <v>N/A</v>
      </c>
      <c r="G152" s="1">
        <v>82799</v>
      </c>
      <c r="H152" s="7" t="str">
        <f t="shared" si="58"/>
        <v>N/A</v>
      </c>
      <c r="I152" s="8">
        <v>5.1289999999999996</v>
      </c>
      <c r="J152" s="8">
        <v>10.07</v>
      </c>
      <c r="K152" s="25" t="s">
        <v>734</v>
      </c>
      <c r="L152" s="85" t="str">
        <f t="shared" si="59"/>
        <v>Yes</v>
      </c>
    </row>
    <row r="153" spans="1:12" x14ac:dyDescent="0.25">
      <c r="A153" s="116" t="s">
        <v>533</v>
      </c>
      <c r="B153" s="25" t="s">
        <v>213</v>
      </c>
      <c r="C153" s="1">
        <v>336178</v>
      </c>
      <c r="D153" s="7" t="str">
        <f t="shared" si="56"/>
        <v>N/A</v>
      </c>
      <c r="E153" s="1">
        <v>330087</v>
      </c>
      <c r="F153" s="7" t="str">
        <f t="shared" si="57"/>
        <v>N/A</v>
      </c>
      <c r="G153" s="1">
        <v>378351</v>
      </c>
      <c r="H153" s="7" t="str">
        <f t="shared" si="58"/>
        <v>N/A</v>
      </c>
      <c r="I153" s="8">
        <v>-1.81</v>
      </c>
      <c r="J153" s="8">
        <v>14.62</v>
      </c>
      <c r="K153" s="25" t="s">
        <v>734</v>
      </c>
      <c r="L153" s="85" t="str">
        <f t="shared" si="59"/>
        <v>Yes</v>
      </c>
    </row>
    <row r="154" spans="1:12" x14ac:dyDescent="0.25">
      <c r="A154" s="116" t="s">
        <v>534</v>
      </c>
      <c r="B154" s="25" t="s">
        <v>213</v>
      </c>
      <c r="C154" s="1">
        <v>176576</v>
      </c>
      <c r="D154" s="7" t="str">
        <f t="shared" si="56"/>
        <v>N/A</v>
      </c>
      <c r="E154" s="1">
        <v>167889</v>
      </c>
      <c r="F154" s="7" t="str">
        <f t="shared" si="57"/>
        <v>N/A</v>
      </c>
      <c r="G154" s="1">
        <v>467558</v>
      </c>
      <c r="H154" s="7" t="str">
        <f t="shared" si="58"/>
        <v>N/A</v>
      </c>
      <c r="I154" s="8">
        <v>-4.92</v>
      </c>
      <c r="J154" s="8">
        <v>178.5</v>
      </c>
      <c r="K154" s="25" t="s">
        <v>734</v>
      </c>
      <c r="L154" s="85" t="str">
        <f t="shared" si="59"/>
        <v>No</v>
      </c>
    </row>
    <row r="155" spans="1:12" x14ac:dyDescent="0.25">
      <c r="A155" s="108" t="s">
        <v>535</v>
      </c>
      <c r="B155" s="3" t="s">
        <v>213</v>
      </c>
      <c r="C155" s="9">
        <v>89.065665777000007</v>
      </c>
      <c r="D155" s="5" t="str">
        <f t="shared" ref="D155:D159" si="60">IF($B155="N/A","N/A",IF(C155&lt;0,"No","Yes"))</f>
        <v>N/A</v>
      </c>
      <c r="E155" s="9">
        <v>88.826151999999993</v>
      </c>
      <c r="F155" s="5" t="str">
        <f t="shared" ref="F155:F159" si="61">IF($B155="N/A","N/A",IF(E155&lt;0,"No","Yes"))</f>
        <v>N/A</v>
      </c>
      <c r="G155" s="9">
        <v>90.196357453999994</v>
      </c>
      <c r="H155" s="5" t="str">
        <f t="shared" ref="H155:H159" si="62">IF($B155="N/A","N/A",IF(G155&lt;0,"No","Yes"))</f>
        <v>N/A</v>
      </c>
      <c r="I155" s="8">
        <v>-0.26900000000000002</v>
      </c>
      <c r="J155" s="8">
        <v>1.5429999999999999</v>
      </c>
      <c r="K155" s="25" t="s">
        <v>734</v>
      </c>
      <c r="L155" s="85" t="str">
        <f>IF(J155="Div by 0", "N/A", IF(OR(J155="N/A",K155="N/A"),"N/A", IF(J155&gt;VALUE(MID(K155,1,2)), "No", IF(J155&lt;-1*VALUE(MID(K155,1,2)), "No", "Yes"))))</f>
        <v>Yes</v>
      </c>
    </row>
    <row r="156" spans="1:12" x14ac:dyDescent="0.25">
      <c r="A156" s="108" t="s">
        <v>536</v>
      </c>
      <c r="B156" s="3" t="s">
        <v>213</v>
      </c>
      <c r="C156" s="9">
        <v>55.493499788999998</v>
      </c>
      <c r="D156" s="5" t="str">
        <f t="shared" si="60"/>
        <v>N/A</v>
      </c>
      <c r="E156" s="9">
        <v>60.240580303000002</v>
      </c>
      <c r="F156" s="5" t="str">
        <f t="shared" si="61"/>
        <v>N/A</v>
      </c>
      <c r="G156" s="9">
        <v>88.747460777000001</v>
      </c>
      <c r="H156" s="5" t="str">
        <f t="shared" si="62"/>
        <v>N/A</v>
      </c>
      <c r="I156" s="8">
        <v>8.5540000000000003</v>
      </c>
      <c r="J156" s="8">
        <v>47.32</v>
      </c>
      <c r="K156" s="3" t="s">
        <v>734</v>
      </c>
      <c r="L156" s="85" t="str">
        <f t="shared" ref="L156:L159" si="63">IF(J156="Div by 0", "N/A", IF(OR(J156="N/A",K156="N/A"),"N/A", IF(J156&gt;VALUE(MID(K156,1,2)), "No", IF(J156&lt;-1*VALUE(MID(K156,1,2)), "No", "Yes"))))</f>
        <v>No</v>
      </c>
    </row>
    <row r="157" spans="1:12" ht="25" x14ac:dyDescent="0.25">
      <c r="A157" s="108" t="s">
        <v>537</v>
      </c>
      <c r="B157" s="3" t="s">
        <v>213</v>
      </c>
      <c r="C157" s="9">
        <v>78.261820647999997</v>
      </c>
      <c r="D157" s="5" t="str">
        <f t="shared" si="60"/>
        <v>N/A</v>
      </c>
      <c r="E157" s="9">
        <v>79.773481658999998</v>
      </c>
      <c r="F157" s="5" t="str">
        <f t="shared" si="61"/>
        <v>N/A</v>
      </c>
      <c r="G157" s="9">
        <v>91.354333315000005</v>
      </c>
      <c r="H157" s="5" t="str">
        <f t="shared" si="62"/>
        <v>N/A</v>
      </c>
      <c r="I157" s="8">
        <v>1.9319999999999999</v>
      </c>
      <c r="J157" s="8">
        <v>14.52</v>
      </c>
      <c r="K157" s="3" t="s">
        <v>734</v>
      </c>
      <c r="L157" s="85" t="str">
        <f t="shared" si="63"/>
        <v>Yes</v>
      </c>
    </row>
    <row r="158" spans="1:12" x14ac:dyDescent="0.25">
      <c r="A158" s="108" t="s">
        <v>538</v>
      </c>
      <c r="B158" s="3" t="s">
        <v>213</v>
      </c>
      <c r="C158" s="9">
        <v>93.114556125999997</v>
      </c>
      <c r="D158" s="5" t="str">
        <f t="shared" si="60"/>
        <v>N/A</v>
      </c>
      <c r="E158" s="9">
        <v>92.716639936000007</v>
      </c>
      <c r="F158" s="5" t="str">
        <f t="shared" si="61"/>
        <v>N/A</v>
      </c>
      <c r="G158" s="9">
        <v>92.328246976000003</v>
      </c>
      <c r="H158" s="5" t="str">
        <f t="shared" si="62"/>
        <v>N/A</v>
      </c>
      <c r="I158" s="8">
        <v>-0.42699999999999999</v>
      </c>
      <c r="J158" s="8">
        <v>-0.41899999999999998</v>
      </c>
      <c r="K158" s="3" t="s">
        <v>734</v>
      </c>
      <c r="L158" s="85" t="str">
        <f t="shared" si="63"/>
        <v>Yes</v>
      </c>
    </row>
    <row r="159" spans="1:12" x14ac:dyDescent="0.25">
      <c r="A159" s="108" t="s">
        <v>539</v>
      </c>
      <c r="B159" s="3" t="s">
        <v>213</v>
      </c>
      <c r="C159" s="9">
        <v>94.167337731000003</v>
      </c>
      <c r="D159" s="5" t="str">
        <f t="shared" si="60"/>
        <v>N/A</v>
      </c>
      <c r="E159" s="9">
        <v>92.838934078999998</v>
      </c>
      <c r="F159" s="5" t="str">
        <f t="shared" si="61"/>
        <v>N/A</v>
      </c>
      <c r="G159" s="9">
        <v>88.471552591999995</v>
      </c>
      <c r="H159" s="5" t="str">
        <f t="shared" si="62"/>
        <v>N/A</v>
      </c>
      <c r="I159" s="8">
        <v>-1.41</v>
      </c>
      <c r="J159" s="8">
        <v>-4.7</v>
      </c>
      <c r="K159" s="3" t="s">
        <v>734</v>
      </c>
      <c r="L159" s="85" t="str">
        <f t="shared" si="63"/>
        <v>Yes</v>
      </c>
    </row>
    <row r="160" spans="1:12" ht="25" x14ac:dyDescent="0.25">
      <c r="A160" s="116" t="s">
        <v>540</v>
      </c>
      <c r="B160" s="25" t="s">
        <v>213</v>
      </c>
      <c r="C160" s="1">
        <v>467304.25</v>
      </c>
      <c r="D160" s="7" t="str">
        <f t="shared" si="56"/>
        <v>N/A</v>
      </c>
      <c r="E160" s="1">
        <v>483523.13</v>
      </c>
      <c r="F160" s="7" t="str">
        <f t="shared" si="57"/>
        <v>N/A</v>
      </c>
      <c r="G160" s="1">
        <v>798758.14</v>
      </c>
      <c r="H160" s="7" t="str">
        <f t="shared" si="58"/>
        <v>N/A</v>
      </c>
      <c r="I160" s="8">
        <v>3.4710000000000001</v>
      </c>
      <c r="J160" s="8">
        <v>65.2</v>
      </c>
      <c r="K160" s="25" t="s">
        <v>734</v>
      </c>
      <c r="L160" s="85" t="str">
        <f t="shared" si="59"/>
        <v>No</v>
      </c>
    </row>
    <row r="161" spans="1:12" x14ac:dyDescent="0.25">
      <c r="A161" s="116" t="s">
        <v>541</v>
      </c>
      <c r="B161" s="25" t="s">
        <v>213</v>
      </c>
      <c r="C161" s="10">
        <v>2161042252</v>
      </c>
      <c r="D161" s="7" t="str">
        <f t="shared" si="56"/>
        <v>N/A</v>
      </c>
      <c r="E161" s="10">
        <v>2379114410</v>
      </c>
      <c r="F161" s="7" t="str">
        <f t="shared" si="57"/>
        <v>N/A</v>
      </c>
      <c r="G161" s="10">
        <v>4290653693</v>
      </c>
      <c r="H161" s="7" t="str">
        <f t="shared" si="58"/>
        <v>N/A</v>
      </c>
      <c r="I161" s="8">
        <v>10.09</v>
      </c>
      <c r="J161" s="8">
        <v>80.349999999999994</v>
      </c>
      <c r="K161" s="25" t="s">
        <v>734</v>
      </c>
      <c r="L161" s="85" t="str">
        <f t="shared" si="59"/>
        <v>No</v>
      </c>
    </row>
    <row r="162" spans="1:12" x14ac:dyDescent="0.25">
      <c r="A162" s="116" t="s">
        <v>1263</v>
      </c>
      <c r="B162" s="25" t="s">
        <v>213</v>
      </c>
      <c r="C162" s="10">
        <v>3554.6030501999999</v>
      </c>
      <c r="D162" s="7" t="str">
        <f t="shared" si="56"/>
        <v>N/A</v>
      </c>
      <c r="E162" s="10">
        <v>3967.2271933000002</v>
      </c>
      <c r="F162" s="7" t="str">
        <f t="shared" si="57"/>
        <v>N/A</v>
      </c>
      <c r="G162" s="10">
        <v>4424.3805965000001</v>
      </c>
      <c r="H162" s="7" t="str">
        <f t="shared" si="58"/>
        <v>N/A</v>
      </c>
      <c r="I162" s="8">
        <v>11.61</v>
      </c>
      <c r="J162" s="8">
        <v>11.52</v>
      </c>
      <c r="K162" s="25" t="s">
        <v>734</v>
      </c>
      <c r="L162" s="85" t="str">
        <f t="shared" si="59"/>
        <v>Yes</v>
      </c>
    </row>
    <row r="163" spans="1:12" ht="25" x14ac:dyDescent="0.25">
      <c r="A163" s="116" t="s">
        <v>1264</v>
      </c>
      <c r="B163" s="25" t="s">
        <v>213</v>
      </c>
      <c r="C163" s="10">
        <v>2454.7266998999999</v>
      </c>
      <c r="D163" s="7" t="str">
        <f t="shared" si="56"/>
        <v>N/A</v>
      </c>
      <c r="E163" s="10">
        <v>3196.7713649000002</v>
      </c>
      <c r="F163" s="7" t="str">
        <f t="shared" si="57"/>
        <v>N/A</v>
      </c>
      <c r="G163" s="10">
        <v>2935.268415</v>
      </c>
      <c r="H163" s="7" t="str">
        <f t="shared" si="58"/>
        <v>N/A</v>
      </c>
      <c r="I163" s="8">
        <v>30.23</v>
      </c>
      <c r="J163" s="8">
        <v>-8.18</v>
      </c>
      <c r="K163" s="25" t="s">
        <v>734</v>
      </c>
      <c r="L163" s="85" t="str">
        <f t="shared" si="59"/>
        <v>Yes</v>
      </c>
    </row>
    <row r="164" spans="1:12" ht="25" x14ac:dyDescent="0.25">
      <c r="A164" s="116" t="s">
        <v>1265</v>
      </c>
      <c r="B164" s="25" t="s">
        <v>213</v>
      </c>
      <c r="C164" s="10">
        <v>8824.1494256000005</v>
      </c>
      <c r="D164" s="7" t="str">
        <f t="shared" si="56"/>
        <v>N/A</v>
      </c>
      <c r="E164" s="10">
        <v>10131.477653</v>
      </c>
      <c r="F164" s="7" t="str">
        <f t="shared" si="57"/>
        <v>N/A</v>
      </c>
      <c r="G164" s="10">
        <v>9379.5015882000007</v>
      </c>
      <c r="H164" s="7" t="str">
        <f t="shared" si="58"/>
        <v>N/A</v>
      </c>
      <c r="I164" s="8">
        <v>14.82</v>
      </c>
      <c r="J164" s="8">
        <v>-7.42</v>
      </c>
      <c r="K164" s="25" t="s">
        <v>734</v>
      </c>
      <c r="L164" s="85" t="str">
        <f t="shared" si="59"/>
        <v>Yes</v>
      </c>
    </row>
    <row r="165" spans="1:12" ht="25" x14ac:dyDescent="0.25">
      <c r="A165" s="116" t="s">
        <v>1266</v>
      </c>
      <c r="B165" s="25" t="s">
        <v>213</v>
      </c>
      <c r="C165" s="10">
        <v>1763.0388098000001</v>
      </c>
      <c r="D165" s="7" t="str">
        <f t="shared" si="56"/>
        <v>N/A</v>
      </c>
      <c r="E165" s="10">
        <v>1916.4536198000001</v>
      </c>
      <c r="F165" s="7" t="str">
        <f t="shared" si="57"/>
        <v>N/A</v>
      </c>
      <c r="G165" s="10">
        <v>2026.929161</v>
      </c>
      <c r="H165" s="7" t="str">
        <f t="shared" si="58"/>
        <v>N/A</v>
      </c>
      <c r="I165" s="8">
        <v>8.702</v>
      </c>
      <c r="J165" s="8">
        <v>5.7649999999999997</v>
      </c>
      <c r="K165" s="25" t="s">
        <v>734</v>
      </c>
      <c r="L165" s="85" t="str">
        <f t="shared" si="59"/>
        <v>Yes</v>
      </c>
    </row>
    <row r="166" spans="1:12" ht="25" x14ac:dyDescent="0.25">
      <c r="A166" s="116" t="s">
        <v>1267</v>
      </c>
      <c r="B166" s="25" t="s">
        <v>213</v>
      </c>
      <c r="C166" s="10">
        <v>4977.4308287000003</v>
      </c>
      <c r="D166" s="7" t="str">
        <f t="shared" si="56"/>
        <v>N/A</v>
      </c>
      <c r="E166" s="10">
        <v>5358.8909457999998</v>
      </c>
      <c r="F166" s="7" t="str">
        <f t="shared" si="57"/>
        <v>N/A</v>
      </c>
      <c r="G166" s="10">
        <v>5617.7137339000001</v>
      </c>
      <c r="H166" s="7" t="str">
        <f t="shared" si="58"/>
        <v>N/A</v>
      </c>
      <c r="I166" s="8">
        <v>7.6639999999999997</v>
      </c>
      <c r="J166" s="8">
        <v>4.83</v>
      </c>
      <c r="K166" s="25" t="s">
        <v>734</v>
      </c>
      <c r="L166" s="85" t="str">
        <f t="shared" si="59"/>
        <v>Yes</v>
      </c>
    </row>
    <row r="167" spans="1:12" x14ac:dyDescent="0.25">
      <c r="A167" s="142" t="s">
        <v>542</v>
      </c>
      <c r="B167" s="21" t="s">
        <v>213</v>
      </c>
      <c r="C167" s="26">
        <v>841268179</v>
      </c>
      <c r="D167" s="7" t="str">
        <f t="shared" si="56"/>
        <v>N/A</v>
      </c>
      <c r="E167" s="26">
        <v>886234076</v>
      </c>
      <c r="F167" s="7" t="str">
        <f t="shared" si="57"/>
        <v>N/A</v>
      </c>
      <c r="G167" s="26">
        <v>1602677626</v>
      </c>
      <c r="H167" s="7" t="str">
        <f t="shared" si="58"/>
        <v>N/A</v>
      </c>
      <c r="I167" s="8">
        <v>5.3449999999999998</v>
      </c>
      <c r="J167" s="8">
        <v>80.84</v>
      </c>
      <c r="K167" s="25" t="s">
        <v>734</v>
      </c>
      <c r="L167" s="85" t="str">
        <f t="shared" si="59"/>
        <v>No</v>
      </c>
    </row>
    <row r="168" spans="1:12" x14ac:dyDescent="0.25">
      <c r="A168" s="142" t="s">
        <v>1268</v>
      </c>
      <c r="B168" s="21" t="s">
        <v>213</v>
      </c>
      <c r="C168" s="26">
        <v>1383.764909</v>
      </c>
      <c r="D168" s="7" t="str">
        <f t="shared" si="56"/>
        <v>N/A</v>
      </c>
      <c r="E168" s="26">
        <v>1477.8154052</v>
      </c>
      <c r="F168" s="7" t="str">
        <f t="shared" si="57"/>
        <v>N/A</v>
      </c>
      <c r="G168" s="26">
        <v>1652.6283169000001</v>
      </c>
      <c r="H168" s="7" t="str">
        <f t="shared" si="58"/>
        <v>N/A</v>
      </c>
      <c r="I168" s="8">
        <v>6.7969999999999997</v>
      </c>
      <c r="J168" s="8">
        <v>11.83</v>
      </c>
      <c r="K168" s="25" t="s">
        <v>734</v>
      </c>
      <c r="L168" s="85" t="str">
        <f t="shared" si="59"/>
        <v>Yes</v>
      </c>
    </row>
    <row r="169" spans="1:12" ht="25" x14ac:dyDescent="0.25">
      <c r="A169" s="142" t="s">
        <v>1269</v>
      </c>
      <c r="B169" s="25" t="s">
        <v>213</v>
      </c>
      <c r="C169" s="10">
        <v>9053.9679465000008</v>
      </c>
      <c r="D169" s="7" t="str">
        <f t="shared" si="56"/>
        <v>N/A</v>
      </c>
      <c r="E169" s="10">
        <v>10499.109957999999</v>
      </c>
      <c r="F169" s="7" t="str">
        <f t="shared" si="57"/>
        <v>N/A</v>
      </c>
      <c r="G169" s="10">
        <v>14391.998125</v>
      </c>
      <c r="H169" s="7" t="str">
        <f t="shared" si="58"/>
        <v>N/A</v>
      </c>
      <c r="I169" s="8">
        <v>15.96</v>
      </c>
      <c r="J169" s="8">
        <v>37.08</v>
      </c>
      <c r="K169" s="25" t="s">
        <v>734</v>
      </c>
      <c r="L169" s="85" t="str">
        <f t="shared" si="59"/>
        <v>No</v>
      </c>
    </row>
    <row r="170" spans="1:12" ht="25" x14ac:dyDescent="0.25">
      <c r="A170" s="142" t="s">
        <v>1270</v>
      </c>
      <c r="B170" s="25" t="s">
        <v>213</v>
      </c>
      <c r="C170" s="10">
        <v>6052.0583895</v>
      </c>
      <c r="D170" s="7" t="str">
        <f t="shared" si="56"/>
        <v>N/A</v>
      </c>
      <c r="E170" s="10">
        <v>6121.4551207000004</v>
      </c>
      <c r="F170" s="7" t="str">
        <f t="shared" si="57"/>
        <v>N/A</v>
      </c>
      <c r="G170" s="10">
        <v>7618.7617241999997</v>
      </c>
      <c r="H170" s="7" t="str">
        <f t="shared" si="58"/>
        <v>N/A</v>
      </c>
      <c r="I170" s="8">
        <v>1.147</v>
      </c>
      <c r="J170" s="8">
        <v>24.46</v>
      </c>
      <c r="K170" s="25" t="s">
        <v>734</v>
      </c>
      <c r="L170" s="85" t="str">
        <f t="shared" si="59"/>
        <v>Yes</v>
      </c>
    </row>
    <row r="171" spans="1:12" ht="25" x14ac:dyDescent="0.25">
      <c r="A171" s="142" t="s">
        <v>1271</v>
      </c>
      <c r="B171" s="25" t="s">
        <v>213</v>
      </c>
      <c r="C171" s="10">
        <v>292.10874894</v>
      </c>
      <c r="D171" s="7" t="str">
        <f t="shared" si="56"/>
        <v>N/A</v>
      </c>
      <c r="E171" s="10">
        <v>253.43796029999999</v>
      </c>
      <c r="F171" s="7" t="str">
        <f t="shared" si="57"/>
        <v>N/A</v>
      </c>
      <c r="G171" s="10">
        <v>310.66666930999997</v>
      </c>
      <c r="H171" s="7" t="str">
        <f t="shared" si="58"/>
        <v>N/A</v>
      </c>
      <c r="I171" s="8">
        <v>-13.2</v>
      </c>
      <c r="J171" s="8">
        <v>22.58</v>
      </c>
      <c r="K171" s="25" t="s">
        <v>734</v>
      </c>
      <c r="L171" s="85" t="str">
        <f t="shared" si="59"/>
        <v>Yes</v>
      </c>
    </row>
    <row r="172" spans="1:12" ht="25" x14ac:dyDescent="0.25">
      <c r="A172" s="142" t="s">
        <v>1272</v>
      </c>
      <c r="B172" s="25" t="s">
        <v>213</v>
      </c>
      <c r="C172" s="10">
        <v>543.16795033999995</v>
      </c>
      <c r="D172" s="7" t="str">
        <f t="shared" si="56"/>
        <v>N/A</v>
      </c>
      <c r="E172" s="10">
        <v>380.93465921000001</v>
      </c>
      <c r="F172" s="7" t="str">
        <f t="shared" si="57"/>
        <v>N/A</v>
      </c>
      <c r="G172" s="10">
        <v>563.08424195999999</v>
      </c>
      <c r="H172" s="7" t="str">
        <f t="shared" si="58"/>
        <v>N/A</v>
      </c>
      <c r="I172" s="8">
        <v>-29.9</v>
      </c>
      <c r="J172" s="8">
        <v>47.82</v>
      </c>
      <c r="K172" s="25" t="s">
        <v>734</v>
      </c>
      <c r="L172" s="85" t="str">
        <f t="shared" si="59"/>
        <v>No</v>
      </c>
    </row>
    <row r="173" spans="1:12" ht="25" x14ac:dyDescent="0.25">
      <c r="A173" s="108" t="s">
        <v>543</v>
      </c>
      <c r="B173" s="76" t="s">
        <v>213</v>
      </c>
      <c r="C173" s="77">
        <v>95251871</v>
      </c>
      <c r="D173" s="72" t="str">
        <f>IF($B173="N/A","N/A",IF(C173&gt;10,"No",IF(C173&lt;-10,"No","Yes")))</f>
        <v>N/A</v>
      </c>
      <c r="E173" s="77">
        <v>80701132</v>
      </c>
      <c r="F173" s="72" t="str">
        <f>IF($B173="N/A","N/A",IF(E173&gt;10,"No",IF(E173&lt;-10,"No","Yes")))</f>
        <v>N/A</v>
      </c>
      <c r="G173" s="77">
        <v>155441351</v>
      </c>
      <c r="H173" s="72" t="str">
        <f>IF($B173="N/A","N/A",IF(G173&gt;10,"No",IF(G173&lt;-10,"No","Yes")))</f>
        <v>N/A</v>
      </c>
      <c r="I173" s="73">
        <v>-15.3</v>
      </c>
      <c r="J173" s="73">
        <v>92.61</v>
      </c>
      <c r="K173" s="74" t="s">
        <v>734</v>
      </c>
      <c r="L173" s="87" t="str">
        <f>IF(J173="Div by 0", "N/A", IF(K173="N/A","N/A", IF(J173&gt;VALUE(MID(K173,1,2)), "No", IF(J173&lt;-1*VALUE(MID(K173,1,2)), "No", "Yes"))))</f>
        <v>No</v>
      </c>
    </row>
    <row r="174" spans="1:12" ht="25" x14ac:dyDescent="0.25">
      <c r="A174" s="108" t="s">
        <v>1273</v>
      </c>
      <c r="B174" s="25" t="s">
        <v>213</v>
      </c>
      <c r="C174" s="10">
        <v>130398630</v>
      </c>
      <c r="D174" s="7" t="str">
        <f t="shared" ref="D174:D181" si="64">IF($B174="N/A","N/A",IF(C174&gt;10,"No",IF(C174&lt;-10,"No","Yes")))</f>
        <v>N/A</v>
      </c>
      <c r="E174" s="10">
        <v>168609618</v>
      </c>
      <c r="F174" s="7" t="str">
        <f t="shared" ref="F174:F181" si="65">IF($B174="N/A","N/A",IF(E174&gt;10,"No",IF(E174&lt;-10,"No","Yes")))</f>
        <v>N/A</v>
      </c>
      <c r="G174" s="10">
        <v>343493331</v>
      </c>
      <c r="H174" s="7" t="str">
        <f t="shared" ref="H174:H181" si="66">IF($B174="N/A","N/A",IF(G174&gt;10,"No",IF(G174&lt;-10,"No","Yes")))</f>
        <v>N/A</v>
      </c>
      <c r="I174" s="8">
        <v>29.3</v>
      </c>
      <c r="J174" s="8">
        <v>103.7</v>
      </c>
      <c r="K174" s="25" t="s">
        <v>734</v>
      </c>
      <c r="L174" s="85" t="str">
        <f t="shared" ref="L174:L181" si="67">IF(J174="Div by 0", "N/A", IF(K174="N/A","N/A", IF(J174&gt;VALUE(MID(K174,1,2)), "No", IF(J174&lt;-1*VALUE(MID(K174,1,2)), "No", "Yes"))))</f>
        <v>No</v>
      </c>
    </row>
    <row r="175" spans="1:12" ht="25" x14ac:dyDescent="0.25">
      <c r="A175" s="108" t="s">
        <v>544</v>
      </c>
      <c r="B175" s="25" t="s">
        <v>213</v>
      </c>
      <c r="C175" s="10">
        <v>101007108</v>
      </c>
      <c r="D175" s="7" t="str">
        <f t="shared" si="64"/>
        <v>N/A</v>
      </c>
      <c r="E175" s="10">
        <v>88981399</v>
      </c>
      <c r="F175" s="7" t="str">
        <f t="shared" si="65"/>
        <v>N/A</v>
      </c>
      <c r="G175" s="10">
        <v>144732751</v>
      </c>
      <c r="H175" s="7" t="str">
        <f t="shared" si="66"/>
        <v>N/A</v>
      </c>
      <c r="I175" s="8">
        <v>-11.9</v>
      </c>
      <c r="J175" s="8">
        <v>62.66</v>
      </c>
      <c r="K175" s="25" t="s">
        <v>734</v>
      </c>
      <c r="L175" s="85" t="str">
        <f t="shared" si="67"/>
        <v>No</v>
      </c>
    </row>
    <row r="176" spans="1:12" ht="25" x14ac:dyDescent="0.25">
      <c r="A176" s="108" t="s">
        <v>509</v>
      </c>
      <c r="B176" s="25" t="s">
        <v>213</v>
      </c>
      <c r="C176" s="10">
        <v>514610570</v>
      </c>
      <c r="D176" s="7" t="str">
        <f t="shared" si="64"/>
        <v>N/A</v>
      </c>
      <c r="E176" s="10">
        <v>547941927</v>
      </c>
      <c r="F176" s="7" t="str">
        <f t="shared" si="65"/>
        <v>N/A</v>
      </c>
      <c r="G176" s="10">
        <v>959010193</v>
      </c>
      <c r="H176" s="7" t="str">
        <f t="shared" si="66"/>
        <v>N/A</v>
      </c>
      <c r="I176" s="8">
        <v>6.4770000000000003</v>
      </c>
      <c r="J176" s="8">
        <v>75.02</v>
      </c>
      <c r="K176" s="25" t="s">
        <v>734</v>
      </c>
      <c r="L176" s="85" t="str">
        <f t="shared" si="67"/>
        <v>No</v>
      </c>
    </row>
    <row r="177" spans="1:12" ht="25" x14ac:dyDescent="0.25">
      <c r="A177" s="108" t="s">
        <v>510</v>
      </c>
      <c r="B177" s="25" t="s">
        <v>213</v>
      </c>
      <c r="C177" s="10">
        <v>156.67559987999999</v>
      </c>
      <c r="D177" s="7" t="str">
        <f t="shared" si="64"/>
        <v>N/A</v>
      </c>
      <c r="E177" s="10">
        <v>134.57096643</v>
      </c>
      <c r="F177" s="7" t="str">
        <f t="shared" si="65"/>
        <v>N/A</v>
      </c>
      <c r="G177" s="10">
        <v>160.28599521000001</v>
      </c>
      <c r="H177" s="7" t="str">
        <f t="shared" si="66"/>
        <v>N/A</v>
      </c>
      <c r="I177" s="8">
        <v>-14.1</v>
      </c>
      <c r="J177" s="8">
        <v>19.11</v>
      </c>
      <c r="K177" s="25" t="s">
        <v>734</v>
      </c>
      <c r="L177" s="85" t="str">
        <f t="shared" si="67"/>
        <v>Yes</v>
      </c>
    </row>
    <row r="178" spans="1:12" ht="25" x14ac:dyDescent="0.25">
      <c r="A178" s="108" t="s">
        <v>1274</v>
      </c>
      <c r="B178" s="21" t="s">
        <v>213</v>
      </c>
      <c r="C178" s="26">
        <v>214.486953</v>
      </c>
      <c r="D178" s="7" t="str">
        <f t="shared" si="64"/>
        <v>N/A</v>
      </c>
      <c r="E178" s="26">
        <v>281.16035898000001</v>
      </c>
      <c r="F178" s="7" t="str">
        <f t="shared" si="65"/>
        <v>N/A</v>
      </c>
      <c r="G178" s="26">
        <v>354.19899564000002</v>
      </c>
      <c r="H178" s="7" t="str">
        <f t="shared" si="66"/>
        <v>N/A</v>
      </c>
      <c r="I178" s="8">
        <v>31.09</v>
      </c>
      <c r="J178" s="8">
        <v>25.98</v>
      </c>
      <c r="K178" s="25" t="s">
        <v>734</v>
      </c>
      <c r="L178" s="85" t="str">
        <f t="shared" si="67"/>
        <v>Yes</v>
      </c>
    </row>
    <row r="179" spans="1:12" ht="25" x14ac:dyDescent="0.25">
      <c r="A179" s="108" t="s">
        <v>511</v>
      </c>
      <c r="B179" s="21" t="s">
        <v>213</v>
      </c>
      <c r="C179" s="26">
        <v>166.14213529</v>
      </c>
      <c r="D179" s="7" t="str">
        <f t="shared" si="64"/>
        <v>N/A</v>
      </c>
      <c r="E179" s="26">
        <v>148.37849929999999</v>
      </c>
      <c r="F179" s="7" t="str">
        <f t="shared" si="65"/>
        <v>N/A</v>
      </c>
      <c r="G179" s="26">
        <v>149.24364001999999</v>
      </c>
      <c r="H179" s="7" t="str">
        <f t="shared" si="66"/>
        <v>N/A</v>
      </c>
      <c r="I179" s="8">
        <v>-10.7</v>
      </c>
      <c r="J179" s="8">
        <v>0.58309999999999995</v>
      </c>
      <c r="K179" s="25" t="s">
        <v>734</v>
      </c>
      <c r="L179" s="85" t="str">
        <f t="shared" si="67"/>
        <v>Yes</v>
      </c>
    </row>
    <row r="180" spans="1:12" ht="25" x14ac:dyDescent="0.25">
      <c r="A180" s="108" t="s">
        <v>512</v>
      </c>
      <c r="B180" s="21" t="s">
        <v>213</v>
      </c>
      <c r="C180" s="26">
        <v>846.46022081000001</v>
      </c>
      <c r="D180" s="7" t="str">
        <f t="shared" si="64"/>
        <v>N/A</v>
      </c>
      <c r="E180" s="26">
        <v>913.70558053000002</v>
      </c>
      <c r="F180" s="7" t="str">
        <f t="shared" si="65"/>
        <v>N/A</v>
      </c>
      <c r="G180" s="26">
        <v>988.89968600999998</v>
      </c>
      <c r="H180" s="7" t="str">
        <f t="shared" si="66"/>
        <v>N/A</v>
      </c>
      <c r="I180" s="8">
        <v>7.944</v>
      </c>
      <c r="J180" s="8">
        <v>8.23</v>
      </c>
      <c r="K180" s="25" t="s">
        <v>734</v>
      </c>
      <c r="L180" s="85" t="str">
        <f t="shared" si="67"/>
        <v>Yes</v>
      </c>
    </row>
    <row r="181" spans="1:12" ht="25" x14ac:dyDescent="0.25">
      <c r="A181" s="108" t="s">
        <v>1624</v>
      </c>
      <c r="B181" s="25" t="s">
        <v>213</v>
      </c>
      <c r="C181" s="9">
        <v>83.797182691000003</v>
      </c>
      <c r="D181" s="7" t="str">
        <f t="shared" si="64"/>
        <v>N/A</v>
      </c>
      <c r="E181" s="9">
        <v>85.215077073000003</v>
      </c>
      <c r="F181" s="7" t="str">
        <f t="shared" si="65"/>
        <v>N/A</v>
      </c>
      <c r="G181" s="9">
        <v>79.014616793000002</v>
      </c>
      <c r="H181" s="7" t="str">
        <f t="shared" si="66"/>
        <v>N/A</v>
      </c>
      <c r="I181" s="8">
        <v>1.6919999999999999</v>
      </c>
      <c r="J181" s="8">
        <v>-7.28</v>
      </c>
      <c r="K181" s="25" t="s">
        <v>734</v>
      </c>
      <c r="L181" s="85" t="str">
        <f t="shared" si="67"/>
        <v>Yes</v>
      </c>
    </row>
    <row r="182" spans="1:12" ht="25" x14ac:dyDescent="0.25">
      <c r="A182" s="108" t="s">
        <v>1625</v>
      </c>
      <c r="B182" s="78" t="s">
        <v>213</v>
      </c>
      <c r="C182" s="79">
        <v>87.702976996000004</v>
      </c>
      <c r="D182" s="75" t="str">
        <f t="shared" ref="D182" si="68">IF($B182="N/A","N/A",IF(C182&lt;0,"No","Yes"))</f>
        <v>N/A</v>
      </c>
      <c r="E182" s="79">
        <v>82.579646686000004</v>
      </c>
      <c r="F182" s="75" t="str">
        <f t="shared" ref="F182" si="69">IF($B182="N/A","N/A",IF(E182&lt;0,"No","Yes"))</f>
        <v>N/A</v>
      </c>
      <c r="G182" s="79">
        <v>66.902866048000007</v>
      </c>
      <c r="H182" s="75" t="str">
        <f t="shared" ref="H182" si="70">IF($B182="N/A","N/A",IF(G182&lt;0,"No","Yes"))</f>
        <v>N/A</v>
      </c>
      <c r="I182" s="73">
        <v>-5.84</v>
      </c>
      <c r="J182" s="73">
        <v>-19</v>
      </c>
      <c r="K182" s="78" t="s">
        <v>734</v>
      </c>
      <c r="L182" s="87" t="str">
        <f t="shared" ref="L182" si="71">IF(J182="Div by 0", "N/A", IF(OR(J182="N/A",K182="N/A"),"N/A", IF(J182&gt;VALUE(MID(K182,1,2)), "No", IF(J182&lt;-1*VALUE(MID(K182,1,2)), "No", "Yes"))))</f>
        <v>Yes</v>
      </c>
    </row>
    <row r="183" spans="1:12" ht="25" x14ac:dyDescent="0.25">
      <c r="A183" s="108" t="s">
        <v>1626</v>
      </c>
      <c r="B183" s="3" t="s">
        <v>213</v>
      </c>
      <c r="C183" s="9">
        <v>91.298879167999999</v>
      </c>
      <c r="D183" s="5" t="str">
        <f t="shared" ref="D183:D185" si="72">IF($B183="N/A","N/A",IF(C183&lt;0,"No","Yes"))</f>
        <v>N/A</v>
      </c>
      <c r="E183" s="9">
        <v>91.129160905999996</v>
      </c>
      <c r="F183" s="5" t="str">
        <f t="shared" ref="F183:F185" si="73">IF($B183="N/A","N/A",IF(E183&lt;0,"No","Yes"))</f>
        <v>N/A</v>
      </c>
      <c r="G183" s="9">
        <v>86.116982089000004</v>
      </c>
      <c r="H183" s="5" t="str">
        <f t="shared" ref="H183:H185" si="74">IF($B183="N/A","N/A",IF(G183&lt;0,"No","Yes"))</f>
        <v>N/A</v>
      </c>
      <c r="I183" s="8">
        <v>-0.186</v>
      </c>
      <c r="J183" s="8">
        <v>-5.5</v>
      </c>
      <c r="K183" s="3" t="s">
        <v>734</v>
      </c>
      <c r="L183" s="85" t="str">
        <f t="shared" ref="L183:L213" si="75">IF(J183="Div by 0", "N/A", IF(OR(J183="N/A",K183="N/A"),"N/A", IF(J183&gt;VALUE(MID(K183,1,2)), "No", IF(J183&lt;-1*VALUE(MID(K183,1,2)), "No", "Yes"))))</f>
        <v>Yes</v>
      </c>
    </row>
    <row r="184" spans="1:12" ht="25" x14ac:dyDescent="0.25">
      <c r="A184" s="108" t="s">
        <v>1627</v>
      </c>
      <c r="B184" s="3" t="s">
        <v>213</v>
      </c>
      <c r="C184" s="9">
        <v>82.591960212000004</v>
      </c>
      <c r="D184" s="5" t="str">
        <f t="shared" si="72"/>
        <v>N/A</v>
      </c>
      <c r="E184" s="9">
        <v>84.817638986000006</v>
      </c>
      <c r="F184" s="5" t="str">
        <f t="shared" si="73"/>
        <v>N/A</v>
      </c>
      <c r="G184" s="9">
        <v>82.881239906999994</v>
      </c>
      <c r="H184" s="5" t="str">
        <f t="shared" si="74"/>
        <v>N/A</v>
      </c>
      <c r="I184" s="8">
        <v>2.6949999999999998</v>
      </c>
      <c r="J184" s="8">
        <v>-2.2799999999999998</v>
      </c>
      <c r="K184" s="3" t="s">
        <v>734</v>
      </c>
      <c r="L184" s="85" t="str">
        <f t="shared" si="75"/>
        <v>Yes</v>
      </c>
    </row>
    <row r="185" spans="1:12" ht="25" x14ac:dyDescent="0.25">
      <c r="A185" s="108" t="s">
        <v>1628</v>
      </c>
      <c r="B185" s="3" t="s">
        <v>213</v>
      </c>
      <c r="C185" s="9">
        <v>82.528769482000001</v>
      </c>
      <c r="D185" s="5" t="str">
        <f t="shared" si="72"/>
        <v>N/A</v>
      </c>
      <c r="E185" s="9">
        <v>83.762485928000004</v>
      </c>
      <c r="F185" s="5" t="str">
        <f t="shared" si="73"/>
        <v>N/A</v>
      </c>
      <c r="G185" s="9">
        <v>75.691785831999994</v>
      </c>
      <c r="H185" s="5" t="str">
        <f t="shared" si="74"/>
        <v>N/A</v>
      </c>
      <c r="I185" s="8">
        <v>1.4950000000000001</v>
      </c>
      <c r="J185" s="8">
        <v>-9.64</v>
      </c>
      <c r="K185" s="3" t="s">
        <v>734</v>
      </c>
      <c r="L185" s="85" t="str">
        <f t="shared" si="75"/>
        <v>Yes</v>
      </c>
    </row>
    <row r="186" spans="1:12" ht="25" x14ac:dyDescent="0.25">
      <c r="A186" s="108" t="s">
        <v>1630</v>
      </c>
      <c r="B186" s="74" t="s">
        <v>213</v>
      </c>
      <c r="C186" s="79">
        <v>7.8568185856000001</v>
      </c>
      <c r="D186" s="72" t="str">
        <f>IF($B186="N/A","N/A",IF(C186&gt;10,"No",IF(C186&lt;-10,"No","Yes")))</f>
        <v>N/A</v>
      </c>
      <c r="E186" s="79">
        <v>8.3422823715999996</v>
      </c>
      <c r="F186" s="72" t="str">
        <f>IF($B186="N/A","N/A",IF(E186&gt;10,"No",IF(E186&lt;-10,"No","Yes")))</f>
        <v>N/A</v>
      </c>
      <c r="G186" s="79">
        <v>6.3089891985</v>
      </c>
      <c r="H186" s="72" t="str">
        <f>IF($B186="N/A","N/A",IF(G186&gt;10,"No",IF(G186&lt;-10,"No","Yes")))</f>
        <v>N/A</v>
      </c>
      <c r="I186" s="73">
        <v>6.1790000000000003</v>
      </c>
      <c r="J186" s="73">
        <v>-24.4</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0.17896031949999999</v>
      </c>
      <c r="D188" s="7" t="str">
        <f t="shared" si="76"/>
        <v>N/A</v>
      </c>
      <c r="E188" s="9">
        <v>0.18192672239999999</v>
      </c>
      <c r="F188" s="7" t="str">
        <f t="shared" si="77"/>
        <v>N/A</v>
      </c>
      <c r="G188" s="9">
        <v>0.1112629218</v>
      </c>
      <c r="H188" s="7" t="str">
        <f t="shared" si="78"/>
        <v>N/A</v>
      </c>
      <c r="I188" s="8">
        <v>1.6579999999999999</v>
      </c>
      <c r="J188" s="8">
        <v>-38.799999999999997</v>
      </c>
      <c r="K188" s="25" t="s">
        <v>734</v>
      </c>
      <c r="L188" s="85" t="str">
        <f t="shared" si="75"/>
        <v>No</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0.13931929279999999</v>
      </c>
      <c r="D190" s="7" t="str">
        <f t="shared" si="76"/>
        <v>N/A</v>
      </c>
      <c r="E190" s="9">
        <v>6.6534154200000001E-2</v>
      </c>
      <c r="F190" s="7" t="str">
        <f t="shared" si="77"/>
        <v>N/A</v>
      </c>
      <c r="G190" s="9">
        <v>0.18261967979999999</v>
      </c>
      <c r="H190" s="7" t="str">
        <f t="shared" si="78"/>
        <v>N/A</v>
      </c>
      <c r="I190" s="8">
        <v>-52.2</v>
      </c>
      <c r="J190" s="8">
        <v>174.5</v>
      </c>
      <c r="K190" s="25" t="s">
        <v>734</v>
      </c>
      <c r="L190" s="85" t="str">
        <f t="shared" si="75"/>
        <v>No</v>
      </c>
    </row>
    <row r="191" spans="1:12" ht="25" x14ac:dyDescent="0.25">
      <c r="A191" s="108" t="s">
        <v>1635</v>
      </c>
      <c r="B191" s="21" t="s">
        <v>213</v>
      </c>
      <c r="C191" s="9">
        <v>66.618472389000004</v>
      </c>
      <c r="D191" s="7" t="str">
        <f t="shared" si="76"/>
        <v>N/A</v>
      </c>
      <c r="E191" s="9">
        <v>69.789825444000002</v>
      </c>
      <c r="F191" s="7" t="str">
        <f t="shared" si="77"/>
        <v>N/A</v>
      </c>
      <c r="G191" s="9">
        <v>62.039957721999997</v>
      </c>
      <c r="H191" s="7" t="str">
        <f t="shared" si="78"/>
        <v>N/A</v>
      </c>
      <c r="I191" s="8">
        <v>4.76</v>
      </c>
      <c r="J191" s="8">
        <v>-11.1</v>
      </c>
      <c r="K191" s="25" t="s">
        <v>734</v>
      </c>
      <c r="L191" s="85" t="str">
        <f t="shared" si="75"/>
        <v>Yes</v>
      </c>
    </row>
    <row r="192" spans="1:12" ht="25" x14ac:dyDescent="0.25">
      <c r="A192" s="108" t="s">
        <v>1636</v>
      </c>
      <c r="B192" s="21" t="s">
        <v>213</v>
      </c>
      <c r="C192" s="9">
        <v>32.883629736000003</v>
      </c>
      <c r="D192" s="7" t="str">
        <f t="shared" si="76"/>
        <v>N/A</v>
      </c>
      <c r="E192" s="9">
        <v>32.127992368999998</v>
      </c>
      <c r="F192" s="7" t="str">
        <f t="shared" si="77"/>
        <v>N/A</v>
      </c>
      <c r="G192" s="9">
        <v>31.621458585999999</v>
      </c>
      <c r="H192" s="7" t="str">
        <f t="shared" si="78"/>
        <v>N/A</v>
      </c>
      <c r="I192" s="8">
        <v>-2.2999999999999998</v>
      </c>
      <c r="J192" s="8">
        <v>-1.58</v>
      </c>
      <c r="K192" s="25" t="s">
        <v>734</v>
      </c>
      <c r="L192" s="85" t="str">
        <f t="shared" si="75"/>
        <v>Yes</v>
      </c>
    </row>
    <row r="193" spans="1:12" ht="25" x14ac:dyDescent="0.25">
      <c r="A193" s="108" t="s">
        <v>1637</v>
      </c>
      <c r="B193" s="21" t="s">
        <v>213</v>
      </c>
      <c r="C193" s="9">
        <v>10.437432972</v>
      </c>
      <c r="D193" s="7" t="str">
        <f t="shared" si="76"/>
        <v>N/A</v>
      </c>
      <c r="E193" s="9">
        <v>11.821568405000001</v>
      </c>
      <c r="F193" s="7" t="str">
        <f t="shared" si="77"/>
        <v>N/A</v>
      </c>
      <c r="G193" s="9">
        <v>10.773323709</v>
      </c>
      <c r="H193" s="7" t="str">
        <f t="shared" si="78"/>
        <v>N/A</v>
      </c>
      <c r="I193" s="8">
        <v>13.26</v>
      </c>
      <c r="J193" s="8">
        <v>-8.8699999999999992</v>
      </c>
      <c r="K193" s="25" t="s">
        <v>734</v>
      </c>
      <c r="L193" s="85" t="str">
        <f t="shared" si="75"/>
        <v>Yes</v>
      </c>
    </row>
    <row r="194" spans="1:12" ht="25" x14ac:dyDescent="0.25">
      <c r="A194" s="108" t="s">
        <v>1638</v>
      </c>
      <c r="B194" s="21" t="s">
        <v>213</v>
      </c>
      <c r="C194" s="9">
        <v>28.922816782999998</v>
      </c>
      <c r="D194" s="7" t="str">
        <f t="shared" si="76"/>
        <v>N/A</v>
      </c>
      <c r="E194" s="9">
        <v>4.5813517605999996</v>
      </c>
      <c r="F194" s="7" t="str">
        <f t="shared" si="77"/>
        <v>N/A</v>
      </c>
      <c r="G194" s="9">
        <v>33.490242582</v>
      </c>
      <c r="H194" s="7" t="str">
        <f t="shared" si="78"/>
        <v>N/A</v>
      </c>
      <c r="I194" s="8">
        <v>-84.2</v>
      </c>
      <c r="J194" s="8">
        <v>631</v>
      </c>
      <c r="K194" s="25" t="s">
        <v>734</v>
      </c>
      <c r="L194" s="85" t="str">
        <f t="shared" si="75"/>
        <v>No</v>
      </c>
    </row>
    <row r="195" spans="1:12" ht="25" x14ac:dyDescent="0.25">
      <c r="A195" s="108" t="s">
        <v>1639</v>
      </c>
      <c r="B195" s="21" t="s">
        <v>213</v>
      </c>
      <c r="C195" s="9">
        <v>15.185309462999999</v>
      </c>
      <c r="D195" s="7" t="str">
        <f t="shared" si="76"/>
        <v>N/A</v>
      </c>
      <c r="E195" s="9">
        <v>9.7298279783999995</v>
      </c>
      <c r="F195" s="7" t="str">
        <f t="shared" si="77"/>
        <v>N/A</v>
      </c>
      <c r="G195" s="9">
        <v>6.7817792787000002</v>
      </c>
      <c r="H195" s="7" t="str">
        <f t="shared" si="78"/>
        <v>N/A</v>
      </c>
      <c r="I195" s="8">
        <v>-35.9</v>
      </c>
      <c r="J195" s="8">
        <v>-30.3</v>
      </c>
      <c r="K195" s="25" t="s">
        <v>734</v>
      </c>
      <c r="L195" s="85" t="str">
        <f t="shared" si="75"/>
        <v>No</v>
      </c>
    </row>
    <row r="196" spans="1:12" ht="25" x14ac:dyDescent="0.25">
      <c r="A196" s="108" t="s">
        <v>1640</v>
      </c>
      <c r="B196" s="21" t="s">
        <v>213</v>
      </c>
      <c r="C196" s="9">
        <v>0</v>
      </c>
      <c r="D196" s="7" t="str">
        <f t="shared" si="76"/>
        <v>N/A</v>
      </c>
      <c r="E196" s="9">
        <v>0</v>
      </c>
      <c r="F196" s="7" t="str">
        <f t="shared" si="77"/>
        <v>N/A</v>
      </c>
      <c r="G196" s="9">
        <v>4.1452914299999997E-2</v>
      </c>
      <c r="H196" s="7" t="str">
        <f t="shared" si="78"/>
        <v>N/A</v>
      </c>
      <c r="I196" s="8" t="s">
        <v>1747</v>
      </c>
      <c r="J196" s="8" t="s">
        <v>1747</v>
      </c>
      <c r="K196" s="25" t="s">
        <v>734</v>
      </c>
      <c r="L196" s="85" t="str">
        <f t="shared" si="75"/>
        <v>N/A</v>
      </c>
    </row>
    <row r="197" spans="1:12" ht="25" x14ac:dyDescent="0.25">
      <c r="A197" s="108" t="s">
        <v>1641</v>
      </c>
      <c r="B197" s="21" t="s">
        <v>213</v>
      </c>
      <c r="C197" s="9">
        <v>50.391804669999999</v>
      </c>
      <c r="D197" s="7" t="str">
        <f t="shared" si="76"/>
        <v>N/A</v>
      </c>
      <c r="E197" s="9">
        <v>51.732055789</v>
      </c>
      <c r="F197" s="7" t="str">
        <f t="shared" si="77"/>
        <v>N/A</v>
      </c>
      <c r="G197" s="9">
        <v>50.279910288000004</v>
      </c>
      <c r="H197" s="7" t="str">
        <f t="shared" si="78"/>
        <v>N/A</v>
      </c>
      <c r="I197" s="8">
        <v>2.66</v>
      </c>
      <c r="J197" s="8">
        <v>-2.81</v>
      </c>
      <c r="K197" s="25" t="s">
        <v>734</v>
      </c>
      <c r="L197" s="85" t="str">
        <f t="shared" si="75"/>
        <v>Yes</v>
      </c>
    </row>
    <row r="198" spans="1:12" ht="25" x14ac:dyDescent="0.25">
      <c r="A198" s="108" t="s">
        <v>1642</v>
      </c>
      <c r="B198" s="21" t="s">
        <v>213</v>
      </c>
      <c r="C198" s="9">
        <v>56.105869503999998</v>
      </c>
      <c r="D198" s="7" t="str">
        <f t="shared" si="76"/>
        <v>N/A</v>
      </c>
      <c r="E198" s="9">
        <v>56.969077460000001</v>
      </c>
      <c r="F198" s="7" t="str">
        <f t="shared" si="77"/>
        <v>N/A</v>
      </c>
      <c r="G198" s="9">
        <v>52.708205511999999</v>
      </c>
      <c r="H198" s="7" t="str">
        <f t="shared" si="78"/>
        <v>N/A</v>
      </c>
      <c r="I198" s="8">
        <v>1.5389999999999999</v>
      </c>
      <c r="J198" s="8">
        <v>-7.48</v>
      </c>
      <c r="K198" s="25" t="s">
        <v>734</v>
      </c>
      <c r="L198" s="85" t="str">
        <f t="shared" si="75"/>
        <v>Yes</v>
      </c>
    </row>
    <row r="199" spans="1:12" ht="25" x14ac:dyDescent="0.25">
      <c r="A199" s="108" t="s">
        <v>1643</v>
      </c>
      <c r="B199" s="21" t="s">
        <v>213</v>
      </c>
      <c r="C199" s="9">
        <v>4.1216798584000003</v>
      </c>
      <c r="D199" s="7" t="str">
        <f t="shared" si="76"/>
        <v>N/A</v>
      </c>
      <c r="E199" s="9">
        <v>29.857326760999999</v>
      </c>
      <c r="F199" s="7" t="str">
        <f t="shared" si="77"/>
        <v>N/A</v>
      </c>
      <c r="G199" s="9">
        <v>11.389342889</v>
      </c>
      <c r="H199" s="7" t="str">
        <f t="shared" si="78"/>
        <v>N/A</v>
      </c>
      <c r="I199" s="8">
        <v>624.4</v>
      </c>
      <c r="J199" s="8">
        <v>-61.9</v>
      </c>
      <c r="K199" s="25" t="s">
        <v>734</v>
      </c>
      <c r="L199" s="85" t="str">
        <f t="shared" si="75"/>
        <v>No</v>
      </c>
    </row>
    <row r="200" spans="1:12" ht="25" x14ac:dyDescent="0.25">
      <c r="A200" s="108" t="s">
        <v>1644</v>
      </c>
      <c r="B200" s="21" t="s">
        <v>213</v>
      </c>
      <c r="C200" s="9">
        <v>4.4179184019999997</v>
      </c>
      <c r="D200" s="7" t="str">
        <f t="shared" si="76"/>
        <v>N/A</v>
      </c>
      <c r="E200" s="9">
        <v>5.3667549342000003</v>
      </c>
      <c r="F200" s="7" t="str">
        <f t="shared" si="77"/>
        <v>N/A</v>
      </c>
      <c r="G200" s="9">
        <v>5.6883297671999999</v>
      </c>
      <c r="H200" s="7" t="str">
        <f t="shared" si="78"/>
        <v>N/A</v>
      </c>
      <c r="I200" s="8">
        <v>21.48</v>
      </c>
      <c r="J200" s="8">
        <v>5.992</v>
      </c>
      <c r="K200" s="25" t="s">
        <v>734</v>
      </c>
      <c r="L200" s="85" t="str">
        <f t="shared" si="75"/>
        <v>Yes</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2.0725184099999999E-2</v>
      </c>
      <c r="D202" s="7" t="str">
        <f t="shared" si="76"/>
        <v>N/A</v>
      </c>
      <c r="E202" s="9">
        <v>0.13690361049999999</v>
      </c>
      <c r="F202" s="7" t="str">
        <f t="shared" si="77"/>
        <v>N/A</v>
      </c>
      <c r="G202" s="9">
        <v>0.1543657034</v>
      </c>
      <c r="H202" s="7" t="str">
        <f t="shared" si="78"/>
        <v>N/A</v>
      </c>
      <c r="I202" s="8">
        <v>560.6</v>
      </c>
      <c r="J202" s="8">
        <v>12.76</v>
      </c>
      <c r="K202" s="25" t="s">
        <v>734</v>
      </c>
      <c r="L202" s="85" t="str">
        <f t="shared" si="75"/>
        <v>Yes</v>
      </c>
    </row>
    <row r="203" spans="1:12" ht="25" x14ac:dyDescent="0.25">
      <c r="A203" s="108" t="s">
        <v>1647</v>
      </c>
      <c r="B203" s="21" t="s">
        <v>213</v>
      </c>
      <c r="C203" s="9">
        <v>3.4890682877999999</v>
      </c>
      <c r="D203" s="7" t="str">
        <f t="shared" si="76"/>
        <v>N/A</v>
      </c>
      <c r="E203" s="9">
        <v>4.5423317302999999</v>
      </c>
      <c r="F203" s="7" t="str">
        <f t="shared" si="77"/>
        <v>N/A</v>
      </c>
      <c r="G203" s="9">
        <v>3.8769817740999999</v>
      </c>
      <c r="H203" s="7" t="str">
        <f t="shared" si="78"/>
        <v>N/A</v>
      </c>
      <c r="I203" s="8">
        <v>30.19</v>
      </c>
      <c r="J203" s="8">
        <v>-14.6</v>
      </c>
      <c r="K203" s="25" t="s">
        <v>734</v>
      </c>
      <c r="L203" s="85" t="str">
        <f t="shared" si="75"/>
        <v>Yes</v>
      </c>
    </row>
    <row r="204" spans="1:12" ht="25" x14ac:dyDescent="0.25">
      <c r="A204" s="108" t="s">
        <v>1648</v>
      </c>
      <c r="B204" s="21" t="s">
        <v>213</v>
      </c>
      <c r="C204" s="9">
        <v>1.8106573502000001</v>
      </c>
      <c r="D204" s="7" t="str">
        <f t="shared" si="76"/>
        <v>N/A</v>
      </c>
      <c r="E204" s="9">
        <v>1.9906885535000001</v>
      </c>
      <c r="F204" s="7" t="str">
        <f t="shared" si="77"/>
        <v>N/A</v>
      </c>
      <c r="G204" s="9">
        <v>2.3741589543999999</v>
      </c>
      <c r="H204" s="7" t="str">
        <f t="shared" si="78"/>
        <v>N/A</v>
      </c>
      <c r="I204" s="8">
        <v>9.9429999999999996</v>
      </c>
      <c r="J204" s="8">
        <v>19.260000000000002</v>
      </c>
      <c r="K204" s="25" t="s">
        <v>734</v>
      </c>
      <c r="L204" s="85" t="str">
        <f t="shared" si="75"/>
        <v>Yes</v>
      </c>
    </row>
    <row r="205" spans="1:12" ht="25" x14ac:dyDescent="0.25">
      <c r="A205" s="108" t="s">
        <v>1649</v>
      </c>
      <c r="B205" s="21" t="s">
        <v>213</v>
      </c>
      <c r="C205" s="9">
        <v>0</v>
      </c>
      <c r="D205" s="7" t="str">
        <f t="shared" si="76"/>
        <v>N/A</v>
      </c>
      <c r="E205" s="9">
        <v>0</v>
      </c>
      <c r="F205" s="7" t="str">
        <f t="shared" si="77"/>
        <v>N/A</v>
      </c>
      <c r="G205" s="9">
        <v>0</v>
      </c>
      <c r="H205" s="7" t="str">
        <f t="shared" si="78"/>
        <v>N/A</v>
      </c>
      <c r="I205" s="8" t="s">
        <v>1747</v>
      </c>
      <c r="J205" s="8" t="s">
        <v>1747</v>
      </c>
      <c r="K205" s="25" t="s">
        <v>734</v>
      </c>
      <c r="L205" s="85" t="str">
        <f t="shared" si="75"/>
        <v>N/A</v>
      </c>
    </row>
    <row r="206" spans="1:12" ht="25" x14ac:dyDescent="0.25">
      <c r="A206" s="108" t="s">
        <v>1650</v>
      </c>
      <c r="B206" s="21" t="s">
        <v>213</v>
      </c>
      <c r="C206" s="9">
        <v>13.466106099999999</v>
      </c>
      <c r="D206" s="7" t="str">
        <f t="shared" si="76"/>
        <v>N/A</v>
      </c>
      <c r="E206" s="9">
        <v>16.284692808999999</v>
      </c>
      <c r="F206" s="7" t="str">
        <f t="shared" si="77"/>
        <v>N/A</v>
      </c>
      <c r="G206" s="9">
        <v>17.617797942999999</v>
      </c>
      <c r="H206" s="7" t="str">
        <f t="shared" si="78"/>
        <v>N/A</v>
      </c>
      <c r="I206" s="8">
        <v>20.93</v>
      </c>
      <c r="J206" s="8">
        <v>8.1859999999999999</v>
      </c>
      <c r="K206" s="25" t="s">
        <v>734</v>
      </c>
      <c r="L206" s="85" t="str">
        <f t="shared" si="75"/>
        <v>Yes</v>
      </c>
    </row>
    <row r="207" spans="1:12" ht="25" x14ac:dyDescent="0.25">
      <c r="A207" s="108" t="s">
        <v>1651</v>
      </c>
      <c r="B207" s="21" t="s">
        <v>213</v>
      </c>
      <c r="C207" s="9">
        <v>0</v>
      </c>
      <c r="D207" s="7" t="str">
        <f t="shared" si="76"/>
        <v>N/A</v>
      </c>
      <c r="E207" s="9">
        <v>0</v>
      </c>
      <c r="F207" s="7" t="str">
        <f t="shared" si="77"/>
        <v>N/A</v>
      </c>
      <c r="G207" s="9">
        <v>0</v>
      </c>
      <c r="H207" s="7" t="str">
        <f t="shared" si="78"/>
        <v>N/A</v>
      </c>
      <c r="I207" s="8" t="s">
        <v>1747</v>
      </c>
      <c r="J207" s="8" t="s">
        <v>1747</v>
      </c>
      <c r="K207" s="25" t="s">
        <v>734</v>
      </c>
      <c r="L207" s="85" t="str">
        <f t="shared" si="75"/>
        <v>N/A</v>
      </c>
    </row>
    <row r="208" spans="1:12" ht="25" x14ac:dyDescent="0.25">
      <c r="A208" s="108" t="s">
        <v>1652</v>
      </c>
      <c r="B208" s="21" t="s">
        <v>213</v>
      </c>
      <c r="C208" s="9">
        <v>17.597326121999998</v>
      </c>
      <c r="D208" s="7" t="str">
        <f t="shared" si="76"/>
        <v>N/A</v>
      </c>
      <c r="E208" s="9">
        <v>18.12580458</v>
      </c>
      <c r="F208" s="7" t="str">
        <f t="shared" si="77"/>
        <v>N/A</v>
      </c>
      <c r="G208" s="9">
        <v>18.404475264999999</v>
      </c>
      <c r="H208" s="7" t="str">
        <f t="shared" si="78"/>
        <v>N/A</v>
      </c>
      <c r="I208" s="8">
        <v>3.0030000000000001</v>
      </c>
      <c r="J208" s="8">
        <v>1.5369999999999999</v>
      </c>
      <c r="K208" s="25" t="s">
        <v>734</v>
      </c>
      <c r="L208" s="85" t="str">
        <f t="shared" si="75"/>
        <v>Yes</v>
      </c>
    </row>
    <row r="209" spans="1:12" ht="25" x14ac:dyDescent="0.25">
      <c r="A209" s="108" t="s">
        <v>1653</v>
      </c>
      <c r="B209" s="21" t="s">
        <v>213</v>
      </c>
      <c r="C209" s="9">
        <v>3.2897120000000002E-4</v>
      </c>
      <c r="D209" s="7" t="str">
        <f t="shared" si="76"/>
        <v>N/A</v>
      </c>
      <c r="E209" s="9">
        <v>0</v>
      </c>
      <c r="F209" s="7" t="str">
        <f t="shared" si="77"/>
        <v>N/A</v>
      </c>
      <c r="G209" s="9">
        <v>0</v>
      </c>
      <c r="H209" s="7" t="str">
        <f t="shared" si="78"/>
        <v>N/A</v>
      </c>
      <c r="I209" s="8">
        <v>-100</v>
      </c>
      <c r="J209" s="8" t="s">
        <v>1747</v>
      </c>
      <c r="K209" s="25" t="s">
        <v>734</v>
      </c>
      <c r="L209" s="85" t="str">
        <f t="shared" si="75"/>
        <v>N/A</v>
      </c>
    </row>
    <row r="210" spans="1:12" ht="25" x14ac:dyDescent="0.25">
      <c r="A210" s="108" t="s">
        <v>1654</v>
      </c>
      <c r="B210" s="21" t="s">
        <v>213</v>
      </c>
      <c r="C210" s="9">
        <v>16.117942746000001</v>
      </c>
      <c r="D210" s="7" t="str">
        <f t="shared" si="76"/>
        <v>N/A</v>
      </c>
      <c r="E210" s="9">
        <v>17.035244759000001</v>
      </c>
      <c r="F210" s="7" t="str">
        <f t="shared" si="77"/>
        <v>N/A</v>
      </c>
      <c r="G210" s="9">
        <v>15.975355108</v>
      </c>
      <c r="H210" s="7" t="str">
        <f t="shared" si="78"/>
        <v>N/A</v>
      </c>
      <c r="I210" s="8">
        <v>5.6909999999999998</v>
      </c>
      <c r="J210" s="8">
        <v>-6.22</v>
      </c>
      <c r="K210" s="25" t="s">
        <v>734</v>
      </c>
      <c r="L210" s="85" t="str">
        <f t="shared" si="75"/>
        <v>Yes</v>
      </c>
    </row>
    <row r="211" spans="1:12" ht="25" x14ac:dyDescent="0.25">
      <c r="A211" s="108" t="s">
        <v>1655</v>
      </c>
      <c r="B211" s="21" t="s">
        <v>213</v>
      </c>
      <c r="C211" s="9">
        <v>0</v>
      </c>
      <c r="D211" s="7" t="str">
        <f t="shared" si="76"/>
        <v>N/A</v>
      </c>
      <c r="E211" s="9">
        <v>1.6675230000000001E-4</v>
      </c>
      <c r="F211" s="7" t="str">
        <f t="shared" si="77"/>
        <v>N/A</v>
      </c>
      <c r="G211" s="9">
        <v>0</v>
      </c>
      <c r="H211" s="7" t="str">
        <f t="shared" si="78"/>
        <v>N/A</v>
      </c>
      <c r="I211" s="8" t="s">
        <v>1747</v>
      </c>
      <c r="J211" s="8">
        <v>-100</v>
      </c>
      <c r="K211" s="25" t="s">
        <v>734</v>
      </c>
      <c r="L211" s="85" t="str">
        <f t="shared" si="75"/>
        <v>No</v>
      </c>
    </row>
    <row r="212" spans="1:12" ht="25" x14ac:dyDescent="0.25">
      <c r="A212" s="108" t="s">
        <v>1656</v>
      </c>
      <c r="B212" s="21" t="s">
        <v>213</v>
      </c>
      <c r="C212" s="9">
        <v>0</v>
      </c>
      <c r="D212" s="7" t="str">
        <f t="shared" si="76"/>
        <v>N/A</v>
      </c>
      <c r="E212" s="9">
        <v>0</v>
      </c>
      <c r="F212" s="7" t="str">
        <f t="shared" si="77"/>
        <v>N/A</v>
      </c>
      <c r="G212" s="9">
        <v>2.0417107100000002E-2</v>
      </c>
      <c r="H212" s="7" t="str">
        <f t="shared" si="78"/>
        <v>N/A</v>
      </c>
      <c r="I212" s="8" t="s">
        <v>1747</v>
      </c>
      <c r="J212" s="8" t="s">
        <v>1747</v>
      </c>
      <c r="K212" s="25" t="s">
        <v>734</v>
      </c>
      <c r="L212" s="85" t="str">
        <f t="shared" si="75"/>
        <v>N/A</v>
      </c>
    </row>
    <row r="213" spans="1:12" ht="25" x14ac:dyDescent="0.25">
      <c r="A213" s="109" t="s">
        <v>1629</v>
      </c>
      <c r="B213" s="93" t="s">
        <v>213</v>
      </c>
      <c r="C213" s="143">
        <v>9.8255465855999997</v>
      </c>
      <c r="D213" s="124" t="str">
        <f t="shared" si="76"/>
        <v>N/A</v>
      </c>
      <c r="E213" s="143">
        <v>11.729521154</v>
      </c>
      <c r="F213" s="124" t="str">
        <f t="shared" si="77"/>
        <v>N/A</v>
      </c>
      <c r="G213" s="143">
        <v>9.0597303498000006</v>
      </c>
      <c r="H213" s="124" t="str">
        <f t="shared" si="78"/>
        <v>N/A</v>
      </c>
      <c r="I213" s="125">
        <v>19.38</v>
      </c>
      <c r="J213" s="125">
        <v>-22.8</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43923</v>
      </c>
      <c r="D6" s="7" t="str">
        <f t="shared" ref="D6:D39" si="0">IF($B6="N/A","N/A",IF(C6&gt;10,"No",IF(C6&lt;-10,"No","Yes")))</f>
        <v>N/A</v>
      </c>
      <c r="E6" s="1">
        <v>46853</v>
      </c>
      <c r="F6" s="7" t="str">
        <f t="shared" ref="F6:F39" si="1">IF($B6="N/A","N/A",IF(E6&gt;10,"No",IF(E6&lt;-10,"No","Yes")))</f>
        <v>N/A</v>
      </c>
      <c r="G6" s="1">
        <v>96111</v>
      </c>
      <c r="H6" s="7" t="str">
        <f t="shared" ref="H6:H39" si="2">IF($B6="N/A","N/A",IF(G6&gt;10,"No",IF(G6&lt;-10,"No","Yes")))</f>
        <v>N/A</v>
      </c>
      <c r="I6" s="8">
        <v>6.6710000000000003</v>
      </c>
      <c r="J6" s="8">
        <v>105.1</v>
      </c>
      <c r="K6" s="25" t="s">
        <v>734</v>
      </c>
      <c r="L6" s="85" t="str">
        <f t="shared" ref="L6:L39" si="3">IF(J6="Div by 0", "N/A", IF(K6="N/A","N/A", IF(J6&gt;VALUE(MID(K6,1,2)), "No", IF(J6&lt;-1*VALUE(MID(K6,1,2)), "No", "Yes"))))</f>
        <v>No</v>
      </c>
    </row>
    <row r="7" spans="1:12" x14ac:dyDescent="0.25">
      <c r="A7" s="117" t="s">
        <v>4</v>
      </c>
      <c r="B7" s="21" t="s">
        <v>213</v>
      </c>
      <c r="C7" s="22">
        <v>28133</v>
      </c>
      <c r="D7" s="7" t="str">
        <f t="shared" si="0"/>
        <v>N/A</v>
      </c>
      <c r="E7" s="22">
        <v>29702</v>
      </c>
      <c r="F7" s="7" t="str">
        <f t="shared" si="1"/>
        <v>N/A</v>
      </c>
      <c r="G7" s="22">
        <v>38649</v>
      </c>
      <c r="H7" s="7" t="str">
        <f t="shared" si="2"/>
        <v>N/A</v>
      </c>
      <c r="I7" s="8">
        <v>5.577</v>
      </c>
      <c r="J7" s="8">
        <v>30.12</v>
      </c>
      <c r="K7" s="25" t="s">
        <v>734</v>
      </c>
      <c r="L7" s="85" t="str">
        <f t="shared" si="3"/>
        <v>No</v>
      </c>
    </row>
    <row r="8" spans="1:12" x14ac:dyDescent="0.25">
      <c r="A8" s="117" t="s">
        <v>359</v>
      </c>
      <c r="B8" s="21" t="s">
        <v>213</v>
      </c>
      <c r="C8" s="4">
        <v>64.050725133</v>
      </c>
      <c r="D8" s="7" t="str">
        <f>IF($B8="N/A","N/A",IF(C8&gt;10,"No",IF(C8&lt;-10,"No","Yes")))</f>
        <v>N/A</v>
      </c>
      <c r="E8" s="4">
        <v>63.394019593000003</v>
      </c>
      <c r="F8" s="7" t="str">
        <f t="shared" si="1"/>
        <v>N/A</v>
      </c>
      <c r="G8" s="4">
        <v>40.212878859</v>
      </c>
      <c r="H8" s="7" t="str">
        <f t="shared" si="2"/>
        <v>N/A</v>
      </c>
      <c r="I8" s="8">
        <v>-1.03</v>
      </c>
      <c r="J8" s="8">
        <v>-36.6</v>
      </c>
      <c r="K8" s="25" t="s">
        <v>734</v>
      </c>
      <c r="L8" s="85" t="str">
        <f t="shared" si="3"/>
        <v>No</v>
      </c>
    </row>
    <row r="9" spans="1:12" x14ac:dyDescent="0.25">
      <c r="A9" s="117" t="s">
        <v>83</v>
      </c>
      <c r="B9" s="21" t="s">
        <v>213</v>
      </c>
      <c r="C9" s="22">
        <v>29499.15</v>
      </c>
      <c r="D9" s="7" t="str">
        <f t="shared" si="0"/>
        <v>N/A</v>
      </c>
      <c r="E9" s="22">
        <v>31157.95</v>
      </c>
      <c r="F9" s="7" t="str">
        <f t="shared" si="1"/>
        <v>N/A</v>
      </c>
      <c r="G9" s="22">
        <v>51646.98</v>
      </c>
      <c r="H9" s="7" t="str">
        <f t="shared" si="2"/>
        <v>N/A</v>
      </c>
      <c r="I9" s="8">
        <v>5.6230000000000002</v>
      </c>
      <c r="J9" s="8">
        <v>65.760000000000005</v>
      </c>
      <c r="K9" s="25" t="s">
        <v>734</v>
      </c>
      <c r="L9" s="85" t="str">
        <f t="shared" si="3"/>
        <v>No</v>
      </c>
    </row>
    <row r="10" spans="1:12" x14ac:dyDescent="0.25">
      <c r="A10" s="117" t="s">
        <v>100</v>
      </c>
      <c r="B10" s="21" t="s">
        <v>213</v>
      </c>
      <c r="C10" s="22">
        <v>215</v>
      </c>
      <c r="D10" s="7" t="str">
        <f t="shared" si="0"/>
        <v>N/A</v>
      </c>
      <c r="E10" s="22">
        <v>195</v>
      </c>
      <c r="F10" s="7" t="str">
        <f t="shared" si="1"/>
        <v>N/A</v>
      </c>
      <c r="G10" s="22">
        <v>130</v>
      </c>
      <c r="H10" s="7" t="str">
        <f t="shared" si="2"/>
        <v>N/A</v>
      </c>
      <c r="I10" s="8">
        <v>-9.3000000000000007</v>
      </c>
      <c r="J10" s="8">
        <v>-33.299999999999997</v>
      </c>
      <c r="K10" s="25" t="s">
        <v>734</v>
      </c>
      <c r="L10" s="85" t="str">
        <f t="shared" si="3"/>
        <v>No</v>
      </c>
    </row>
    <row r="11" spans="1:12" x14ac:dyDescent="0.25">
      <c r="A11" s="117" t="s">
        <v>974</v>
      </c>
      <c r="B11" s="21" t="s">
        <v>213</v>
      </c>
      <c r="C11" s="22">
        <v>76</v>
      </c>
      <c r="D11" s="7" t="str">
        <f t="shared" si="0"/>
        <v>N/A</v>
      </c>
      <c r="E11" s="22">
        <v>58</v>
      </c>
      <c r="F11" s="7" t="str">
        <f t="shared" si="1"/>
        <v>N/A</v>
      </c>
      <c r="G11" s="22">
        <v>24</v>
      </c>
      <c r="H11" s="7" t="str">
        <f t="shared" si="2"/>
        <v>N/A</v>
      </c>
      <c r="I11" s="8">
        <v>-23.7</v>
      </c>
      <c r="J11" s="8">
        <v>-58.6</v>
      </c>
      <c r="K11" s="25" t="s">
        <v>734</v>
      </c>
      <c r="L11" s="85" t="str">
        <f t="shared" si="3"/>
        <v>No</v>
      </c>
    </row>
    <row r="12" spans="1:12" x14ac:dyDescent="0.25">
      <c r="A12" s="117" t="s">
        <v>975</v>
      </c>
      <c r="B12" s="21" t="s">
        <v>213</v>
      </c>
      <c r="C12" s="22">
        <v>0</v>
      </c>
      <c r="D12" s="7" t="str">
        <f t="shared" si="0"/>
        <v>N/A</v>
      </c>
      <c r="E12" s="22">
        <v>0</v>
      </c>
      <c r="F12" s="7" t="str">
        <f t="shared" si="1"/>
        <v>N/A</v>
      </c>
      <c r="G12" s="22">
        <v>0</v>
      </c>
      <c r="H12" s="7" t="str">
        <f t="shared" si="2"/>
        <v>N/A</v>
      </c>
      <c r="I12" s="8" t="s">
        <v>1747</v>
      </c>
      <c r="J12" s="8" t="s">
        <v>1747</v>
      </c>
      <c r="K12" s="25" t="s">
        <v>734</v>
      </c>
      <c r="L12" s="85" t="str">
        <f t="shared" si="3"/>
        <v>N/A</v>
      </c>
    </row>
    <row r="13" spans="1:12" x14ac:dyDescent="0.25">
      <c r="A13" s="117" t="s">
        <v>976</v>
      </c>
      <c r="B13" s="21" t="s">
        <v>213</v>
      </c>
      <c r="C13" s="22">
        <v>0</v>
      </c>
      <c r="D13" s="7" t="str">
        <f t="shared" si="0"/>
        <v>N/A</v>
      </c>
      <c r="E13" s="22">
        <v>0</v>
      </c>
      <c r="F13" s="7" t="str">
        <f t="shared" si="1"/>
        <v>N/A</v>
      </c>
      <c r="G13" s="22">
        <v>0</v>
      </c>
      <c r="H13" s="7" t="str">
        <f t="shared" si="2"/>
        <v>N/A</v>
      </c>
      <c r="I13" s="8" t="s">
        <v>1747</v>
      </c>
      <c r="J13" s="8" t="s">
        <v>1747</v>
      </c>
      <c r="K13" s="25" t="s">
        <v>734</v>
      </c>
      <c r="L13" s="85" t="str">
        <f t="shared" si="3"/>
        <v>N/A</v>
      </c>
    </row>
    <row r="14" spans="1:12" x14ac:dyDescent="0.25">
      <c r="A14" s="117" t="s">
        <v>977</v>
      </c>
      <c r="B14" s="21" t="s">
        <v>213</v>
      </c>
      <c r="C14" s="22">
        <v>139</v>
      </c>
      <c r="D14" s="7" t="str">
        <f t="shared" si="0"/>
        <v>N/A</v>
      </c>
      <c r="E14" s="22">
        <v>137</v>
      </c>
      <c r="F14" s="7" t="str">
        <f t="shared" si="1"/>
        <v>N/A</v>
      </c>
      <c r="G14" s="22">
        <v>106</v>
      </c>
      <c r="H14" s="7" t="str">
        <f t="shared" si="2"/>
        <v>N/A</v>
      </c>
      <c r="I14" s="8">
        <v>-1.44</v>
      </c>
      <c r="J14" s="8">
        <v>-22.6</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8045</v>
      </c>
      <c r="D16" s="7" t="str">
        <f t="shared" si="0"/>
        <v>N/A</v>
      </c>
      <c r="E16" s="22">
        <v>7875</v>
      </c>
      <c r="F16" s="7" t="str">
        <f t="shared" si="1"/>
        <v>N/A</v>
      </c>
      <c r="G16" s="22">
        <v>4228</v>
      </c>
      <c r="H16" s="7" t="str">
        <f t="shared" si="2"/>
        <v>N/A</v>
      </c>
      <c r="I16" s="8">
        <v>-2.11</v>
      </c>
      <c r="J16" s="8">
        <v>-46.3</v>
      </c>
      <c r="K16" s="25" t="s">
        <v>734</v>
      </c>
      <c r="L16" s="85" t="str">
        <f t="shared" si="3"/>
        <v>No</v>
      </c>
    </row>
    <row r="17" spans="1:12" x14ac:dyDescent="0.25">
      <c r="A17" s="116" t="s">
        <v>979</v>
      </c>
      <c r="B17" s="21" t="s">
        <v>213</v>
      </c>
      <c r="C17" s="22">
        <v>5903</v>
      </c>
      <c r="D17" s="7" t="str">
        <f t="shared" si="0"/>
        <v>N/A</v>
      </c>
      <c r="E17" s="22">
        <v>5596</v>
      </c>
      <c r="F17" s="7" t="str">
        <f t="shared" si="1"/>
        <v>N/A</v>
      </c>
      <c r="G17" s="22">
        <v>3363</v>
      </c>
      <c r="H17" s="7" t="str">
        <f t="shared" si="2"/>
        <v>N/A</v>
      </c>
      <c r="I17" s="8">
        <v>-5.2</v>
      </c>
      <c r="J17" s="8">
        <v>-39.9</v>
      </c>
      <c r="K17" s="25" t="s">
        <v>734</v>
      </c>
      <c r="L17" s="85" t="str">
        <f t="shared" si="3"/>
        <v>No</v>
      </c>
    </row>
    <row r="18" spans="1:12" x14ac:dyDescent="0.25">
      <c r="A18" s="116" t="s">
        <v>980</v>
      </c>
      <c r="B18" s="21" t="s">
        <v>213</v>
      </c>
      <c r="C18" s="22">
        <v>0</v>
      </c>
      <c r="D18" s="7" t="str">
        <f t="shared" si="0"/>
        <v>N/A</v>
      </c>
      <c r="E18" s="22">
        <v>0</v>
      </c>
      <c r="F18" s="7" t="str">
        <f t="shared" si="1"/>
        <v>N/A</v>
      </c>
      <c r="G18" s="22">
        <v>0</v>
      </c>
      <c r="H18" s="7" t="str">
        <f t="shared" si="2"/>
        <v>N/A</v>
      </c>
      <c r="I18" s="8" t="s">
        <v>1747</v>
      </c>
      <c r="J18" s="8" t="s">
        <v>1747</v>
      </c>
      <c r="K18" s="25" t="s">
        <v>734</v>
      </c>
      <c r="L18" s="85" t="str">
        <f t="shared" si="3"/>
        <v>N/A</v>
      </c>
    </row>
    <row r="19" spans="1:12" x14ac:dyDescent="0.25">
      <c r="A19" s="116" t="s">
        <v>981</v>
      </c>
      <c r="B19" s="21" t="s">
        <v>213</v>
      </c>
      <c r="C19" s="22">
        <v>279</v>
      </c>
      <c r="D19" s="7" t="str">
        <f t="shared" si="0"/>
        <v>N/A</v>
      </c>
      <c r="E19" s="22">
        <v>158</v>
      </c>
      <c r="F19" s="7" t="str">
        <f t="shared" si="1"/>
        <v>N/A</v>
      </c>
      <c r="G19" s="22">
        <v>80</v>
      </c>
      <c r="H19" s="7" t="str">
        <f t="shared" si="2"/>
        <v>N/A</v>
      </c>
      <c r="I19" s="8">
        <v>-43.4</v>
      </c>
      <c r="J19" s="8">
        <v>-49.4</v>
      </c>
      <c r="K19" s="25" t="s">
        <v>734</v>
      </c>
      <c r="L19" s="85" t="str">
        <f t="shared" si="3"/>
        <v>No</v>
      </c>
    </row>
    <row r="20" spans="1:12" x14ac:dyDescent="0.25">
      <c r="A20" s="116" t="s">
        <v>982</v>
      </c>
      <c r="B20" s="21" t="s">
        <v>213</v>
      </c>
      <c r="C20" s="22">
        <v>1863</v>
      </c>
      <c r="D20" s="7" t="str">
        <f t="shared" si="0"/>
        <v>N/A</v>
      </c>
      <c r="E20" s="22">
        <v>2121</v>
      </c>
      <c r="F20" s="7" t="str">
        <f t="shared" si="1"/>
        <v>N/A</v>
      </c>
      <c r="G20" s="22">
        <v>785</v>
      </c>
      <c r="H20" s="7" t="str">
        <f t="shared" si="2"/>
        <v>N/A</v>
      </c>
      <c r="I20" s="8">
        <v>13.85</v>
      </c>
      <c r="J20" s="8">
        <v>-63</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24856</v>
      </c>
      <c r="D22" s="7" t="str">
        <f t="shared" si="0"/>
        <v>N/A</v>
      </c>
      <c r="E22" s="22">
        <v>25926</v>
      </c>
      <c r="F22" s="7" t="str">
        <f t="shared" si="1"/>
        <v>N/A</v>
      </c>
      <c r="G22" s="22">
        <v>31437</v>
      </c>
      <c r="H22" s="7" t="str">
        <f t="shared" si="2"/>
        <v>N/A</v>
      </c>
      <c r="I22" s="8">
        <v>4.3049999999999997</v>
      </c>
      <c r="J22" s="8">
        <v>21.26</v>
      </c>
      <c r="K22" s="25" t="s">
        <v>734</v>
      </c>
      <c r="L22" s="85" t="str">
        <f t="shared" si="3"/>
        <v>Yes</v>
      </c>
    </row>
    <row r="23" spans="1:12" x14ac:dyDescent="0.25">
      <c r="A23" s="116" t="s">
        <v>984</v>
      </c>
      <c r="B23" s="21" t="s">
        <v>213</v>
      </c>
      <c r="C23" s="22">
        <v>4177</v>
      </c>
      <c r="D23" s="7" t="str">
        <f t="shared" si="0"/>
        <v>N/A</v>
      </c>
      <c r="E23" s="22">
        <v>5279</v>
      </c>
      <c r="F23" s="7" t="str">
        <f t="shared" si="1"/>
        <v>N/A</v>
      </c>
      <c r="G23" s="22">
        <v>2142</v>
      </c>
      <c r="H23" s="7" t="str">
        <f t="shared" si="2"/>
        <v>N/A</v>
      </c>
      <c r="I23" s="8">
        <v>26.38</v>
      </c>
      <c r="J23" s="8">
        <v>-59.4</v>
      </c>
      <c r="K23" s="25" t="s">
        <v>734</v>
      </c>
      <c r="L23" s="85" t="str">
        <f t="shared" si="3"/>
        <v>No</v>
      </c>
    </row>
    <row r="24" spans="1:12" x14ac:dyDescent="0.25">
      <c r="A24" s="116" t="s">
        <v>985</v>
      </c>
      <c r="B24" s="21" t="s">
        <v>213</v>
      </c>
      <c r="C24" s="22">
        <v>257</v>
      </c>
      <c r="D24" s="7" t="str">
        <f t="shared" si="0"/>
        <v>N/A</v>
      </c>
      <c r="E24" s="22">
        <v>94</v>
      </c>
      <c r="F24" s="7" t="str">
        <f t="shared" si="1"/>
        <v>N/A</v>
      </c>
      <c r="G24" s="22">
        <v>11</v>
      </c>
      <c r="H24" s="7" t="str">
        <f t="shared" si="2"/>
        <v>N/A</v>
      </c>
      <c r="I24" s="8">
        <v>-63.4</v>
      </c>
      <c r="J24" s="8">
        <v>-98.9</v>
      </c>
      <c r="K24" s="25" t="s">
        <v>734</v>
      </c>
      <c r="L24" s="85" t="str">
        <f t="shared" si="3"/>
        <v>No</v>
      </c>
    </row>
    <row r="25" spans="1:12" x14ac:dyDescent="0.25">
      <c r="A25" s="116" t="s">
        <v>986</v>
      </c>
      <c r="B25" s="21" t="s">
        <v>213</v>
      </c>
      <c r="C25" s="22">
        <v>0</v>
      </c>
      <c r="D25" s="7" t="str">
        <f t="shared" si="0"/>
        <v>N/A</v>
      </c>
      <c r="E25" s="22">
        <v>0</v>
      </c>
      <c r="F25" s="7" t="str">
        <f t="shared" si="1"/>
        <v>N/A</v>
      </c>
      <c r="G25" s="22">
        <v>0</v>
      </c>
      <c r="H25" s="7" t="str">
        <f t="shared" si="2"/>
        <v>N/A</v>
      </c>
      <c r="I25" s="8" t="s">
        <v>1747</v>
      </c>
      <c r="J25" s="8" t="s">
        <v>1747</v>
      </c>
      <c r="K25" s="25" t="s">
        <v>734</v>
      </c>
      <c r="L25" s="85" t="str">
        <f t="shared" si="3"/>
        <v>N/A</v>
      </c>
    </row>
    <row r="26" spans="1:12" x14ac:dyDescent="0.25">
      <c r="A26" s="116" t="s">
        <v>987</v>
      </c>
      <c r="B26" s="21" t="s">
        <v>213</v>
      </c>
      <c r="C26" s="22">
        <v>14684</v>
      </c>
      <c r="D26" s="7" t="str">
        <f t="shared" si="0"/>
        <v>N/A</v>
      </c>
      <c r="E26" s="22">
        <v>14946</v>
      </c>
      <c r="F26" s="7" t="str">
        <f t="shared" si="1"/>
        <v>N/A</v>
      </c>
      <c r="G26" s="22">
        <v>25376</v>
      </c>
      <c r="H26" s="7" t="str">
        <f t="shared" si="2"/>
        <v>N/A</v>
      </c>
      <c r="I26" s="8">
        <v>1.784</v>
      </c>
      <c r="J26" s="8">
        <v>69.78</v>
      </c>
      <c r="K26" s="25" t="s">
        <v>734</v>
      </c>
      <c r="L26" s="85" t="str">
        <f t="shared" si="3"/>
        <v>No</v>
      </c>
    </row>
    <row r="27" spans="1:12" x14ac:dyDescent="0.25">
      <c r="A27" s="116" t="s">
        <v>988</v>
      </c>
      <c r="B27" s="21" t="s">
        <v>213</v>
      </c>
      <c r="C27" s="22">
        <v>2177</v>
      </c>
      <c r="D27" s="7" t="str">
        <f t="shared" si="0"/>
        <v>N/A</v>
      </c>
      <c r="E27" s="22">
        <v>1573</v>
      </c>
      <c r="F27" s="7" t="str">
        <f t="shared" si="1"/>
        <v>N/A</v>
      </c>
      <c r="G27" s="22">
        <v>1673</v>
      </c>
      <c r="H27" s="7" t="str">
        <f t="shared" si="2"/>
        <v>N/A</v>
      </c>
      <c r="I27" s="8">
        <v>-27.7</v>
      </c>
      <c r="J27" s="8">
        <v>6.3570000000000002</v>
      </c>
      <c r="K27" s="25" t="s">
        <v>734</v>
      </c>
      <c r="L27" s="85" t="str">
        <f t="shared" si="3"/>
        <v>Yes</v>
      </c>
    </row>
    <row r="28" spans="1:12" x14ac:dyDescent="0.25">
      <c r="A28" s="134" t="s">
        <v>989</v>
      </c>
      <c r="B28" s="21" t="s">
        <v>213</v>
      </c>
      <c r="C28" s="22">
        <v>3561</v>
      </c>
      <c r="D28" s="7" t="str">
        <f t="shared" si="0"/>
        <v>N/A</v>
      </c>
      <c r="E28" s="22">
        <v>4034</v>
      </c>
      <c r="F28" s="7" t="str">
        <f t="shared" si="1"/>
        <v>N/A</v>
      </c>
      <c r="G28" s="22">
        <v>2245</v>
      </c>
      <c r="H28" s="7" t="str">
        <f t="shared" si="2"/>
        <v>N/A</v>
      </c>
      <c r="I28" s="8">
        <v>13.28</v>
      </c>
      <c r="J28" s="8">
        <v>-44.3</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10807</v>
      </c>
      <c r="D30" s="7" t="str">
        <f t="shared" si="0"/>
        <v>N/A</v>
      </c>
      <c r="E30" s="22">
        <v>12857</v>
      </c>
      <c r="F30" s="7" t="str">
        <f t="shared" si="1"/>
        <v>N/A</v>
      </c>
      <c r="G30" s="22">
        <v>60316</v>
      </c>
      <c r="H30" s="7" t="str">
        <f t="shared" si="2"/>
        <v>N/A</v>
      </c>
      <c r="I30" s="8">
        <v>18.97</v>
      </c>
      <c r="J30" s="8">
        <v>369.1</v>
      </c>
      <c r="K30" s="25" t="s">
        <v>734</v>
      </c>
      <c r="L30" s="85" t="str">
        <f t="shared" si="3"/>
        <v>No</v>
      </c>
    </row>
    <row r="31" spans="1:12" x14ac:dyDescent="0.25">
      <c r="A31" s="142" t="s">
        <v>991</v>
      </c>
      <c r="B31" s="21" t="s">
        <v>213</v>
      </c>
      <c r="C31" s="22">
        <v>2579</v>
      </c>
      <c r="D31" s="7" t="str">
        <f t="shared" si="0"/>
        <v>N/A</v>
      </c>
      <c r="E31" s="22">
        <v>3726</v>
      </c>
      <c r="F31" s="7" t="str">
        <f t="shared" si="1"/>
        <v>N/A</v>
      </c>
      <c r="G31" s="22">
        <v>1589</v>
      </c>
      <c r="H31" s="7" t="str">
        <f t="shared" si="2"/>
        <v>N/A</v>
      </c>
      <c r="I31" s="8">
        <v>44.47</v>
      </c>
      <c r="J31" s="8">
        <v>-57.4</v>
      </c>
      <c r="K31" s="25" t="s">
        <v>734</v>
      </c>
      <c r="L31" s="85" t="str">
        <f t="shared" si="3"/>
        <v>No</v>
      </c>
    </row>
    <row r="32" spans="1:12" x14ac:dyDescent="0.25">
      <c r="A32" s="142" t="s">
        <v>992</v>
      </c>
      <c r="B32" s="21" t="s">
        <v>213</v>
      </c>
      <c r="C32" s="22">
        <v>522</v>
      </c>
      <c r="D32" s="7" t="str">
        <f t="shared" si="0"/>
        <v>N/A</v>
      </c>
      <c r="E32" s="22">
        <v>260</v>
      </c>
      <c r="F32" s="7" t="str">
        <f t="shared" si="1"/>
        <v>N/A</v>
      </c>
      <c r="G32" s="22">
        <v>61</v>
      </c>
      <c r="H32" s="7" t="str">
        <f t="shared" si="2"/>
        <v>N/A</v>
      </c>
      <c r="I32" s="8">
        <v>-50.2</v>
      </c>
      <c r="J32" s="8">
        <v>-76.5</v>
      </c>
      <c r="K32" s="25" t="s">
        <v>734</v>
      </c>
      <c r="L32" s="85" t="str">
        <f t="shared" si="3"/>
        <v>No</v>
      </c>
    </row>
    <row r="33" spans="1:12" x14ac:dyDescent="0.25">
      <c r="A33" s="142" t="s">
        <v>993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994</v>
      </c>
      <c r="B34" s="21" t="s">
        <v>213</v>
      </c>
      <c r="C34" s="22">
        <v>3954</v>
      </c>
      <c r="D34" s="7" t="str">
        <f t="shared" si="0"/>
        <v>N/A</v>
      </c>
      <c r="E34" s="22">
        <v>5113</v>
      </c>
      <c r="F34" s="7" t="str">
        <f t="shared" si="1"/>
        <v>N/A</v>
      </c>
      <c r="G34" s="22">
        <v>3870</v>
      </c>
      <c r="H34" s="7" t="str">
        <f t="shared" si="2"/>
        <v>N/A</v>
      </c>
      <c r="I34" s="8">
        <v>29.31</v>
      </c>
      <c r="J34" s="8">
        <v>-24.3</v>
      </c>
      <c r="K34" s="25" t="s">
        <v>734</v>
      </c>
      <c r="L34" s="85" t="str">
        <f t="shared" si="3"/>
        <v>Yes</v>
      </c>
    </row>
    <row r="35" spans="1:12" x14ac:dyDescent="0.25">
      <c r="A35" s="142" t="s">
        <v>995</v>
      </c>
      <c r="B35" s="21" t="s">
        <v>213</v>
      </c>
      <c r="C35" s="22">
        <v>1119</v>
      </c>
      <c r="D35" s="7" t="str">
        <f t="shared" si="0"/>
        <v>N/A</v>
      </c>
      <c r="E35" s="22">
        <v>1386</v>
      </c>
      <c r="F35" s="7" t="str">
        <f t="shared" si="1"/>
        <v>N/A</v>
      </c>
      <c r="G35" s="22">
        <v>54795</v>
      </c>
      <c r="H35" s="7" t="str">
        <f t="shared" si="2"/>
        <v>N/A</v>
      </c>
      <c r="I35" s="8">
        <v>23.86</v>
      </c>
      <c r="J35" s="8">
        <v>3853</v>
      </c>
      <c r="K35" s="25" t="s">
        <v>734</v>
      </c>
      <c r="L35" s="85" t="str">
        <f t="shared" si="3"/>
        <v>No</v>
      </c>
    </row>
    <row r="36" spans="1:12" x14ac:dyDescent="0.25">
      <c r="A36" s="142" t="s">
        <v>996</v>
      </c>
      <c r="B36" s="21" t="s">
        <v>213</v>
      </c>
      <c r="C36" s="22">
        <v>2633</v>
      </c>
      <c r="D36" s="7" t="str">
        <f t="shared" si="0"/>
        <v>N/A</v>
      </c>
      <c r="E36" s="22">
        <v>2372</v>
      </c>
      <c r="F36" s="7" t="str">
        <f t="shared" si="1"/>
        <v>N/A</v>
      </c>
      <c r="G36" s="22">
        <v>11</v>
      </c>
      <c r="H36" s="7" t="str">
        <f t="shared" si="2"/>
        <v>N/A</v>
      </c>
      <c r="I36" s="8">
        <v>-9.91</v>
      </c>
      <c r="J36" s="8">
        <v>-100</v>
      </c>
      <c r="K36" s="25" t="s">
        <v>734</v>
      </c>
      <c r="L36" s="85" t="str">
        <f t="shared" si="3"/>
        <v>No</v>
      </c>
    </row>
    <row r="37" spans="1:12" x14ac:dyDescent="0.25">
      <c r="A37" s="142" t="s">
        <v>122</v>
      </c>
      <c r="B37" s="21" t="s">
        <v>213</v>
      </c>
      <c r="C37" s="22">
        <v>169</v>
      </c>
      <c r="D37" s="7" t="str">
        <f t="shared" si="0"/>
        <v>N/A</v>
      </c>
      <c r="E37" s="22">
        <v>136</v>
      </c>
      <c r="F37" s="7" t="str">
        <f t="shared" si="1"/>
        <v>N/A</v>
      </c>
      <c r="G37" s="22">
        <v>63</v>
      </c>
      <c r="H37" s="7" t="str">
        <f t="shared" si="2"/>
        <v>N/A</v>
      </c>
      <c r="I37" s="8">
        <v>-19.5</v>
      </c>
      <c r="J37" s="8">
        <v>-53.7</v>
      </c>
      <c r="K37" s="25" t="s">
        <v>734</v>
      </c>
      <c r="L37" s="85" t="str">
        <f t="shared" si="3"/>
        <v>No</v>
      </c>
    </row>
    <row r="38" spans="1:12" x14ac:dyDescent="0.25">
      <c r="A38" s="142" t="s">
        <v>84</v>
      </c>
      <c r="B38" s="21" t="s">
        <v>213</v>
      </c>
      <c r="C38" s="26">
        <v>202295124</v>
      </c>
      <c r="D38" s="7" t="str">
        <f t="shared" si="0"/>
        <v>N/A</v>
      </c>
      <c r="E38" s="26">
        <v>187183165</v>
      </c>
      <c r="F38" s="7" t="str">
        <f t="shared" si="1"/>
        <v>N/A</v>
      </c>
      <c r="G38" s="26">
        <v>146995666</v>
      </c>
      <c r="H38" s="7" t="str">
        <f t="shared" si="2"/>
        <v>N/A</v>
      </c>
      <c r="I38" s="8">
        <v>-7.47</v>
      </c>
      <c r="J38" s="8">
        <v>-21.5</v>
      </c>
      <c r="K38" s="25" t="s">
        <v>734</v>
      </c>
      <c r="L38" s="85" t="str">
        <f t="shared" si="3"/>
        <v>Yes</v>
      </c>
    </row>
    <row r="39" spans="1:12" x14ac:dyDescent="0.25">
      <c r="A39" s="142" t="s">
        <v>1275</v>
      </c>
      <c r="B39" s="21" t="s">
        <v>213</v>
      </c>
      <c r="C39" s="26">
        <v>4605.6763881999996</v>
      </c>
      <c r="D39" s="7" t="str">
        <f t="shared" si="0"/>
        <v>N/A</v>
      </c>
      <c r="E39" s="26">
        <v>3995.1158943999999</v>
      </c>
      <c r="F39" s="7" t="str">
        <f t="shared" si="1"/>
        <v>N/A</v>
      </c>
      <c r="G39" s="26">
        <v>1529.4364433000001</v>
      </c>
      <c r="H39" s="7" t="str">
        <f t="shared" si="2"/>
        <v>N/A</v>
      </c>
      <c r="I39" s="8">
        <v>-13.3</v>
      </c>
      <c r="J39" s="8">
        <v>-61.7</v>
      </c>
      <c r="K39" s="25" t="s">
        <v>734</v>
      </c>
      <c r="L39" s="85" t="str">
        <f t="shared" si="3"/>
        <v>No</v>
      </c>
    </row>
    <row r="40" spans="1:12" x14ac:dyDescent="0.25">
      <c r="A40" s="142" t="s">
        <v>1276</v>
      </c>
      <c r="B40" s="21" t="s">
        <v>213</v>
      </c>
      <c r="C40" s="26">
        <v>7190.6701738000002</v>
      </c>
      <c r="D40" s="7" t="str">
        <f>IF($B40="N/A","N/A",IF(C40&gt;10,"No",IF(C40&lt;-10,"No","Yes")))</f>
        <v>N/A</v>
      </c>
      <c r="E40" s="26">
        <v>6302.0390883</v>
      </c>
      <c r="F40" s="7" t="str">
        <f>IF($B40="N/A","N/A",IF(E40&gt;10,"No",IF(E40&lt;-10,"No","Yes")))</f>
        <v>N/A</v>
      </c>
      <c r="G40" s="26">
        <v>3803.3497891000002</v>
      </c>
      <c r="H40" s="7" t="str">
        <f>IF($B40="N/A","N/A",IF(G40&gt;10,"No",IF(G40&lt;-10,"No","Yes")))</f>
        <v>N/A</v>
      </c>
      <c r="I40" s="8">
        <v>-12.4</v>
      </c>
      <c r="J40" s="8">
        <v>-39.6</v>
      </c>
      <c r="K40" s="25" t="s">
        <v>734</v>
      </c>
      <c r="L40" s="85" t="str">
        <f>IF(J40="Div by 0", "N/A", IF(K40="N/A","N/A", IF(J40&gt;VALUE(MID(K40,1,2)), "No", IF(J40&lt;-1*VALUE(MID(K40,1,2)), "No", "Yes"))))</f>
        <v>No</v>
      </c>
    </row>
    <row r="41" spans="1:12" x14ac:dyDescent="0.25">
      <c r="A41" s="142" t="s">
        <v>107</v>
      </c>
      <c r="B41" s="21" t="s">
        <v>213</v>
      </c>
      <c r="C41" s="26">
        <v>19742204</v>
      </c>
      <c r="D41" s="7" t="str">
        <f t="shared" ref="D41:D44" si="4">IF($B41="N/A","N/A",IF(C41&gt;10,"No",IF(C41&lt;-10,"No","Yes")))</f>
        <v>N/A</v>
      </c>
      <c r="E41" s="26">
        <v>17501382</v>
      </c>
      <c r="F41" s="7" t="str">
        <f t="shared" ref="F41:F44" si="5">IF($B41="N/A","N/A",IF(E41&gt;10,"No",IF(E41&lt;-10,"No","Yes")))</f>
        <v>N/A</v>
      </c>
      <c r="G41" s="26">
        <v>13473342</v>
      </c>
      <c r="H41" s="7" t="str">
        <f t="shared" ref="H41:H44" si="6">IF($B41="N/A","N/A",IF(G41&gt;10,"No",IF(G41&lt;-10,"No","Yes")))</f>
        <v>N/A</v>
      </c>
      <c r="I41" s="8">
        <v>-11.4</v>
      </c>
      <c r="J41" s="8">
        <v>-23</v>
      </c>
      <c r="K41" s="25" t="s">
        <v>734</v>
      </c>
      <c r="L41" s="85" t="str">
        <f t="shared" ref="L41:L43" si="7">IF(J41="Div by 0", "N/A", IF(K41="N/A","N/A", IF(J41&gt;VALUE(MID(K41,1,2)), "No", IF(J41&lt;-1*VALUE(MID(K41,1,2)), "No", "Yes"))))</f>
        <v>Yes</v>
      </c>
    </row>
    <row r="42" spans="1:12" x14ac:dyDescent="0.25">
      <c r="A42" s="142" t="s">
        <v>158</v>
      </c>
      <c r="B42" s="25" t="s">
        <v>217</v>
      </c>
      <c r="C42" s="1">
        <v>1160</v>
      </c>
      <c r="D42" s="7" t="str">
        <f>IF($B42="N/A","N/A",IF(C42&gt;0,"No",IF(C42&lt;0,"No","Yes")))</f>
        <v>No</v>
      </c>
      <c r="E42" s="1">
        <v>1205</v>
      </c>
      <c r="F42" s="7" t="str">
        <f>IF($B42="N/A","N/A",IF(E42&gt;0,"No",IF(E42&lt;0,"No","Yes")))</f>
        <v>No</v>
      </c>
      <c r="G42" s="1">
        <v>3527</v>
      </c>
      <c r="H42" s="7" t="str">
        <f>IF($B42="N/A","N/A",IF(G42&gt;0,"No",IF(G42&lt;0,"No","Yes")))</f>
        <v>No</v>
      </c>
      <c r="I42" s="8">
        <v>3.879</v>
      </c>
      <c r="J42" s="8">
        <v>192.7</v>
      </c>
      <c r="K42" s="25" t="s">
        <v>734</v>
      </c>
      <c r="L42" s="85" t="str">
        <f t="shared" si="7"/>
        <v>No</v>
      </c>
    </row>
    <row r="43" spans="1:12" x14ac:dyDescent="0.25">
      <c r="A43" s="142" t="s">
        <v>156</v>
      </c>
      <c r="B43" s="21" t="s">
        <v>213</v>
      </c>
      <c r="C43" s="26">
        <v>515769</v>
      </c>
      <c r="D43" s="7" t="str">
        <f t="shared" si="4"/>
        <v>N/A</v>
      </c>
      <c r="E43" s="26">
        <v>544367</v>
      </c>
      <c r="F43" s="7" t="str">
        <f t="shared" si="5"/>
        <v>N/A</v>
      </c>
      <c r="G43" s="26">
        <v>2357767</v>
      </c>
      <c r="H43" s="7" t="str">
        <f t="shared" si="6"/>
        <v>N/A</v>
      </c>
      <c r="I43" s="8">
        <v>5.5449999999999999</v>
      </c>
      <c r="J43" s="8">
        <v>333.1</v>
      </c>
      <c r="K43" s="25" t="s">
        <v>734</v>
      </c>
      <c r="L43" s="85" t="str">
        <f t="shared" si="7"/>
        <v>No</v>
      </c>
    </row>
    <row r="44" spans="1:12" x14ac:dyDescent="0.25">
      <c r="A44" s="142" t="s">
        <v>1277</v>
      </c>
      <c r="B44" s="21" t="s">
        <v>213</v>
      </c>
      <c r="C44" s="26">
        <v>444.62844827999999</v>
      </c>
      <c r="D44" s="7" t="str">
        <f t="shared" si="4"/>
        <v>N/A</v>
      </c>
      <c r="E44" s="26">
        <v>451.75684647000003</v>
      </c>
      <c r="F44" s="7" t="str">
        <f t="shared" si="5"/>
        <v>N/A</v>
      </c>
      <c r="G44" s="26">
        <v>668.49078537000003</v>
      </c>
      <c r="H44" s="7" t="str">
        <f t="shared" si="6"/>
        <v>N/A</v>
      </c>
      <c r="I44" s="8">
        <v>1.603</v>
      </c>
      <c r="J44" s="8">
        <v>47.98</v>
      </c>
      <c r="K44" s="25" t="s">
        <v>734</v>
      </c>
      <c r="L44" s="85" t="str">
        <f>IF(J44="Div by 0", "N/A", IF(OR(J44="N/A",K44="N/A"),"N/A", IF(J44&gt;VALUE(MID(K44,1,2)), "No", IF(J44&lt;-1*VALUE(MID(K44,1,2)), "No", "Yes"))))</f>
        <v>No</v>
      </c>
    </row>
    <row r="45" spans="1:12" x14ac:dyDescent="0.25">
      <c r="A45" s="142" t="s">
        <v>1278</v>
      </c>
      <c r="B45" s="21" t="s">
        <v>213</v>
      </c>
      <c r="C45" s="26">
        <v>14877.437209</v>
      </c>
      <c r="D45" s="7" t="str">
        <f t="shared" ref="D45:D71" si="8">IF($B45="N/A","N/A",IF(C45&gt;10,"No",IF(C45&lt;-10,"No","Yes")))</f>
        <v>N/A</v>
      </c>
      <c r="E45" s="26">
        <v>14864.230769</v>
      </c>
      <c r="F45" s="7" t="str">
        <f t="shared" ref="F45:F71" si="9">IF($B45="N/A","N/A",IF(E45&gt;10,"No",IF(E45&lt;-10,"No","Yes")))</f>
        <v>N/A</v>
      </c>
      <c r="G45" s="26">
        <v>19166.630768999999</v>
      </c>
      <c r="H45" s="7" t="str">
        <f t="shared" ref="H45:H71" si="10">IF($B45="N/A","N/A",IF(G45&gt;10,"No",IF(G45&lt;-10,"No","Yes")))</f>
        <v>N/A</v>
      </c>
      <c r="I45" s="8">
        <v>-8.8999999999999996E-2</v>
      </c>
      <c r="J45" s="8">
        <v>28.94</v>
      </c>
      <c r="K45" s="25" t="s">
        <v>734</v>
      </c>
      <c r="L45" s="85" t="str">
        <f t="shared" ref="L45:L71" si="11">IF(J45="Div by 0", "N/A", IF(K45="N/A","N/A", IF(J45&gt;VALUE(MID(K45,1,2)), "No", IF(J45&lt;-1*VALUE(MID(K45,1,2)), "No", "Yes"))))</f>
        <v>Yes</v>
      </c>
    </row>
    <row r="46" spans="1:12" x14ac:dyDescent="0.25">
      <c r="A46" s="142" t="s">
        <v>1279</v>
      </c>
      <c r="B46" s="21" t="s">
        <v>213</v>
      </c>
      <c r="C46" s="26">
        <v>20384.789474000001</v>
      </c>
      <c r="D46" s="7" t="str">
        <f t="shared" si="8"/>
        <v>N/A</v>
      </c>
      <c r="E46" s="26">
        <v>24556.948275999999</v>
      </c>
      <c r="F46" s="7" t="str">
        <f t="shared" si="9"/>
        <v>N/A</v>
      </c>
      <c r="G46" s="26">
        <v>30903.208332999999</v>
      </c>
      <c r="H46" s="7" t="str">
        <f t="shared" si="10"/>
        <v>N/A</v>
      </c>
      <c r="I46" s="8">
        <v>20.47</v>
      </c>
      <c r="J46" s="8">
        <v>25.84</v>
      </c>
      <c r="K46" s="25" t="s">
        <v>734</v>
      </c>
      <c r="L46" s="85" t="str">
        <f t="shared" si="11"/>
        <v>Yes</v>
      </c>
    </row>
    <row r="47" spans="1:12" x14ac:dyDescent="0.25">
      <c r="A47" s="142" t="s">
        <v>1280</v>
      </c>
      <c r="B47" s="21" t="s">
        <v>213</v>
      </c>
      <c r="C47" s="26" t="s">
        <v>1747</v>
      </c>
      <c r="D47" s="7" t="str">
        <f t="shared" si="8"/>
        <v>N/A</v>
      </c>
      <c r="E47" s="26" t="s">
        <v>1747</v>
      </c>
      <c r="F47" s="7" t="str">
        <f t="shared" si="9"/>
        <v>N/A</v>
      </c>
      <c r="G47" s="26" t="s">
        <v>1747</v>
      </c>
      <c r="H47" s="7" t="str">
        <f t="shared" si="10"/>
        <v>N/A</v>
      </c>
      <c r="I47" s="8" t="s">
        <v>1747</v>
      </c>
      <c r="J47" s="8" t="s">
        <v>1747</v>
      </c>
      <c r="K47" s="25" t="s">
        <v>734</v>
      </c>
      <c r="L47" s="85" t="str">
        <f t="shared" si="11"/>
        <v>N/A</v>
      </c>
    </row>
    <row r="48" spans="1:12" x14ac:dyDescent="0.25">
      <c r="A48" s="142" t="s">
        <v>1281</v>
      </c>
      <c r="B48" s="21" t="s">
        <v>213</v>
      </c>
      <c r="C48" s="26" t="s">
        <v>1747</v>
      </c>
      <c r="D48" s="7" t="str">
        <f t="shared" si="8"/>
        <v>N/A</v>
      </c>
      <c r="E48" s="26" t="s">
        <v>1747</v>
      </c>
      <c r="F48" s="7" t="str">
        <f t="shared" si="9"/>
        <v>N/A</v>
      </c>
      <c r="G48" s="26" t="s">
        <v>1747</v>
      </c>
      <c r="H48" s="7" t="str">
        <f t="shared" si="10"/>
        <v>N/A</v>
      </c>
      <c r="I48" s="8" t="s">
        <v>1747</v>
      </c>
      <c r="J48" s="8" t="s">
        <v>1747</v>
      </c>
      <c r="K48" s="25" t="s">
        <v>734</v>
      </c>
      <c r="L48" s="85" t="str">
        <f t="shared" si="11"/>
        <v>N/A</v>
      </c>
    </row>
    <row r="49" spans="1:12" x14ac:dyDescent="0.25">
      <c r="A49" s="142" t="s">
        <v>1282</v>
      </c>
      <c r="B49" s="21" t="s">
        <v>213</v>
      </c>
      <c r="C49" s="26">
        <v>11866.223022</v>
      </c>
      <c r="D49" s="7" t="str">
        <f t="shared" si="8"/>
        <v>N/A</v>
      </c>
      <c r="E49" s="26">
        <v>10760.744526</v>
      </c>
      <c r="F49" s="7" t="str">
        <f t="shared" si="9"/>
        <v>N/A</v>
      </c>
      <c r="G49" s="26">
        <v>16509.292452999998</v>
      </c>
      <c r="H49" s="7" t="str">
        <f t="shared" si="10"/>
        <v>N/A</v>
      </c>
      <c r="I49" s="8">
        <v>-9.32</v>
      </c>
      <c r="J49" s="8">
        <v>53.42</v>
      </c>
      <c r="K49" s="25" t="s">
        <v>734</v>
      </c>
      <c r="L49" s="85" t="str">
        <f t="shared" si="11"/>
        <v>No</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18245.640273000001</v>
      </c>
      <c r="D51" s="7" t="str">
        <f t="shared" si="8"/>
        <v>N/A</v>
      </c>
      <c r="E51" s="26">
        <v>15906.249397</v>
      </c>
      <c r="F51" s="7" t="str">
        <f t="shared" si="9"/>
        <v>N/A</v>
      </c>
      <c r="G51" s="26">
        <v>11985.537606</v>
      </c>
      <c r="H51" s="7" t="str">
        <f t="shared" si="10"/>
        <v>N/A</v>
      </c>
      <c r="I51" s="8">
        <v>-12.8</v>
      </c>
      <c r="J51" s="8">
        <v>-24.6</v>
      </c>
      <c r="K51" s="25" t="s">
        <v>734</v>
      </c>
      <c r="L51" s="85" t="str">
        <f t="shared" si="11"/>
        <v>Yes</v>
      </c>
    </row>
    <row r="52" spans="1:12" x14ac:dyDescent="0.25">
      <c r="A52" s="142" t="s">
        <v>1285</v>
      </c>
      <c r="B52" s="21" t="s">
        <v>213</v>
      </c>
      <c r="C52" s="26">
        <v>15615.782144999999</v>
      </c>
      <c r="D52" s="7" t="str">
        <f t="shared" si="8"/>
        <v>N/A</v>
      </c>
      <c r="E52" s="26">
        <v>15073.240886</v>
      </c>
      <c r="F52" s="7" t="str">
        <f t="shared" si="9"/>
        <v>N/A</v>
      </c>
      <c r="G52" s="26">
        <v>11145.908712</v>
      </c>
      <c r="H52" s="7" t="str">
        <f t="shared" si="10"/>
        <v>N/A</v>
      </c>
      <c r="I52" s="8">
        <v>-3.47</v>
      </c>
      <c r="J52" s="8">
        <v>-26.1</v>
      </c>
      <c r="K52" s="25" t="s">
        <v>734</v>
      </c>
      <c r="L52" s="85" t="str">
        <f t="shared" si="11"/>
        <v>Yes</v>
      </c>
    </row>
    <row r="53" spans="1:12" x14ac:dyDescent="0.25">
      <c r="A53" s="142" t="s">
        <v>1286</v>
      </c>
      <c r="B53" s="21" t="s">
        <v>213</v>
      </c>
      <c r="C53" s="26" t="s">
        <v>1747</v>
      </c>
      <c r="D53" s="7" t="str">
        <f t="shared" si="8"/>
        <v>N/A</v>
      </c>
      <c r="E53" s="26" t="s">
        <v>1747</v>
      </c>
      <c r="F53" s="7" t="str">
        <f t="shared" si="9"/>
        <v>N/A</v>
      </c>
      <c r="G53" s="26" t="s">
        <v>1747</v>
      </c>
      <c r="H53" s="7" t="str">
        <f t="shared" si="10"/>
        <v>N/A</v>
      </c>
      <c r="I53" s="8" t="s">
        <v>1747</v>
      </c>
      <c r="J53" s="8" t="s">
        <v>1747</v>
      </c>
      <c r="K53" s="25" t="s">
        <v>734</v>
      </c>
      <c r="L53" s="85" t="str">
        <f t="shared" si="11"/>
        <v>N/A</v>
      </c>
    </row>
    <row r="54" spans="1:12" x14ac:dyDescent="0.25">
      <c r="A54" s="142" t="s">
        <v>1287</v>
      </c>
      <c r="B54" s="21" t="s">
        <v>213</v>
      </c>
      <c r="C54" s="26">
        <v>32491.559140000001</v>
      </c>
      <c r="D54" s="7" t="str">
        <f t="shared" si="8"/>
        <v>N/A</v>
      </c>
      <c r="E54" s="26">
        <v>14915.392405000001</v>
      </c>
      <c r="F54" s="7" t="str">
        <f t="shared" si="9"/>
        <v>N/A</v>
      </c>
      <c r="G54" s="26">
        <v>13485.387500000001</v>
      </c>
      <c r="H54" s="7" t="str">
        <f t="shared" si="10"/>
        <v>N/A</v>
      </c>
      <c r="I54" s="8">
        <v>-54.1</v>
      </c>
      <c r="J54" s="8">
        <v>-9.59</v>
      </c>
      <c r="K54" s="25" t="s">
        <v>734</v>
      </c>
      <c r="L54" s="85" t="str">
        <f t="shared" si="11"/>
        <v>Yes</v>
      </c>
    </row>
    <row r="55" spans="1:12" x14ac:dyDescent="0.25">
      <c r="A55" s="142" t="s">
        <v>1662</v>
      </c>
      <c r="B55" s="21" t="s">
        <v>213</v>
      </c>
      <c r="C55" s="26">
        <v>24445.018250000001</v>
      </c>
      <c r="D55" s="7" t="str">
        <f t="shared" si="8"/>
        <v>N/A</v>
      </c>
      <c r="E55" s="26">
        <v>18177.852900000002</v>
      </c>
      <c r="F55" s="7" t="str">
        <f t="shared" si="9"/>
        <v>N/A</v>
      </c>
      <c r="G55" s="26">
        <v>15429.721019000001</v>
      </c>
      <c r="H55" s="7" t="str">
        <f t="shared" si="10"/>
        <v>N/A</v>
      </c>
      <c r="I55" s="8">
        <v>-25.6</v>
      </c>
      <c r="J55" s="8">
        <v>-15.1</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1041.5877453999999</v>
      </c>
      <c r="D57" s="7" t="str">
        <f t="shared" si="8"/>
        <v>N/A</v>
      </c>
      <c r="E57" s="26">
        <v>1284.8454446999999</v>
      </c>
      <c r="F57" s="7" t="str">
        <f t="shared" si="9"/>
        <v>N/A</v>
      </c>
      <c r="G57" s="26">
        <v>905.72417852000001</v>
      </c>
      <c r="H57" s="7" t="str">
        <f t="shared" si="10"/>
        <v>N/A</v>
      </c>
      <c r="I57" s="8">
        <v>23.35</v>
      </c>
      <c r="J57" s="8">
        <v>-29.5</v>
      </c>
      <c r="K57" s="25" t="s">
        <v>734</v>
      </c>
      <c r="L57" s="85" t="str">
        <f t="shared" si="11"/>
        <v>Yes</v>
      </c>
    </row>
    <row r="58" spans="1:12" x14ac:dyDescent="0.25">
      <c r="A58" s="142" t="s">
        <v>1289</v>
      </c>
      <c r="B58" s="21" t="s">
        <v>213</v>
      </c>
      <c r="C58" s="26">
        <v>1051.106057</v>
      </c>
      <c r="D58" s="7" t="str">
        <f t="shared" si="8"/>
        <v>N/A</v>
      </c>
      <c r="E58" s="26">
        <v>1152.3513923</v>
      </c>
      <c r="F58" s="7" t="str">
        <f t="shared" si="9"/>
        <v>N/A</v>
      </c>
      <c r="G58" s="26">
        <v>1112.1153128000001</v>
      </c>
      <c r="H58" s="7" t="str">
        <f t="shared" si="10"/>
        <v>N/A</v>
      </c>
      <c r="I58" s="8">
        <v>9.6319999999999997</v>
      </c>
      <c r="J58" s="8">
        <v>-3.49</v>
      </c>
      <c r="K58" s="25" t="s">
        <v>734</v>
      </c>
      <c r="L58" s="85" t="str">
        <f t="shared" si="11"/>
        <v>Yes</v>
      </c>
    </row>
    <row r="59" spans="1:12" ht="12" customHeight="1" x14ac:dyDescent="0.25">
      <c r="A59" s="142" t="s">
        <v>1664</v>
      </c>
      <c r="B59" s="21" t="s">
        <v>213</v>
      </c>
      <c r="C59" s="26">
        <v>1253.3151751</v>
      </c>
      <c r="D59" s="7" t="str">
        <f t="shared" si="8"/>
        <v>N/A</v>
      </c>
      <c r="E59" s="26">
        <v>896.97872340000004</v>
      </c>
      <c r="F59" s="7" t="str">
        <f t="shared" si="9"/>
        <v>N/A</v>
      </c>
      <c r="G59" s="26">
        <v>0</v>
      </c>
      <c r="H59" s="7" t="str">
        <f t="shared" si="10"/>
        <v>N/A</v>
      </c>
      <c r="I59" s="8">
        <v>-28.4</v>
      </c>
      <c r="J59" s="8">
        <v>-100</v>
      </c>
      <c r="K59" s="25" t="s">
        <v>734</v>
      </c>
      <c r="L59" s="85" t="str">
        <f t="shared" si="11"/>
        <v>No</v>
      </c>
    </row>
    <row r="60" spans="1:12" x14ac:dyDescent="0.25">
      <c r="A60" s="142" t="s">
        <v>1665</v>
      </c>
      <c r="B60" s="21" t="s">
        <v>213</v>
      </c>
      <c r="C60" s="26" t="s">
        <v>1747</v>
      </c>
      <c r="D60" s="7" t="str">
        <f t="shared" si="8"/>
        <v>N/A</v>
      </c>
      <c r="E60" s="26" t="s">
        <v>1747</v>
      </c>
      <c r="F60" s="7" t="str">
        <f t="shared" si="9"/>
        <v>N/A</v>
      </c>
      <c r="G60" s="26" t="s">
        <v>1747</v>
      </c>
      <c r="H60" s="7" t="str">
        <f t="shared" si="10"/>
        <v>N/A</v>
      </c>
      <c r="I60" s="8" t="s">
        <v>1747</v>
      </c>
      <c r="J60" s="8" t="s">
        <v>1747</v>
      </c>
      <c r="K60" s="25" t="s">
        <v>734</v>
      </c>
      <c r="L60" s="85" t="str">
        <f t="shared" si="11"/>
        <v>N/A</v>
      </c>
    </row>
    <row r="61" spans="1:12" x14ac:dyDescent="0.25">
      <c r="A61" s="84" t="s">
        <v>1666</v>
      </c>
      <c r="B61" s="21" t="s">
        <v>213</v>
      </c>
      <c r="C61" s="26">
        <v>661.94572324000001</v>
      </c>
      <c r="D61" s="7" t="str">
        <f t="shared" si="8"/>
        <v>N/A</v>
      </c>
      <c r="E61" s="26">
        <v>894.96386992999999</v>
      </c>
      <c r="F61" s="7" t="str">
        <f t="shared" si="9"/>
        <v>N/A</v>
      </c>
      <c r="G61" s="26">
        <v>650.12630044000002</v>
      </c>
      <c r="H61" s="7" t="str">
        <f t="shared" si="10"/>
        <v>N/A</v>
      </c>
      <c r="I61" s="8">
        <v>35.200000000000003</v>
      </c>
      <c r="J61" s="8">
        <v>-27.4</v>
      </c>
      <c r="K61" s="25" t="s">
        <v>734</v>
      </c>
      <c r="L61" s="85" t="str">
        <f t="shared" si="11"/>
        <v>Yes</v>
      </c>
    </row>
    <row r="62" spans="1:12" x14ac:dyDescent="0.25">
      <c r="A62" s="84" t="s">
        <v>1667</v>
      </c>
      <c r="B62" s="21" t="s">
        <v>213</v>
      </c>
      <c r="C62" s="26">
        <v>1748.7285254999999</v>
      </c>
      <c r="D62" s="7" t="str">
        <f t="shared" si="8"/>
        <v>N/A</v>
      </c>
      <c r="E62" s="26">
        <v>1024.1881754999999</v>
      </c>
      <c r="F62" s="7" t="str">
        <f t="shared" si="9"/>
        <v>N/A</v>
      </c>
      <c r="G62" s="26">
        <v>1625.1231321</v>
      </c>
      <c r="H62" s="7" t="str">
        <f t="shared" si="10"/>
        <v>N/A</v>
      </c>
      <c r="I62" s="8">
        <v>-41.4</v>
      </c>
      <c r="J62" s="8">
        <v>58.67</v>
      </c>
      <c r="K62" s="25" t="s">
        <v>734</v>
      </c>
      <c r="L62" s="85" t="str">
        <f t="shared" si="11"/>
        <v>No</v>
      </c>
    </row>
    <row r="63" spans="1:12" x14ac:dyDescent="0.25">
      <c r="A63" s="84" t="s">
        <v>1668</v>
      </c>
      <c r="B63" s="21" t="s">
        <v>213</v>
      </c>
      <c r="C63" s="26">
        <v>2148.3122718</v>
      </c>
      <c r="D63" s="7" t="str">
        <f t="shared" si="8"/>
        <v>N/A</v>
      </c>
      <c r="E63" s="26">
        <v>3013.4224095</v>
      </c>
      <c r="F63" s="7" t="str">
        <f t="shared" si="9"/>
        <v>N/A</v>
      </c>
      <c r="G63" s="26">
        <v>3062.2111359</v>
      </c>
      <c r="H63" s="7" t="str">
        <f t="shared" si="10"/>
        <v>N/A</v>
      </c>
      <c r="I63" s="8">
        <v>40.270000000000003</v>
      </c>
      <c r="J63" s="8">
        <v>1.619</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2444.7667253</v>
      </c>
      <c r="D65" s="7" t="str">
        <f t="shared" si="8"/>
        <v>N/A</v>
      </c>
      <c r="E65" s="26">
        <v>1999.8462316</v>
      </c>
      <c r="F65" s="7" t="str">
        <f t="shared" si="9"/>
        <v>N/A</v>
      </c>
      <c r="G65" s="26">
        <v>1083.5582598000001</v>
      </c>
      <c r="H65" s="7" t="str">
        <f t="shared" si="10"/>
        <v>N/A</v>
      </c>
      <c r="I65" s="8">
        <v>-18.2</v>
      </c>
      <c r="J65" s="8">
        <v>-45.8</v>
      </c>
      <c r="K65" s="25" t="s">
        <v>734</v>
      </c>
      <c r="L65" s="85" t="str">
        <f t="shared" si="11"/>
        <v>No</v>
      </c>
    </row>
    <row r="66" spans="1:12" x14ac:dyDescent="0.25">
      <c r="A66" s="84" t="s">
        <v>1671</v>
      </c>
      <c r="B66" s="21" t="s">
        <v>213</v>
      </c>
      <c r="C66" s="26">
        <v>2099.8445133999999</v>
      </c>
      <c r="D66" s="7" t="str">
        <f t="shared" si="8"/>
        <v>N/A</v>
      </c>
      <c r="E66" s="26">
        <v>2201.0075148000001</v>
      </c>
      <c r="F66" s="7" t="str">
        <f t="shared" si="9"/>
        <v>N/A</v>
      </c>
      <c r="G66" s="26">
        <v>1694.0648206000001</v>
      </c>
      <c r="H66" s="7" t="str">
        <f t="shared" si="10"/>
        <v>N/A</v>
      </c>
      <c r="I66" s="8">
        <v>4.8179999999999996</v>
      </c>
      <c r="J66" s="8">
        <v>-23</v>
      </c>
      <c r="K66" s="25" t="s">
        <v>734</v>
      </c>
      <c r="L66" s="85" t="str">
        <f t="shared" si="11"/>
        <v>Yes</v>
      </c>
    </row>
    <row r="67" spans="1:12" x14ac:dyDescent="0.25">
      <c r="A67" s="84" t="s">
        <v>1672</v>
      </c>
      <c r="B67" s="21" t="s">
        <v>213</v>
      </c>
      <c r="C67" s="26">
        <v>2549.5996169</v>
      </c>
      <c r="D67" s="7" t="str">
        <f t="shared" si="8"/>
        <v>N/A</v>
      </c>
      <c r="E67" s="26">
        <v>2028.2</v>
      </c>
      <c r="F67" s="7" t="str">
        <f t="shared" si="9"/>
        <v>N/A</v>
      </c>
      <c r="G67" s="26">
        <v>1030.5573770000001</v>
      </c>
      <c r="H67" s="7" t="str">
        <f t="shared" si="10"/>
        <v>N/A</v>
      </c>
      <c r="I67" s="8">
        <v>-20.5</v>
      </c>
      <c r="J67" s="8">
        <v>-49.2</v>
      </c>
      <c r="K67" s="25" t="s">
        <v>734</v>
      </c>
      <c r="L67" s="85" t="str">
        <f t="shared" si="11"/>
        <v>No</v>
      </c>
    </row>
    <row r="68" spans="1:12" x14ac:dyDescent="0.25">
      <c r="A68" s="108" t="s">
        <v>1673</v>
      </c>
      <c r="B68" s="21" t="s">
        <v>213</v>
      </c>
      <c r="C68" s="26" t="s">
        <v>1747</v>
      </c>
      <c r="D68" s="7" t="str">
        <f t="shared" si="8"/>
        <v>N/A</v>
      </c>
      <c r="E68" s="26" t="s">
        <v>1747</v>
      </c>
      <c r="F68" s="7" t="str">
        <f t="shared" si="9"/>
        <v>N/A</v>
      </c>
      <c r="G68" s="26" t="s">
        <v>1747</v>
      </c>
      <c r="H68" s="7" t="str">
        <f t="shared" si="10"/>
        <v>N/A</v>
      </c>
      <c r="I68" s="8" t="s">
        <v>1747</v>
      </c>
      <c r="J68" s="8" t="s">
        <v>1747</v>
      </c>
      <c r="K68" s="25" t="s">
        <v>734</v>
      </c>
      <c r="L68" s="85" t="str">
        <f t="shared" si="11"/>
        <v>N/A</v>
      </c>
    </row>
    <row r="69" spans="1:12" x14ac:dyDescent="0.25">
      <c r="A69" s="108" t="s">
        <v>1674</v>
      </c>
      <c r="B69" s="21" t="s">
        <v>213</v>
      </c>
      <c r="C69" s="26">
        <v>1231.4896308</v>
      </c>
      <c r="D69" s="7" t="str">
        <f t="shared" si="8"/>
        <v>N/A</v>
      </c>
      <c r="E69" s="26">
        <v>1063.0041071999999</v>
      </c>
      <c r="F69" s="7" t="str">
        <f t="shared" si="9"/>
        <v>N/A</v>
      </c>
      <c r="G69" s="26">
        <v>1336.2046511999999</v>
      </c>
      <c r="H69" s="7" t="str">
        <f t="shared" si="10"/>
        <v>N/A</v>
      </c>
      <c r="I69" s="8">
        <v>-13.7</v>
      </c>
      <c r="J69" s="8">
        <v>25.7</v>
      </c>
      <c r="K69" s="25" t="s">
        <v>734</v>
      </c>
      <c r="L69" s="85" t="str">
        <f t="shared" si="11"/>
        <v>Yes</v>
      </c>
    </row>
    <row r="70" spans="1:12" x14ac:dyDescent="0.25">
      <c r="A70" s="142" t="s">
        <v>1675</v>
      </c>
      <c r="B70" s="21" t="s">
        <v>213</v>
      </c>
      <c r="C70" s="26">
        <v>1649.2520107</v>
      </c>
      <c r="D70" s="7" t="str">
        <f t="shared" si="8"/>
        <v>N/A</v>
      </c>
      <c r="E70" s="26">
        <v>1111.2626263</v>
      </c>
      <c r="F70" s="7" t="str">
        <f t="shared" si="9"/>
        <v>N/A</v>
      </c>
      <c r="G70" s="26">
        <v>1048.0893329999999</v>
      </c>
      <c r="H70" s="7" t="str">
        <f t="shared" si="10"/>
        <v>N/A</v>
      </c>
      <c r="I70" s="8">
        <v>-32.6</v>
      </c>
      <c r="J70" s="8">
        <v>-5.68</v>
      </c>
      <c r="K70" s="25" t="s">
        <v>734</v>
      </c>
      <c r="L70" s="85" t="str">
        <f t="shared" si="11"/>
        <v>Yes</v>
      </c>
    </row>
    <row r="71" spans="1:12" x14ac:dyDescent="0.25">
      <c r="A71" s="142" t="s">
        <v>1676</v>
      </c>
      <c r="B71" s="21" t="s">
        <v>213</v>
      </c>
      <c r="C71" s="26">
        <v>4921.9069502000002</v>
      </c>
      <c r="D71" s="7" t="str">
        <f t="shared" si="8"/>
        <v>N/A</v>
      </c>
      <c r="E71" s="26">
        <v>4219.3874367999997</v>
      </c>
      <c r="F71" s="7" t="str">
        <f t="shared" si="9"/>
        <v>N/A</v>
      </c>
      <c r="G71" s="26">
        <v>0</v>
      </c>
      <c r="H71" s="7" t="str">
        <f t="shared" si="10"/>
        <v>N/A</v>
      </c>
      <c r="I71" s="8">
        <v>-14.3</v>
      </c>
      <c r="J71" s="8">
        <v>-100</v>
      </c>
      <c r="K71" s="25" t="s">
        <v>734</v>
      </c>
      <c r="L71" s="85" t="str">
        <f t="shared" si="11"/>
        <v>No</v>
      </c>
    </row>
    <row r="72" spans="1:12" x14ac:dyDescent="0.25">
      <c r="A72" s="142" t="s">
        <v>1596</v>
      </c>
      <c r="B72" s="21" t="s">
        <v>213</v>
      </c>
      <c r="C72" s="26">
        <v>49073106</v>
      </c>
      <c r="D72" s="7" t="str">
        <f t="shared" ref="D72:D135" si="12">IF($B72="N/A","N/A",IF(C72&gt;10,"No",IF(C72&lt;-10,"No","Yes")))</f>
        <v>N/A</v>
      </c>
      <c r="E72" s="26">
        <v>45639535</v>
      </c>
      <c r="F72" s="7" t="str">
        <f t="shared" ref="F72:F135" si="13">IF($B72="N/A","N/A",IF(E72&gt;10,"No",IF(E72&lt;-10,"No","Yes")))</f>
        <v>N/A</v>
      </c>
      <c r="G72" s="26">
        <v>38894819</v>
      </c>
      <c r="H72" s="7" t="str">
        <f t="shared" ref="H72:H135" si="14">IF($B72="N/A","N/A",IF(G72&gt;10,"No",IF(G72&lt;-10,"No","Yes")))</f>
        <v>N/A</v>
      </c>
      <c r="I72" s="8">
        <v>-7</v>
      </c>
      <c r="J72" s="8">
        <v>-14.8</v>
      </c>
      <c r="K72" s="25" t="s">
        <v>734</v>
      </c>
      <c r="L72" s="85" t="str">
        <f t="shared" ref="L72:L132" si="15">IF(J72="Div by 0", "N/A", IF(K72="N/A","N/A", IF(J72&gt;VALUE(MID(K72,1,2)), "No", IF(J72&lt;-1*VALUE(MID(K72,1,2)), "No", "Yes"))))</f>
        <v>Yes</v>
      </c>
    </row>
    <row r="73" spans="1:12" x14ac:dyDescent="0.25">
      <c r="A73" s="142" t="s">
        <v>1597</v>
      </c>
      <c r="B73" s="21" t="s">
        <v>213</v>
      </c>
      <c r="C73" s="22">
        <v>2837</v>
      </c>
      <c r="D73" s="7" t="str">
        <f t="shared" si="12"/>
        <v>N/A</v>
      </c>
      <c r="E73" s="22">
        <v>3621</v>
      </c>
      <c r="F73" s="7" t="str">
        <f t="shared" si="13"/>
        <v>N/A</v>
      </c>
      <c r="G73" s="22">
        <v>3264</v>
      </c>
      <c r="H73" s="7" t="str">
        <f t="shared" si="14"/>
        <v>N/A</v>
      </c>
      <c r="I73" s="8">
        <v>27.63</v>
      </c>
      <c r="J73" s="8">
        <v>-9.86</v>
      </c>
      <c r="K73" s="25" t="s">
        <v>734</v>
      </c>
      <c r="L73" s="85" t="str">
        <f t="shared" si="15"/>
        <v>Yes</v>
      </c>
    </row>
    <row r="74" spans="1:12" x14ac:dyDescent="0.25">
      <c r="A74" s="142" t="s">
        <v>1290</v>
      </c>
      <c r="B74" s="21" t="s">
        <v>213</v>
      </c>
      <c r="C74" s="26">
        <v>17297.53472</v>
      </c>
      <c r="D74" s="7" t="str">
        <f t="shared" si="12"/>
        <v>N/A</v>
      </c>
      <c r="E74" s="26">
        <v>12604.124551000001</v>
      </c>
      <c r="F74" s="7" t="str">
        <f t="shared" si="13"/>
        <v>N/A</v>
      </c>
      <c r="G74" s="26">
        <v>11916.304840999999</v>
      </c>
      <c r="H74" s="7" t="str">
        <f t="shared" si="14"/>
        <v>N/A</v>
      </c>
      <c r="I74" s="8">
        <v>-27.1</v>
      </c>
      <c r="J74" s="8">
        <v>-5.46</v>
      </c>
      <c r="K74" s="25" t="s">
        <v>734</v>
      </c>
      <c r="L74" s="85" t="str">
        <f t="shared" si="15"/>
        <v>Yes</v>
      </c>
    </row>
    <row r="75" spans="1:12" x14ac:dyDescent="0.25">
      <c r="A75" s="142" t="s">
        <v>1291</v>
      </c>
      <c r="B75" s="21" t="s">
        <v>213</v>
      </c>
      <c r="C75" s="22">
        <v>7.9016566796000003</v>
      </c>
      <c r="D75" s="7" t="str">
        <f t="shared" si="12"/>
        <v>N/A</v>
      </c>
      <c r="E75" s="22">
        <v>6.0521955261000002</v>
      </c>
      <c r="F75" s="7" t="str">
        <f t="shared" si="13"/>
        <v>N/A</v>
      </c>
      <c r="G75" s="22">
        <v>5.3486519607999998</v>
      </c>
      <c r="H75" s="7" t="str">
        <f t="shared" si="14"/>
        <v>N/A</v>
      </c>
      <c r="I75" s="8">
        <v>-23.4</v>
      </c>
      <c r="J75" s="8">
        <v>-11.6</v>
      </c>
      <c r="K75" s="25" t="s">
        <v>734</v>
      </c>
      <c r="L75" s="85" t="str">
        <f t="shared" si="15"/>
        <v>Yes</v>
      </c>
    </row>
    <row r="76" spans="1:12" ht="25" x14ac:dyDescent="0.25">
      <c r="A76" s="142" t="s">
        <v>545</v>
      </c>
      <c r="B76" s="21" t="s">
        <v>213</v>
      </c>
      <c r="C76" s="26">
        <v>0</v>
      </c>
      <c r="D76" s="7" t="str">
        <f t="shared" si="12"/>
        <v>N/A</v>
      </c>
      <c r="E76" s="26">
        <v>112015</v>
      </c>
      <c r="F76" s="7" t="str">
        <f t="shared" si="13"/>
        <v>N/A</v>
      </c>
      <c r="G76" s="26">
        <v>115722</v>
      </c>
      <c r="H76" s="7" t="str">
        <f t="shared" si="14"/>
        <v>N/A</v>
      </c>
      <c r="I76" s="8" t="s">
        <v>1747</v>
      </c>
      <c r="J76" s="8">
        <v>3.3090000000000002</v>
      </c>
      <c r="K76" s="25" t="s">
        <v>734</v>
      </c>
      <c r="L76" s="85" t="str">
        <f t="shared" si="15"/>
        <v>Yes</v>
      </c>
    </row>
    <row r="77" spans="1:12" x14ac:dyDescent="0.25">
      <c r="A77" s="142" t="s">
        <v>546</v>
      </c>
      <c r="B77" s="21" t="s">
        <v>213</v>
      </c>
      <c r="C77" s="22">
        <v>0</v>
      </c>
      <c r="D77" s="7" t="str">
        <f t="shared" si="12"/>
        <v>N/A</v>
      </c>
      <c r="E77" s="22">
        <v>11</v>
      </c>
      <c r="F77" s="7" t="str">
        <f t="shared" si="13"/>
        <v>N/A</v>
      </c>
      <c r="G77" s="22">
        <v>11</v>
      </c>
      <c r="H77" s="7" t="str">
        <f t="shared" si="14"/>
        <v>N/A</v>
      </c>
      <c r="I77" s="8" t="s">
        <v>1747</v>
      </c>
      <c r="J77" s="8">
        <v>-50</v>
      </c>
      <c r="K77" s="25" t="s">
        <v>734</v>
      </c>
      <c r="L77" s="85" t="str">
        <f t="shared" si="15"/>
        <v>No</v>
      </c>
    </row>
    <row r="78" spans="1:12" x14ac:dyDescent="0.25">
      <c r="A78" s="142" t="s">
        <v>1292</v>
      </c>
      <c r="B78" s="21" t="s">
        <v>213</v>
      </c>
      <c r="C78" s="26" t="s">
        <v>1747</v>
      </c>
      <c r="D78" s="7" t="str">
        <f t="shared" si="12"/>
        <v>N/A</v>
      </c>
      <c r="E78" s="26">
        <v>56007.5</v>
      </c>
      <c r="F78" s="7" t="str">
        <f t="shared" si="13"/>
        <v>N/A</v>
      </c>
      <c r="G78" s="26">
        <v>115722</v>
      </c>
      <c r="H78" s="7" t="str">
        <f t="shared" si="14"/>
        <v>N/A</v>
      </c>
      <c r="I78" s="8" t="s">
        <v>1747</v>
      </c>
      <c r="J78" s="8">
        <v>106.6</v>
      </c>
      <c r="K78" s="25" t="s">
        <v>734</v>
      </c>
      <c r="L78" s="85" t="str">
        <f t="shared" si="15"/>
        <v>No</v>
      </c>
    </row>
    <row r="79" spans="1:12" ht="25" x14ac:dyDescent="0.25">
      <c r="A79" s="142" t="s">
        <v>547</v>
      </c>
      <c r="B79" s="21" t="s">
        <v>213</v>
      </c>
      <c r="C79" s="26">
        <v>2920286</v>
      </c>
      <c r="D79" s="7" t="str">
        <f t="shared" si="12"/>
        <v>N/A</v>
      </c>
      <c r="E79" s="26">
        <v>6157920</v>
      </c>
      <c r="F79" s="7" t="str">
        <f t="shared" si="13"/>
        <v>N/A</v>
      </c>
      <c r="G79" s="26">
        <v>4688681</v>
      </c>
      <c r="H79" s="7" t="str">
        <f t="shared" si="14"/>
        <v>N/A</v>
      </c>
      <c r="I79" s="8">
        <v>110.9</v>
      </c>
      <c r="J79" s="8">
        <v>-23.9</v>
      </c>
      <c r="K79" s="25" t="s">
        <v>734</v>
      </c>
      <c r="L79" s="85" t="str">
        <f t="shared" si="15"/>
        <v>Yes</v>
      </c>
    </row>
    <row r="80" spans="1:12" x14ac:dyDescent="0.25">
      <c r="A80" s="142" t="s">
        <v>548</v>
      </c>
      <c r="B80" s="21" t="s">
        <v>213</v>
      </c>
      <c r="C80" s="22">
        <v>96</v>
      </c>
      <c r="D80" s="7" t="str">
        <f t="shared" si="12"/>
        <v>N/A</v>
      </c>
      <c r="E80" s="22">
        <v>146</v>
      </c>
      <c r="F80" s="7" t="str">
        <f t="shared" si="13"/>
        <v>N/A</v>
      </c>
      <c r="G80" s="22">
        <v>111</v>
      </c>
      <c r="H80" s="7" t="str">
        <f t="shared" si="14"/>
        <v>N/A</v>
      </c>
      <c r="I80" s="8">
        <v>52.08</v>
      </c>
      <c r="J80" s="8">
        <v>-24</v>
      </c>
      <c r="K80" s="25" t="s">
        <v>734</v>
      </c>
      <c r="L80" s="85" t="str">
        <f t="shared" si="15"/>
        <v>Yes</v>
      </c>
    </row>
    <row r="81" spans="1:12" ht="25" x14ac:dyDescent="0.25">
      <c r="A81" s="142" t="s">
        <v>1293</v>
      </c>
      <c r="B81" s="21" t="s">
        <v>213</v>
      </c>
      <c r="C81" s="26">
        <v>30419.645832999999</v>
      </c>
      <c r="D81" s="7" t="str">
        <f t="shared" si="12"/>
        <v>N/A</v>
      </c>
      <c r="E81" s="26">
        <v>42177.534247000003</v>
      </c>
      <c r="F81" s="7" t="str">
        <f t="shared" si="13"/>
        <v>N/A</v>
      </c>
      <c r="G81" s="26">
        <v>42240.369369</v>
      </c>
      <c r="H81" s="7" t="str">
        <f t="shared" si="14"/>
        <v>N/A</v>
      </c>
      <c r="I81" s="8">
        <v>38.65</v>
      </c>
      <c r="J81" s="8">
        <v>0.14899999999999999</v>
      </c>
      <c r="K81" s="25" t="s">
        <v>734</v>
      </c>
      <c r="L81" s="85" t="str">
        <f t="shared" si="15"/>
        <v>Yes</v>
      </c>
    </row>
    <row r="82" spans="1:12" x14ac:dyDescent="0.25">
      <c r="A82" s="142" t="s">
        <v>549</v>
      </c>
      <c r="B82" s="21" t="s">
        <v>213</v>
      </c>
      <c r="C82" s="26">
        <v>0</v>
      </c>
      <c r="D82" s="7" t="str">
        <f t="shared" si="12"/>
        <v>N/A</v>
      </c>
      <c r="E82" s="26">
        <v>0</v>
      </c>
      <c r="F82" s="7" t="str">
        <f t="shared" si="13"/>
        <v>N/A</v>
      </c>
      <c r="G82" s="26">
        <v>0</v>
      </c>
      <c r="H82" s="7" t="str">
        <f t="shared" si="14"/>
        <v>N/A</v>
      </c>
      <c r="I82" s="8" t="s">
        <v>1747</v>
      </c>
      <c r="J82" s="8" t="s">
        <v>1747</v>
      </c>
      <c r="K82" s="25" t="s">
        <v>734</v>
      </c>
      <c r="L82" s="85" t="str">
        <f t="shared" si="15"/>
        <v>N/A</v>
      </c>
    </row>
    <row r="83" spans="1:12" x14ac:dyDescent="0.25">
      <c r="A83" s="142" t="s">
        <v>550</v>
      </c>
      <c r="B83" s="21" t="s">
        <v>213</v>
      </c>
      <c r="C83" s="22">
        <v>0</v>
      </c>
      <c r="D83" s="7" t="str">
        <f t="shared" si="12"/>
        <v>N/A</v>
      </c>
      <c r="E83" s="22">
        <v>0</v>
      </c>
      <c r="F83" s="7" t="str">
        <f t="shared" si="13"/>
        <v>N/A</v>
      </c>
      <c r="G83" s="22">
        <v>0</v>
      </c>
      <c r="H83" s="7" t="str">
        <f t="shared" si="14"/>
        <v>N/A</v>
      </c>
      <c r="I83" s="8" t="s">
        <v>1747</v>
      </c>
      <c r="J83" s="8" t="s">
        <v>1747</v>
      </c>
      <c r="K83" s="25" t="s">
        <v>734</v>
      </c>
      <c r="L83" s="85" t="str">
        <f t="shared" si="15"/>
        <v>N/A</v>
      </c>
    </row>
    <row r="84" spans="1:12" x14ac:dyDescent="0.25">
      <c r="A84" s="142" t="s">
        <v>1294</v>
      </c>
      <c r="B84" s="21" t="s">
        <v>213</v>
      </c>
      <c r="C84" s="26" t="s">
        <v>1747</v>
      </c>
      <c r="D84" s="7" t="str">
        <f t="shared" si="12"/>
        <v>N/A</v>
      </c>
      <c r="E84" s="26" t="s">
        <v>1747</v>
      </c>
      <c r="F84" s="7" t="str">
        <f t="shared" si="13"/>
        <v>N/A</v>
      </c>
      <c r="G84" s="26" t="s">
        <v>1747</v>
      </c>
      <c r="H84" s="7" t="str">
        <f t="shared" si="14"/>
        <v>N/A</v>
      </c>
      <c r="I84" s="8" t="s">
        <v>1747</v>
      </c>
      <c r="J84" s="8" t="s">
        <v>1747</v>
      </c>
      <c r="K84" s="25" t="s">
        <v>734</v>
      </c>
      <c r="L84" s="85" t="str">
        <f t="shared" si="15"/>
        <v>N/A</v>
      </c>
    </row>
    <row r="85" spans="1:12" x14ac:dyDescent="0.25">
      <c r="A85" s="142" t="s">
        <v>551</v>
      </c>
      <c r="B85" s="21" t="s">
        <v>213</v>
      </c>
      <c r="C85" s="26">
        <v>11219120</v>
      </c>
      <c r="D85" s="7" t="str">
        <f t="shared" si="12"/>
        <v>N/A</v>
      </c>
      <c r="E85" s="26">
        <v>10347566</v>
      </c>
      <c r="F85" s="7" t="str">
        <f t="shared" si="13"/>
        <v>N/A</v>
      </c>
      <c r="G85" s="26">
        <v>5991498</v>
      </c>
      <c r="H85" s="7" t="str">
        <f t="shared" si="14"/>
        <v>N/A</v>
      </c>
      <c r="I85" s="8">
        <v>-7.77</v>
      </c>
      <c r="J85" s="8">
        <v>-42.1</v>
      </c>
      <c r="K85" s="25" t="s">
        <v>734</v>
      </c>
      <c r="L85" s="85" t="str">
        <f t="shared" si="15"/>
        <v>No</v>
      </c>
    </row>
    <row r="86" spans="1:12" x14ac:dyDescent="0.25">
      <c r="A86" s="142" t="s">
        <v>552</v>
      </c>
      <c r="B86" s="21" t="s">
        <v>213</v>
      </c>
      <c r="C86" s="22">
        <v>352</v>
      </c>
      <c r="D86" s="7" t="str">
        <f t="shared" si="12"/>
        <v>N/A</v>
      </c>
      <c r="E86" s="22">
        <v>273</v>
      </c>
      <c r="F86" s="7" t="str">
        <f t="shared" si="13"/>
        <v>N/A</v>
      </c>
      <c r="G86" s="22">
        <v>144</v>
      </c>
      <c r="H86" s="7" t="str">
        <f t="shared" si="14"/>
        <v>N/A</v>
      </c>
      <c r="I86" s="8">
        <v>-22.4</v>
      </c>
      <c r="J86" s="8">
        <v>-47.3</v>
      </c>
      <c r="K86" s="25" t="s">
        <v>734</v>
      </c>
      <c r="L86" s="85" t="str">
        <f t="shared" si="15"/>
        <v>No</v>
      </c>
    </row>
    <row r="87" spans="1:12" x14ac:dyDescent="0.25">
      <c r="A87" s="142" t="s">
        <v>1295</v>
      </c>
      <c r="B87" s="21" t="s">
        <v>213</v>
      </c>
      <c r="C87" s="26">
        <v>31872.5</v>
      </c>
      <c r="D87" s="7" t="str">
        <f t="shared" si="12"/>
        <v>N/A</v>
      </c>
      <c r="E87" s="26">
        <v>37903.172161000002</v>
      </c>
      <c r="F87" s="7" t="str">
        <f t="shared" si="13"/>
        <v>N/A</v>
      </c>
      <c r="G87" s="26">
        <v>41607.625</v>
      </c>
      <c r="H87" s="7" t="str">
        <f t="shared" si="14"/>
        <v>N/A</v>
      </c>
      <c r="I87" s="8">
        <v>18.920000000000002</v>
      </c>
      <c r="J87" s="8">
        <v>9.7729999999999997</v>
      </c>
      <c r="K87" s="25" t="s">
        <v>734</v>
      </c>
      <c r="L87" s="85" t="str">
        <f t="shared" si="15"/>
        <v>Yes</v>
      </c>
    </row>
    <row r="88" spans="1:12" ht="25" x14ac:dyDescent="0.25">
      <c r="A88" s="142" t="s">
        <v>553</v>
      </c>
      <c r="B88" s="21" t="s">
        <v>213</v>
      </c>
      <c r="C88" s="26">
        <v>11579749</v>
      </c>
      <c r="D88" s="7" t="str">
        <f t="shared" si="12"/>
        <v>N/A</v>
      </c>
      <c r="E88" s="26">
        <v>10130299</v>
      </c>
      <c r="F88" s="7" t="str">
        <f t="shared" si="13"/>
        <v>N/A</v>
      </c>
      <c r="G88" s="26">
        <v>7781552</v>
      </c>
      <c r="H88" s="7" t="str">
        <f t="shared" si="14"/>
        <v>N/A</v>
      </c>
      <c r="I88" s="8">
        <v>-12.5</v>
      </c>
      <c r="J88" s="8">
        <v>-23.2</v>
      </c>
      <c r="K88" s="25" t="s">
        <v>734</v>
      </c>
      <c r="L88" s="85" t="str">
        <f t="shared" si="15"/>
        <v>Yes</v>
      </c>
    </row>
    <row r="89" spans="1:12" x14ac:dyDescent="0.25">
      <c r="A89" s="142" t="s">
        <v>554</v>
      </c>
      <c r="B89" s="21" t="s">
        <v>213</v>
      </c>
      <c r="C89" s="22">
        <v>12596</v>
      </c>
      <c r="D89" s="7" t="str">
        <f t="shared" si="12"/>
        <v>N/A</v>
      </c>
      <c r="E89" s="22">
        <v>13821</v>
      </c>
      <c r="F89" s="7" t="str">
        <f t="shared" si="13"/>
        <v>N/A</v>
      </c>
      <c r="G89" s="22">
        <v>16265</v>
      </c>
      <c r="H89" s="7" t="str">
        <f t="shared" si="14"/>
        <v>N/A</v>
      </c>
      <c r="I89" s="8">
        <v>9.7249999999999996</v>
      </c>
      <c r="J89" s="8">
        <v>17.68</v>
      </c>
      <c r="K89" s="25" t="s">
        <v>734</v>
      </c>
      <c r="L89" s="85" t="str">
        <f t="shared" si="15"/>
        <v>Yes</v>
      </c>
    </row>
    <row r="90" spans="1:12" x14ac:dyDescent="0.25">
      <c r="A90" s="142" t="s">
        <v>1296</v>
      </c>
      <c r="B90" s="21" t="s">
        <v>213</v>
      </c>
      <c r="C90" s="26">
        <v>919.31954588999997</v>
      </c>
      <c r="D90" s="7" t="str">
        <f t="shared" si="12"/>
        <v>N/A</v>
      </c>
      <c r="E90" s="26">
        <v>732.96425728999998</v>
      </c>
      <c r="F90" s="7" t="str">
        <f t="shared" si="13"/>
        <v>N/A</v>
      </c>
      <c r="G90" s="26">
        <v>478.42311711999997</v>
      </c>
      <c r="H90" s="7" t="str">
        <f t="shared" si="14"/>
        <v>N/A</v>
      </c>
      <c r="I90" s="8">
        <v>-20.3</v>
      </c>
      <c r="J90" s="8">
        <v>-34.700000000000003</v>
      </c>
      <c r="K90" s="25" t="s">
        <v>734</v>
      </c>
      <c r="L90" s="85" t="str">
        <f t="shared" si="15"/>
        <v>No</v>
      </c>
    </row>
    <row r="91" spans="1:12" x14ac:dyDescent="0.25">
      <c r="A91" s="142" t="s">
        <v>555</v>
      </c>
      <c r="B91" s="21" t="s">
        <v>213</v>
      </c>
      <c r="C91" s="26">
        <v>527709</v>
      </c>
      <c r="D91" s="7" t="str">
        <f t="shared" si="12"/>
        <v>N/A</v>
      </c>
      <c r="E91" s="26">
        <v>691072</v>
      </c>
      <c r="F91" s="7" t="str">
        <f t="shared" si="13"/>
        <v>N/A</v>
      </c>
      <c r="G91" s="26">
        <v>1757610</v>
      </c>
      <c r="H91" s="7" t="str">
        <f t="shared" si="14"/>
        <v>N/A</v>
      </c>
      <c r="I91" s="8">
        <v>30.96</v>
      </c>
      <c r="J91" s="8">
        <v>154.30000000000001</v>
      </c>
      <c r="K91" s="25" t="s">
        <v>734</v>
      </c>
      <c r="L91" s="85" t="str">
        <f t="shared" si="15"/>
        <v>No</v>
      </c>
    </row>
    <row r="92" spans="1:12" x14ac:dyDescent="0.25">
      <c r="A92" s="142" t="s">
        <v>556</v>
      </c>
      <c r="B92" s="21" t="s">
        <v>213</v>
      </c>
      <c r="C92" s="22">
        <v>1031</v>
      </c>
      <c r="D92" s="7" t="str">
        <f t="shared" si="12"/>
        <v>N/A</v>
      </c>
      <c r="E92" s="22">
        <v>1329</v>
      </c>
      <c r="F92" s="7" t="str">
        <f t="shared" si="13"/>
        <v>N/A</v>
      </c>
      <c r="G92" s="22">
        <v>2688</v>
      </c>
      <c r="H92" s="7" t="str">
        <f t="shared" si="14"/>
        <v>N/A</v>
      </c>
      <c r="I92" s="8">
        <v>28.9</v>
      </c>
      <c r="J92" s="8">
        <v>102.3</v>
      </c>
      <c r="K92" s="25" t="s">
        <v>734</v>
      </c>
      <c r="L92" s="85" t="str">
        <f t="shared" si="15"/>
        <v>No</v>
      </c>
    </row>
    <row r="93" spans="1:12" x14ac:dyDescent="0.25">
      <c r="A93" s="142" t="s">
        <v>1297</v>
      </c>
      <c r="B93" s="21" t="s">
        <v>213</v>
      </c>
      <c r="C93" s="26">
        <v>511.84190107000001</v>
      </c>
      <c r="D93" s="7" t="str">
        <f t="shared" si="12"/>
        <v>N/A</v>
      </c>
      <c r="E93" s="26">
        <v>519.99398043999997</v>
      </c>
      <c r="F93" s="7" t="str">
        <f t="shared" si="13"/>
        <v>N/A</v>
      </c>
      <c r="G93" s="26">
        <v>653.87276785999995</v>
      </c>
      <c r="H93" s="7" t="str">
        <f t="shared" si="14"/>
        <v>N/A</v>
      </c>
      <c r="I93" s="8">
        <v>1.593</v>
      </c>
      <c r="J93" s="8">
        <v>25.75</v>
      </c>
      <c r="K93" s="25" t="s">
        <v>734</v>
      </c>
      <c r="L93" s="85" t="str">
        <f t="shared" si="15"/>
        <v>Yes</v>
      </c>
    </row>
    <row r="94" spans="1:12" ht="25" x14ac:dyDescent="0.25">
      <c r="A94" s="142" t="s">
        <v>557</v>
      </c>
      <c r="B94" s="21" t="s">
        <v>213</v>
      </c>
      <c r="C94" s="26">
        <v>3090101</v>
      </c>
      <c r="D94" s="7" t="str">
        <f t="shared" si="12"/>
        <v>N/A</v>
      </c>
      <c r="E94" s="26">
        <v>2744622</v>
      </c>
      <c r="F94" s="7" t="str">
        <f t="shared" si="13"/>
        <v>N/A</v>
      </c>
      <c r="G94" s="26">
        <v>1315408</v>
      </c>
      <c r="H94" s="7" t="str">
        <f t="shared" si="14"/>
        <v>N/A</v>
      </c>
      <c r="I94" s="8">
        <v>-11.2</v>
      </c>
      <c r="J94" s="8">
        <v>-52.1</v>
      </c>
      <c r="K94" s="25" t="s">
        <v>734</v>
      </c>
      <c r="L94" s="85" t="str">
        <f t="shared" si="15"/>
        <v>No</v>
      </c>
    </row>
    <row r="95" spans="1:12" x14ac:dyDescent="0.25">
      <c r="A95" s="142" t="s">
        <v>558</v>
      </c>
      <c r="B95" s="21" t="s">
        <v>213</v>
      </c>
      <c r="C95" s="22">
        <v>3621</v>
      </c>
      <c r="D95" s="7" t="str">
        <f t="shared" si="12"/>
        <v>N/A</v>
      </c>
      <c r="E95" s="22">
        <v>3342</v>
      </c>
      <c r="F95" s="7" t="str">
        <f t="shared" si="13"/>
        <v>N/A</v>
      </c>
      <c r="G95" s="22">
        <v>2593</v>
      </c>
      <c r="H95" s="7" t="str">
        <f t="shared" si="14"/>
        <v>N/A</v>
      </c>
      <c r="I95" s="8">
        <v>-7.71</v>
      </c>
      <c r="J95" s="8">
        <v>-22.4</v>
      </c>
      <c r="K95" s="25" t="s">
        <v>734</v>
      </c>
      <c r="L95" s="85" t="str">
        <f t="shared" si="15"/>
        <v>Yes</v>
      </c>
    </row>
    <row r="96" spans="1:12" ht="25" x14ac:dyDescent="0.25">
      <c r="A96" s="142" t="s">
        <v>1298</v>
      </c>
      <c r="B96" s="21" t="s">
        <v>213</v>
      </c>
      <c r="C96" s="26">
        <v>853.38331951999999</v>
      </c>
      <c r="D96" s="7" t="str">
        <f t="shared" si="12"/>
        <v>N/A</v>
      </c>
      <c r="E96" s="26">
        <v>821.25134649999995</v>
      </c>
      <c r="F96" s="7" t="str">
        <f t="shared" si="13"/>
        <v>N/A</v>
      </c>
      <c r="G96" s="26">
        <v>507.29193984</v>
      </c>
      <c r="H96" s="7" t="str">
        <f t="shared" si="14"/>
        <v>N/A</v>
      </c>
      <c r="I96" s="8">
        <v>-3.77</v>
      </c>
      <c r="J96" s="8">
        <v>-38.200000000000003</v>
      </c>
      <c r="K96" s="25" t="s">
        <v>734</v>
      </c>
      <c r="L96" s="85" t="str">
        <f t="shared" si="15"/>
        <v>No</v>
      </c>
    </row>
    <row r="97" spans="1:12" ht="25" x14ac:dyDescent="0.25">
      <c r="A97" s="142" t="s">
        <v>559</v>
      </c>
      <c r="B97" s="21" t="s">
        <v>213</v>
      </c>
      <c r="C97" s="26">
        <v>22749259</v>
      </c>
      <c r="D97" s="7" t="str">
        <f t="shared" si="12"/>
        <v>N/A</v>
      </c>
      <c r="E97" s="26">
        <v>17433354</v>
      </c>
      <c r="F97" s="7" t="str">
        <f t="shared" si="13"/>
        <v>N/A</v>
      </c>
      <c r="G97" s="26">
        <v>14836256</v>
      </c>
      <c r="H97" s="7" t="str">
        <f t="shared" si="14"/>
        <v>N/A</v>
      </c>
      <c r="I97" s="8">
        <v>-23.4</v>
      </c>
      <c r="J97" s="8">
        <v>-14.9</v>
      </c>
      <c r="K97" s="25" t="s">
        <v>734</v>
      </c>
      <c r="L97" s="85" t="str">
        <f t="shared" si="15"/>
        <v>Yes</v>
      </c>
    </row>
    <row r="98" spans="1:12" x14ac:dyDescent="0.25">
      <c r="A98" s="142" t="s">
        <v>560</v>
      </c>
      <c r="B98" s="21" t="s">
        <v>213</v>
      </c>
      <c r="C98" s="22">
        <v>10680</v>
      </c>
      <c r="D98" s="7" t="str">
        <f t="shared" si="12"/>
        <v>N/A</v>
      </c>
      <c r="E98" s="22">
        <v>10601</v>
      </c>
      <c r="F98" s="7" t="str">
        <f t="shared" si="13"/>
        <v>N/A</v>
      </c>
      <c r="G98" s="22">
        <v>14563</v>
      </c>
      <c r="H98" s="7" t="str">
        <f t="shared" si="14"/>
        <v>N/A</v>
      </c>
      <c r="I98" s="8">
        <v>-0.74</v>
      </c>
      <c r="J98" s="8">
        <v>37.369999999999997</v>
      </c>
      <c r="K98" s="25" t="s">
        <v>734</v>
      </c>
      <c r="L98" s="85" t="str">
        <f t="shared" si="15"/>
        <v>No</v>
      </c>
    </row>
    <row r="99" spans="1:12" x14ac:dyDescent="0.25">
      <c r="A99" s="142" t="s">
        <v>1299</v>
      </c>
      <c r="B99" s="21" t="s">
        <v>213</v>
      </c>
      <c r="C99" s="26">
        <v>2130.0804306999999</v>
      </c>
      <c r="D99" s="7" t="str">
        <f t="shared" si="12"/>
        <v>N/A</v>
      </c>
      <c r="E99" s="26">
        <v>1644.5008961000001</v>
      </c>
      <c r="F99" s="7" t="str">
        <f t="shared" si="13"/>
        <v>N/A</v>
      </c>
      <c r="G99" s="26">
        <v>1018.7637163000001</v>
      </c>
      <c r="H99" s="7" t="str">
        <f t="shared" si="14"/>
        <v>N/A</v>
      </c>
      <c r="I99" s="8">
        <v>-22.8</v>
      </c>
      <c r="J99" s="8">
        <v>-38.1</v>
      </c>
      <c r="K99" s="25" t="s">
        <v>734</v>
      </c>
      <c r="L99" s="85" t="str">
        <f t="shared" si="15"/>
        <v>No</v>
      </c>
    </row>
    <row r="100" spans="1:12" x14ac:dyDescent="0.25">
      <c r="A100" s="142" t="s">
        <v>561</v>
      </c>
      <c r="B100" s="21" t="s">
        <v>213</v>
      </c>
      <c r="C100" s="26">
        <v>7236953</v>
      </c>
      <c r="D100" s="7" t="str">
        <f t="shared" si="12"/>
        <v>N/A</v>
      </c>
      <c r="E100" s="26">
        <v>7990280</v>
      </c>
      <c r="F100" s="7" t="str">
        <f t="shared" si="13"/>
        <v>N/A</v>
      </c>
      <c r="G100" s="26">
        <v>10612174</v>
      </c>
      <c r="H100" s="7" t="str">
        <f t="shared" si="14"/>
        <v>N/A</v>
      </c>
      <c r="I100" s="8">
        <v>10.41</v>
      </c>
      <c r="J100" s="8">
        <v>32.81</v>
      </c>
      <c r="K100" s="25" t="s">
        <v>734</v>
      </c>
      <c r="L100" s="85" t="str">
        <f t="shared" si="15"/>
        <v>No</v>
      </c>
    </row>
    <row r="101" spans="1:12" x14ac:dyDescent="0.25">
      <c r="A101" s="142" t="s">
        <v>562</v>
      </c>
      <c r="B101" s="21" t="s">
        <v>213</v>
      </c>
      <c r="C101" s="22">
        <v>8824</v>
      </c>
      <c r="D101" s="7" t="str">
        <f t="shared" si="12"/>
        <v>N/A</v>
      </c>
      <c r="E101" s="22">
        <v>9122</v>
      </c>
      <c r="F101" s="7" t="str">
        <f t="shared" si="13"/>
        <v>N/A</v>
      </c>
      <c r="G101" s="22">
        <v>12016</v>
      </c>
      <c r="H101" s="7" t="str">
        <f t="shared" si="14"/>
        <v>N/A</v>
      </c>
      <c r="I101" s="8">
        <v>3.3769999999999998</v>
      </c>
      <c r="J101" s="8">
        <v>31.73</v>
      </c>
      <c r="K101" s="25" t="s">
        <v>734</v>
      </c>
      <c r="L101" s="85" t="str">
        <f t="shared" si="15"/>
        <v>No</v>
      </c>
    </row>
    <row r="102" spans="1:12" x14ac:dyDescent="0.25">
      <c r="A102" s="142" t="s">
        <v>1300</v>
      </c>
      <c r="B102" s="21" t="s">
        <v>213</v>
      </c>
      <c r="C102" s="26">
        <v>820.14426563999996</v>
      </c>
      <c r="D102" s="7" t="str">
        <f t="shared" si="12"/>
        <v>N/A</v>
      </c>
      <c r="E102" s="26">
        <v>875.93510194999999</v>
      </c>
      <c r="F102" s="7" t="str">
        <f t="shared" si="13"/>
        <v>N/A</v>
      </c>
      <c r="G102" s="26">
        <v>883.17027297000004</v>
      </c>
      <c r="H102" s="7" t="str">
        <f t="shared" si="14"/>
        <v>N/A</v>
      </c>
      <c r="I102" s="8">
        <v>6.8029999999999999</v>
      </c>
      <c r="J102" s="8">
        <v>0.82599999999999996</v>
      </c>
      <c r="K102" s="25" t="s">
        <v>734</v>
      </c>
      <c r="L102" s="85" t="str">
        <f t="shared" si="15"/>
        <v>Yes</v>
      </c>
    </row>
    <row r="103" spans="1:12" ht="25" x14ac:dyDescent="0.25">
      <c r="A103" s="142" t="s">
        <v>563</v>
      </c>
      <c r="B103" s="21" t="s">
        <v>213</v>
      </c>
      <c r="C103" s="26">
        <v>359961</v>
      </c>
      <c r="D103" s="7" t="str">
        <f t="shared" si="12"/>
        <v>N/A</v>
      </c>
      <c r="E103" s="26">
        <v>336002</v>
      </c>
      <c r="F103" s="7" t="str">
        <f t="shared" si="13"/>
        <v>N/A</v>
      </c>
      <c r="G103" s="26">
        <v>132225</v>
      </c>
      <c r="H103" s="7" t="str">
        <f t="shared" si="14"/>
        <v>N/A</v>
      </c>
      <c r="I103" s="8">
        <v>-6.66</v>
      </c>
      <c r="J103" s="8">
        <v>-60.6</v>
      </c>
      <c r="K103" s="25" t="s">
        <v>734</v>
      </c>
      <c r="L103" s="85" t="str">
        <f t="shared" si="15"/>
        <v>No</v>
      </c>
    </row>
    <row r="104" spans="1:12" x14ac:dyDescent="0.25">
      <c r="A104" s="142" t="s">
        <v>564</v>
      </c>
      <c r="B104" s="21" t="s">
        <v>213</v>
      </c>
      <c r="C104" s="22">
        <v>203</v>
      </c>
      <c r="D104" s="7" t="str">
        <f t="shared" si="12"/>
        <v>N/A</v>
      </c>
      <c r="E104" s="22">
        <v>168</v>
      </c>
      <c r="F104" s="7" t="str">
        <f t="shared" si="13"/>
        <v>N/A</v>
      </c>
      <c r="G104" s="22">
        <v>82</v>
      </c>
      <c r="H104" s="7" t="str">
        <f t="shared" si="14"/>
        <v>N/A</v>
      </c>
      <c r="I104" s="8">
        <v>-17.2</v>
      </c>
      <c r="J104" s="8">
        <v>-51.2</v>
      </c>
      <c r="K104" s="25" t="s">
        <v>734</v>
      </c>
      <c r="L104" s="85" t="str">
        <f t="shared" si="15"/>
        <v>No</v>
      </c>
    </row>
    <row r="105" spans="1:12" x14ac:dyDescent="0.25">
      <c r="A105" s="142" t="s">
        <v>1301</v>
      </c>
      <c r="B105" s="21" t="s">
        <v>213</v>
      </c>
      <c r="C105" s="26">
        <v>1773.2068965999999</v>
      </c>
      <c r="D105" s="7" t="str">
        <f t="shared" si="12"/>
        <v>N/A</v>
      </c>
      <c r="E105" s="26">
        <v>2000.0119047999999</v>
      </c>
      <c r="F105" s="7" t="str">
        <f t="shared" si="13"/>
        <v>N/A</v>
      </c>
      <c r="G105" s="26">
        <v>1612.5</v>
      </c>
      <c r="H105" s="7" t="str">
        <f t="shared" si="14"/>
        <v>N/A</v>
      </c>
      <c r="I105" s="8">
        <v>12.79</v>
      </c>
      <c r="J105" s="8">
        <v>-19.399999999999999</v>
      </c>
      <c r="K105" s="25" t="s">
        <v>734</v>
      </c>
      <c r="L105" s="85" t="str">
        <f t="shared" si="15"/>
        <v>Yes</v>
      </c>
    </row>
    <row r="106" spans="1:12" x14ac:dyDescent="0.25">
      <c r="A106" s="142" t="s">
        <v>565</v>
      </c>
      <c r="B106" s="21" t="s">
        <v>213</v>
      </c>
      <c r="C106" s="26">
        <v>10231274</v>
      </c>
      <c r="D106" s="7" t="str">
        <f t="shared" si="12"/>
        <v>N/A</v>
      </c>
      <c r="E106" s="26">
        <v>5936535</v>
      </c>
      <c r="F106" s="7" t="str">
        <f t="shared" si="13"/>
        <v>N/A</v>
      </c>
      <c r="G106" s="26">
        <v>5793243</v>
      </c>
      <c r="H106" s="7" t="str">
        <f t="shared" si="14"/>
        <v>N/A</v>
      </c>
      <c r="I106" s="8">
        <v>-42</v>
      </c>
      <c r="J106" s="8">
        <v>-2.41</v>
      </c>
      <c r="K106" s="25" t="s">
        <v>734</v>
      </c>
      <c r="L106" s="85" t="str">
        <f t="shared" si="15"/>
        <v>Yes</v>
      </c>
    </row>
    <row r="107" spans="1:12" x14ac:dyDescent="0.25">
      <c r="A107" s="142" t="s">
        <v>566</v>
      </c>
      <c r="B107" s="21" t="s">
        <v>213</v>
      </c>
      <c r="C107" s="22">
        <v>13342</v>
      </c>
      <c r="D107" s="7" t="str">
        <f t="shared" si="12"/>
        <v>N/A</v>
      </c>
      <c r="E107" s="22">
        <v>13818</v>
      </c>
      <c r="F107" s="7" t="str">
        <f t="shared" si="13"/>
        <v>N/A</v>
      </c>
      <c r="G107" s="22">
        <v>18441</v>
      </c>
      <c r="H107" s="7" t="str">
        <f t="shared" si="14"/>
        <v>N/A</v>
      </c>
      <c r="I107" s="8">
        <v>3.5680000000000001</v>
      </c>
      <c r="J107" s="8">
        <v>33.46</v>
      </c>
      <c r="K107" s="25" t="s">
        <v>734</v>
      </c>
      <c r="L107" s="85" t="str">
        <f t="shared" si="15"/>
        <v>No</v>
      </c>
    </row>
    <row r="108" spans="1:12" x14ac:dyDescent="0.25">
      <c r="A108" s="142" t="s">
        <v>1302</v>
      </c>
      <c r="B108" s="21" t="s">
        <v>213</v>
      </c>
      <c r="C108" s="26">
        <v>766.84709939000004</v>
      </c>
      <c r="D108" s="7" t="str">
        <f t="shared" si="12"/>
        <v>N/A</v>
      </c>
      <c r="E108" s="26">
        <v>429.62331741000003</v>
      </c>
      <c r="F108" s="7" t="str">
        <f t="shared" si="13"/>
        <v>N/A</v>
      </c>
      <c r="G108" s="26">
        <v>314.15015455000002</v>
      </c>
      <c r="H108" s="7" t="str">
        <f t="shared" si="14"/>
        <v>N/A</v>
      </c>
      <c r="I108" s="8">
        <v>-44</v>
      </c>
      <c r="J108" s="8">
        <v>-26.9</v>
      </c>
      <c r="K108" s="25" t="s">
        <v>734</v>
      </c>
      <c r="L108" s="85" t="str">
        <f t="shared" si="15"/>
        <v>Yes</v>
      </c>
    </row>
    <row r="109" spans="1:12" x14ac:dyDescent="0.25">
      <c r="A109" s="142" t="s">
        <v>567</v>
      </c>
      <c r="B109" s="21" t="s">
        <v>213</v>
      </c>
      <c r="C109" s="26">
        <v>28786773</v>
      </c>
      <c r="D109" s="7" t="str">
        <f t="shared" si="12"/>
        <v>N/A</v>
      </c>
      <c r="E109" s="26">
        <v>23723054</v>
      </c>
      <c r="F109" s="7" t="str">
        <f t="shared" si="13"/>
        <v>N/A</v>
      </c>
      <c r="G109" s="26">
        <v>14074618</v>
      </c>
      <c r="H109" s="7" t="str">
        <f t="shared" si="14"/>
        <v>N/A</v>
      </c>
      <c r="I109" s="8">
        <v>-17.600000000000001</v>
      </c>
      <c r="J109" s="8">
        <v>-40.700000000000003</v>
      </c>
      <c r="K109" s="25" t="s">
        <v>734</v>
      </c>
      <c r="L109" s="85" t="str">
        <f t="shared" si="15"/>
        <v>No</v>
      </c>
    </row>
    <row r="110" spans="1:12" x14ac:dyDescent="0.25">
      <c r="A110" s="142" t="s">
        <v>568</v>
      </c>
      <c r="B110" s="21" t="s">
        <v>213</v>
      </c>
      <c r="C110" s="22">
        <v>19022</v>
      </c>
      <c r="D110" s="7" t="str">
        <f t="shared" si="12"/>
        <v>N/A</v>
      </c>
      <c r="E110" s="22">
        <v>18513</v>
      </c>
      <c r="F110" s="7" t="str">
        <f t="shared" si="13"/>
        <v>N/A</v>
      </c>
      <c r="G110" s="22">
        <v>20710</v>
      </c>
      <c r="H110" s="7" t="str">
        <f t="shared" si="14"/>
        <v>N/A</v>
      </c>
      <c r="I110" s="8">
        <v>-2.68</v>
      </c>
      <c r="J110" s="8">
        <v>11.87</v>
      </c>
      <c r="K110" s="25" t="s">
        <v>734</v>
      </c>
      <c r="L110" s="85" t="str">
        <f t="shared" si="15"/>
        <v>Yes</v>
      </c>
    </row>
    <row r="111" spans="1:12" x14ac:dyDescent="0.25">
      <c r="A111" s="142" t="s">
        <v>1303</v>
      </c>
      <c r="B111" s="21" t="s">
        <v>213</v>
      </c>
      <c r="C111" s="26">
        <v>1513.3410262</v>
      </c>
      <c r="D111" s="7" t="str">
        <f t="shared" si="12"/>
        <v>N/A</v>
      </c>
      <c r="E111" s="26">
        <v>1281.4267812000001</v>
      </c>
      <c r="F111" s="7" t="str">
        <f t="shared" si="13"/>
        <v>N/A</v>
      </c>
      <c r="G111" s="26">
        <v>679.60492515999999</v>
      </c>
      <c r="H111" s="7" t="str">
        <f t="shared" si="14"/>
        <v>N/A</v>
      </c>
      <c r="I111" s="8">
        <v>-15.3</v>
      </c>
      <c r="J111" s="8">
        <v>-47</v>
      </c>
      <c r="K111" s="25" t="s">
        <v>734</v>
      </c>
      <c r="L111" s="85" t="str">
        <f t="shared" si="15"/>
        <v>No</v>
      </c>
    </row>
    <row r="112" spans="1:12" ht="25" x14ac:dyDescent="0.25">
      <c r="A112" s="142" t="s">
        <v>569</v>
      </c>
      <c r="B112" s="21" t="s">
        <v>213</v>
      </c>
      <c r="C112" s="26">
        <v>8621972</v>
      </c>
      <c r="D112" s="7" t="str">
        <f t="shared" si="12"/>
        <v>N/A</v>
      </c>
      <c r="E112" s="26">
        <v>11186380</v>
      </c>
      <c r="F112" s="7" t="str">
        <f t="shared" si="13"/>
        <v>N/A</v>
      </c>
      <c r="G112" s="26">
        <v>8391911</v>
      </c>
      <c r="H112" s="7" t="str">
        <f t="shared" si="14"/>
        <v>N/A</v>
      </c>
      <c r="I112" s="8">
        <v>29.74</v>
      </c>
      <c r="J112" s="8">
        <v>-25</v>
      </c>
      <c r="K112" s="25" t="s">
        <v>734</v>
      </c>
      <c r="L112" s="85" t="str">
        <f t="shared" si="15"/>
        <v>Yes</v>
      </c>
    </row>
    <row r="113" spans="1:12" x14ac:dyDescent="0.25">
      <c r="A113" s="142" t="s">
        <v>570</v>
      </c>
      <c r="B113" s="21" t="s">
        <v>213</v>
      </c>
      <c r="C113" s="22">
        <v>1763</v>
      </c>
      <c r="D113" s="7" t="str">
        <f t="shared" si="12"/>
        <v>N/A</v>
      </c>
      <c r="E113" s="22">
        <v>1877</v>
      </c>
      <c r="F113" s="7" t="str">
        <f t="shared" si="13"/>
        <v>N/A</v>
      </c>
      <c r="G113" s="22">
        <v>1160</v>
      </c>
      <c r="H113" s="7" t="str">
        <f t="shared" si="14"/>
        <v>N/A</v>
      </c>
      <c r="I113" s="8">
        <v>6.4660000000000002</v>
      </c>
      <c r="J113" s="8">
        <v>-38.200000000000003</v>
      </c>
      <c r="K113" s="25" t="s">
        <v>734</v>
      </c>
      <c r="L113" s="85" t="str">
        <f t="shared" si="15"/>
        <v>No</v>
      </c>
    </row>
    <row r="114" spans="1:12" ht="25" x14ac:dyDescent="0.25">
      <c r="A114" s="142" t="s">
        <v>1304</v>
      </c>
      <c r="B114" s="21" t="s">
        <v>213</v>
      </c>
      <c r="C114" s="26">
        <v>4890.5116279000003</v>
      </c>
      <c r="D114" s="7" t="str">
        <f t="shared" si="12"/>
        <v>N/A</v>
      </c>
      <c r="E114" s="26">
        <v>5959.7123068999999</v>
      </c>
      <c r="F114" s="7" t="str">
        <f t="shared" si="13"/>
        <v>N/A</v>
      </c>
      <c r="G114" s="26">
        <v>7234.4060344999998</v>
      </c>
      <c r="H114" s="7" t="str">
        <f t="shared" si="14"/>
        <v>N/A</v>
      </c>
      <c r="I114" s="8">
        <v>21.86</v>
      </c>
      <c r="J114" s="8">
        <v>21.39</v>
      </c>
      <c r="K114" s="25" t="s">
        <v>734</v>
      </c>
      <c r="L114" s="85" t="str">
        <f t="shared" si="15"/>
        <v>Yes</v>
      </c>
    </row>
    <row r="115" spans="1:12" ht="25" x14ac:dyDescent="0.25">
      <c r="A115" s="142" t="s">
        <v>571</v>
      </c>
      <c r="B115" s="21" t="s">
        <v>213</v>
      </c>
      <c r="C115" s="26">
        <v>3250219</v>
      </c>
      <c r="D115" s="7" t="str">
        <f t="shared" si="12"/>
        <v>N/A</v>
      </c>
      <c r="E115" s="26">
        <v>3109243</v>
      </c>
      <c r="F115" s="7" t="str">
        <f t="shared" si="13"/>
        <v>N/A</v>
      </c>
      <c r="G115" s="26">
        <v>2923943</v>
      </c>
      <c r="H115" s="7" t="str">
        <f t="shared" si="14"/>
        <v>N/A</v>
      </c>
      <c r="I115" s="8">
        <v>-4.34</v>
      </c>
      <c r="J115" s="8">
        <v>-5.96</v>
      </c>
      <c r="K115" s="25" t="s">
        <v>734</v>
      </c>
      <c r="L115" s="85" t="str">
        <f t="shared" si="15"/>
        <v>Yes</v>
      </c>
    </row>
    <row r="116" spans="1:12" x14ac:dyDescent="0.25">
      <c r="A116" s="84" t="s">
        <v>572</v>
      </c>
      <c r="B116" s="21" t="s">
        <v>213</v>
      </c>
      <c r="C116" s="22">
        <v>2916</v>
      </c>
      <c r="D116" s="7" t="str">
        <f t="shared" si="12"/>
        <v>N/A</v>
      </c>
      <c r="E116" s="22">
        <v>2898</v>
      </c>
      <c r="F116" s="7" t="str">
        <f t="shared" si="13"/>
        <v>N/A</v>
      </c>
      <c r="G116" s="22">
        <v>2985</v>
      </c>
      <c r="H116" s="7" t="str">
        <f t="shared" si="14"/>
        <v>N/A</v>
      </c>
      <c r="I116" s="8">
        <v>-0.61699999999999999</v>
      </c>
      <c r="J116" s="8">
        <v>3.0019999999999998</v>
      </c>
      <c r="K116" s="25" t="s">
        <v>734</v>
      </c>
      <c r="L116" s="85" t="str">
        <f t="shared" si="15"/>
        <v>Yes</v>
      </c>
    </row>
    <row r="117" spans="1:12" ht="25" x14ac:dyDescent="0.25">
      <c r="A117" s="84" t="s">
        <v>1305</v>
      </c>
      <c r="B117" s="21" t="s">
        <v>213</v>
      </c>
      <c r="C117" s="26">
        <v>1114.6155693000001</v>
      </c>
      <c r="D117" s="7" t="str">
        <f t="shared" si="12"/>
        <v>N/A</v>
      </c>
      <c r="E117" s="26">
        <v>1072.8926845999999</v>
      </c>
      <c r="F117" s="7" t="str">
        <f t="shared" si="13"/>
        <v>N/A</v>
      </c>
      <c r="G117" s="26">
        <v>979.54539363000004</v>
      </c>
      <c r="H117" s="7" t="str">
        <f t="shared" si="14"/>
        <v>N/A</v>
      </c>
      <c r="I117" s="8">
        <v>-3.74</v>
      </c>
      <c r="J117" s="8">
        <v>-8.6999999999999993</v>
      </c>
      <c r="K117" s="25" t="s">
        <v>734</v>
      </c>
      <c r="L117" s="85" t="str">
        <f t="shared" si="15"/>
        <v>Yes</v>
      </c>
    </row>
    <row r="118" spans="1:12" ht="25" x14ac:dyDescent="0.25">
      <c r="A118" s="116" t="s">
        <v>573</v>
      </c>
      <c r="B118" s="21" t="s">
        <v>213</v>
      </c>
      <c r="C118" s="26">
        <v>5745872</v>
      </c>
      <c r="D118" s="7" t="str">
        <f t="shared" si="12"/>
        <v>N/A</v>
      </c>
      <c r="E118" s="26">
        <v>4205583</v>
      </c>
      <c r="F118" s="7" t="str">
        <f t="shared" si="13"/>
        <v>N/A</v>
      </c>
      <c r="G118" s="26">
        <v>2813447</v>
      </c>
      <c r="H118" s="7" t="str">
        <f t="shared" si="14"/>
        <v>N/A</v>
      </c>
      <c r="I118" s="8">
        <v>-26.8</v>
      </c>
      <c r="J118" s="8">
        <v>-33.1</v>
      </c>
      <c r="K118" s="25" t="s">
        <v>734</v>
      </c>
      <c r="L118" s="85" t="str">
        <f t="shared" si="15"/>
        <v>No</v>
      </c>
    </row>
    <row r="119" spans="1:12" x14ac:dyDescent="0.25">
      <c r="A119" s="116" t="s">
        <v>574</v>
      </c>
      <c r="B119" s="21" t="s">
        <v>213</v>
      </c>
      <c r="C119" s="22">
        <v>533</v>
      </c>
      <c r="D119" s="7" t="str">
        <f t="shared" si="12"/>
        <v>N/A</v>
      </c>
      <c r="E119" s="22">
        <v>463</v>
      </c>
      <c r="F119" s="7" t="str">
        <f t="shared" si="13"/>
        <v>N/A</v>
      </c>
      <c r="G119" s="22">
        <v>262</v>
      </c>
      <c r="H119" s="7" t="str">
        <f t="shared" si="14"/>
        <v>N/A</v>
      </c>
      <c r="I119" s="8">
        <v>-13.1</v>
      </c>
      <c r="J119" s="8">
        <v>-43.4</v>
      </c>
      <c r="K119" s="25" t="s">
        <v>734</v>
      </c>
      <c r="L119" s="85" t="str">
        <f t="shared" si="15"/>
        <v>No</v>
      </c>
    </row>
    <row r="120" spans="1:12" ht="25" x14ac:dyDescent="0.25">
      <c r="A120" s="116" t="s">
        <v>1306</v>
      </c>
      <c r="B120" s="21" t="s">
        <v>213</v>
      </c>
      <c r="C120" s="26">
        <v>10780.247654999999</v>
      </c>
      <c r="D120" s="7" t="str">
        <f t="shared" si="12"/>
        <v>N/A</v>
      </c>
      <c r="E120" s="26">
        <v>9083.3326133999999</v>
      </c>
      <c r="F120" s="7" t="str">
        <f t="shared" si="13"/>
        <v>N/A</v>
      </c>
      <c r="G120" s="26">
        <v>10738.347328</v>
      </c>
      <c r="H120" s="7" t="str">
        <f t="shared" si="14"/>
        <v>N/A</v>
      </c>
      <c r="I120" s="8">
        <v>-15.7</v>
      </c>
      <c r="J120" s="8">
        <v>18.22</v>
      </c>
      <c r="K120" s="25" t="s">
        <v>734</v>
      </c>
      <c r="L120" s="85" t="str">
        <f t="shared" si="15"/>
        <v>Yes</v>
      </c>
    </row>
    <row r="121" spans="1:12" ht="25" x14ac:dyDescent="0.25">
      <c r="A121" s="116" t="s">
        <v>575</v>
      </c>
      <c r="B121" s="21" t="s">
        <v>213</v>
      </c>
      <c r="C121" s="26">
        <v>475551</v>
      </c>
      <c r="D121" s="7" t="str">
        <f t="shared" si="12"/>
        <v>N/A</v>
      </c>
      <c r="E121" s="26">
        <v>605609</v>
      </c>
      <c r="F121" s="7" t="str">
        <f t="shared" si="13"/>
        <v>N/A</v>
      </c>
      <c r="G121" s="26">
        <v>667679</v>
      </c>
      <c r="H121" s="7" t="str">
        <f t="shared" si="14"/>
        <v>N/A</v>
      </c>
      <c r="I121" s="8">
        <v>27.35</v>
      </c>
      <c r="J121" s="8">
        <v>10.25</v>
      </c>
      <c r="K121" s="25" t="s">
        <v>734</v>
      </c>
      <c r="L121" s="85" t="str">
        <f t="shared" si="15"/>
        <v>Yes</v>
      </c>
    </row>
    <row r="122" spans="1:12" x14ac:dyDescent="0.25">
      <c r="A122" s="116" t="s">
        <v>576</v>
      </c>
      <c r="B122" s="21" t="s">
        <v>213</v>
      </c>
      <c r="C122" s="22">
        <v>333</v>
      </c>
      <c r="D122" s="7" t="str">
        <f t="shared" si="12"/>
        <v>N/A</v>
      </c>
      <c r="E122" s="22">
        <v>389</v>
      </c>
      <c r="F122" s="7" t="str">
        <f t="shared" si="13"/>
        <v>N/A</v>
      </c>
      <c r="G122" s="22">
        <v>422</v>
      </c>
      <c r="H122" s="7" t="str">
        <f t="shared" si="14"/>
        <v>N/A</v>
      </c>
      <c r="I122" s="8">
        <v>16.82</v>
      </c>
      <c r="J122" s="8">
        <v>8.4830000000000005</v>
      </c>
      <c r="K122" s="25" t="s">
        <v>734</v>
      </c>
      <c r="L122" s="85" t="str">
        <f t="shared" si="15"/>
        <v>Yes</v>
      </c>
    </row>
    <row r="123" spans="1:12" ht="25" x14ac:dyDescent="0.25">
      <c r="A123" s="116" t="s">
        <v>1307</v>
      </c>
      <c r="B123" s="21" t="s">
        <v>213</v>
      </c>
      <c r="C123" s="26">
        <v>1428.0810810999999</v>
      </c>
      <c r="D123" s="7" t="str">
        <f t="shared" si="12"/>
        <v>N/A</v>
      </c>
      <c r="E123" s="26">
        <v>1556.8354756000001</v>
      </c>
      <c r="F123" s="7" t="str">
        <f t="shared" si="13"/>
        <v>N/A</v>
      </c>
      <c r="G123" s="26">
        <v>1582.1777251000001</v>
      </c>
      <c r="H123" s="7" t="str">
        <f t="shared" si="14"/>
        <v>N/A</v>
      </c>
      <c r="I123" s="8">
        <v>9.016</v>
      </c>
      <c r="J123" s="8">
        <v>1.6279999999999999</v>
      </c>
      <c r="K123" s="25" t="s">
        <v>734</v>
      </c>
      <c r="L123" s="85" t="str">
        <f t="shared" si="15"/>
        <v>Yes</v>
      </c>
    </row>
    <row r="124" spans="1:12" ht="25" x14ac:dyDescent="0.25">
      <c r="A124" s="116" t="s">
        <v>577</v>
      </c>
      <c r="B124" s="21" t="s">
        <v>213</v>
      </c>
      <c r="C124" s="26">
        <v>757245</v>
      </c>
      <c r="D124" s="7" t="str">
        <f t="shared" si="12"/>
        <v>N/A</v>
      </c>
      <c r="E124" s="26">
        <v>885857</v>
      </c>
      <c r="F124" s="7" t="str">
        <f t="shared" si="13"/>
        <v>N/A</v>
      </c>
      <c r="G124" s="26">
        <v>733597</v>
      </c>
      <c r="H124" s="7" t="str">
        <f t="shared" si="14"/>
        <v>N/A</v>
      </c>
      <c r="I124" s="8">
        <v>16.98</v>
      </c>
      <c r="J124" s="8">
        <v>-17.2</v>
      </c>
      <c r="K124" s="25" t="s">
        <v>734</v>
      </c>
      <c r="L124" s="85" t="str">
        <f t="shared" si="15"/>
        <v>Yes</v>
      </c>
    </row>
    <row r="125" spans="1:12" x14ac:dyDescent="0.25">
      <c r="A125" s="108" t="s">
        <v>578</v>
      </c>
      <c r="B125" s="21" t="s">
        <v>213</v>
      </c>
      <c r="C125" s="22">
        <v>560</v>
      </c>
      <c r="D125" s="7" t="str">
        <f t="shared" si="12"/>
        <v>N/A</v>
      </c>
      <c r="E125" s="22">
        <v>834</v>
      </c>
      <c r="F125" s="7" t="str">
        <f t="shared" si="13"/>
        <v>N/A</v>
      </c>
      <c r="G125" s="22">
        <v>1147</v>
      </c>
      <c r="H125" s="7" t="str">
        <f t="shared" si="14"/>
        <v>N/A</v>
      </c>
      <c r="I125" s="8">
        <v>48.93</v>
      </c>
      <c r="J125" s="8">
        <v>37.53</v>
      </c>
      <c r="K125" s="25" t="s">
        <v>734</v>
      </c>
      <c r="L125" s="85" t="str">
        <f t="shared" si="15"/>
        <v>No</v>
      </c>
    </row>
    <row r="126" spans="1:12" ht="25" x14ac:dyDescent="0.25">
      <c r="A126" s="108" t="s">
        <v>1308</v>
      </c>
      <c r="B126" s="21" t="s">
        <v>213</v>
      </c>
      <c r="C126" s="26">
        <v>1352.2232143000001</v>
      </c>
      <c r="D126" s="7" t="str">
        <f t="shared" si="12"/>
        <v>N/A</v>
      </c>
      <c r="E126" s="26">
        <v>1062.1786571</v>
      </c>
      <c r="F126" s="7" t="str">
        <f t="shared" si="13"/>
        <v>N/A</v>
      </c>
      <c r="G126" s="26">
        <v>639.57890148000001</v>
      </c>
      <c r="H126" s="7" t="str">
        <f t="shared" si="14"/>
        <v>N/A</v>
      </c>
      <c r="I126" s="8">
        <v>-21.4</v>
      </c>
      <c r="J126" s="8">
        <v>-39.799999999999997</v>
      </c>
      <c r="K126" s="25" t="s">
        <v>734</v>
      </c>
      <c r="L126" s="85" t="str">
        <f t="shared" si="15"/>
        <v>No</v>
      </c>
    </row>
    <row r="127" spans="1:12" ht="25" x14ac:dyDescent="0.25">
      <c r="A127" s="108" t="s">
        <v>579</v>
      </c>
      <c r="B127" s="21" t="s">
        <v>213</v>
      </c>
      <c r="C127" s="26">
        <v>89586</v>
      </c>
      <c r="D127" s="7" t="str">
        <f t="shared" si="12"/>
        <v>N/A</v>
      </c>
      <c r="E127" s="26">
        <v>111303</v>
      </c>
      <c r="F127" s="7" t="str">
        <f t="shared" si="13"/>
        <v>N/A</v>
      </c>
      <c r="G127" s="26">
        <v>66242</v>
      </c>
      <c r="H127" s="7" t="str">
        <f t="shared" si="14"/>
        <v>N/A</v>
      </c>
      <c r="I127" s="8">
        <v>24.24</v>
      </c>
      <c r="J127" s="8">
        <v>-40.5</v>
      </c>
      <c r="K127" s="25" t="s">
        <v>734</v>
      </c>
      <c r="L127" s="85" t="str">
        <f t="shared" si="15"/>
        <v>No</v>
      </c>
    </row>
    <row r="128" spans="1:12" x14ac:dyDescent="0.25">
      <c r="A128" s="108" t="s">
        <v>580</v>
      </c>
      <c r="B128" s="21" t="s">
        <v>213</v>
      </c>
      <c r="C128" s="22">
        <v>340</v>
      </c>
      <c r="D128" s="7" t="str">
        <f t="shared" si="12"/>
        <v>N/A</v>
      </c>
      <c r="E128" s="22">
        <v>344</v>
      </c>
      <c r="F128" s="7" t="str">
        <f t="shared" si="13"/>
        <v>N/A</v>
      </c>
      <c r="G128" s="22">
        <v>335</v>
      </c>
      <c r="H128" s="7" t="str">
        <f t="shared" si="14"/>
        <v>N/A</v>
      </c>
      <c r="I128" s="8">
        <v>1.1759999999999999</v>
      </c>
      <c r="J128" s="8">
        <v>-2.62</v>
      </c>
      <c r="K128" s="25" t="s">
        <v>734</v>
      </c>
      <c r="L128" s="85" t="str">
        <f t="shared" si="15"/>
        <v>Yes</v>
      </c>
    </row>
    <row r="129" spans="1:12" ht="25" x14ac:dyDescent="0.25">
      <c r="A129" s="108" t="s">
        <v>1309</v>
      </c>
      <c r="B129" s="21" t="s">
        <v>213</v>
      </c>
      <c r="C129" s="26">
        <v>263.48823528999998</v>
      </c>
      <c r="D129" s="7" t="str">
        <f t="shared" si="12"/>
        <v>N/A</v>
      </c>
      <c r="E129" s="26">
        <v>323.55523255999998</v>
      </c>
      <c r="F129" s="7" t="str">
        <f t="shared" si="13"/>
        <v>N/A</v>
      </c>
      <c r="G129" s="26">
        <v>197.73731343</v>
      </c>
      <c r="H129" s="7" t="str">
        <f t="shared" si="14"/>
        <v>N/A</v>
      </c>
      <c r="I129" s="8">
        <v>22.8</v>
      </c>
      <c r="J129" s="8">
        <v>-38.9</v>
      </c>
      <c r="K129" s="25" t="s">
        <v>734</v>
      </c>
      <c r="L129" s="85" t="str">
        <f t="shared" si="15"/>
        <v>No</v>
      </c>
    </row>
    <row r="130" spans="1:12" x14ac:dyDescent="0.25">
      <c r="A130" s="108" t="s">
        <v>581</v>
      </c>
      <c r="B130" s="21" t="s">
        <v>213</v>
      </c>
      <c r="C130" s="26">
        <v>817243</v>
      </c>
      <c r="D130" s="7" t="str">
        <f t="shared" si="12"/>
        <v>N/A</v>
      </c>
      <c r="E130" s="26">
        <v>899141</v>
      </c>
      <c r="F130" s="7" t="str">
        <f t="shared" si="13"/>
        <v>N/A</v>
      </c>
      <c r="G130" s="26">
        <v>377404</v>
      </c>
      <c r="H130" s="7" t="str">
        <f t="shared" si="14"/>
        <v>N/A</v>
      </c>
      <c r="I130" s="8">
        <v>10.02</v>
      </c>
      <c r="J130" s="8">
        <v>-58</v>
      </c>
      <c r="K130" s="25" t="s">
        <v>734</v>
      </c>
      <c r="L130" s="85" t="str">
        <f t="shared" si="15"/>
        <v>No</v>
      </c>
    </row>
    <row r="131" spans="1:12" x14ac:dyDescent="0.25">
      <c r="A131" s="108" t="s">
        <v>582</v>
      </c>
      <c r="B131" s="21" t="s">
        <v>213</v>
      </c>
      <c r="C131" s="22">
        <v>127</v>
      </c>
      <c r="D131" s="7" t="str">
        <f t="shared" si="12"/>
        <v>N/A</v>
      </c>
      <c r="E131" s="22">
        <v>113</v>
      </c>
      <c r="F131" s="7" t="str">
        <f t="shared" si="13"/>
        <v>N/A</v>
      </c>
      <c r="G131" s="22">
        <v>73</v>
      </c>
      <c r="H131" s="7" t="str">
        <f t="shared" si="14"/>
        <v>N/A</v>
      </c>
      <c r="I131" s="8">
        <v>-11</v>
      </c>
      <c r="J131" s="8">
        <v>-35.4</v>
      </c>
      <c r="K131" s="25" t="s">
        <v>734</v>
      </c>
      <c r="L131" s="85" t="str">
        <f t="shared" si="15"/>
        <v>No</v>
      </c>
    </row>
    <row r="132" spans="1:12" x14ac:dyDescent="0.25">
      <c r="A132" s="108" t="s">
        <v>1310</v>
      </c>
      <c r="B132" s="21" t="s">
        <v>213</v>
      </c>
      <c r="C132" s="26">
        <v>6434.9842520000002</v>
      </c>
      <c r="D132" s="7" t="str">
        <f t="shared" si="12"/>
        <v>N/A</v>
      </c>
      <c r="E132" s="26">
        <v>7957</v>
      </c>
      <c r="F132" s="7" t="str">
        <f t="shared" si="13"/>
        <v>N/A</v>
      </c>
      <c r="G132" s="26">
        <v>5169.9178081999999</v>
      </c>
      <c r="H132" s="7" t="str">
        <f t="shared" si="14"/>
        <v>N/A</v>
      </c>
      <c r="I132" s="8">
        <v>23.65</v>
      </c>
      <c r="J132" s="8">
        <v>-35</v>
      </c>
      <c r="K132" s="25" t="s">
        <v>734</v>
      </c>
      <c r="L132" s="85" t="str">
        <f t="shared" si="15"/>
        <v>No</v>
      </c>
    </row>
    <row r="133" spans="1:12" ht="25" x14ac:dyDescent="0.25">
      <c r="A133" s="108" t="s">
        <v>583</v>
      </c>
      <c r="B133" s="21" t="s">
        <v>213</v>
      </c>
      <c r="C133" s="26">
        <v>378647</v>
      </c>
      <c r="D133" s="7" t="str">
        <f t="shared" si="12"/>
        <v>N/A</v>
      </c>
      <c r="E133" s="26">
        <v>410621</v>
      </c>
      <c r="F133" s="7" t="str">
        <f t="shared" si="13"/>
        <v>N/A</v>
      </c>
      <c r="G133" s="26">
        <v>339344</v>
      </c>
      <c r="H133" s="7" t="str">
        <f t="shared" si="14"/>
        <v>N/A</v>
      </c>
      <c r="I133" s="8">
        <v>8.4440000000000008</v>
      </c>
      <c r="J133" s="8">
        <v>-17.399999999999999</v>
      </c>
      <c r="K133" s="25" t="s">
        <v>734</v>
      </c>
      <c r="L133" s="85" t="str">
        <f>IF(J133="Div by 0", "N/A", IF(OR(J133="N/A",K133="N/A"),"N/A", IF(J133&gt;VALUE(MID(K133,1,2)), "No", IF(J133&lt;-1*VALUE(MID(K133,1,2)), "No", "Yes"))))</f>
        <v>Yes</v>
      </c>
    </row>
    <row r="134" spans="1:12" x14ac:dyDescent="0.25">
      <c r="A134" s="108" t="s">
        <v>584</v>
      </c>
      <c r="B134" s="21" t="s">
        <v>213</v>
      </c>
      <c r="C134" s="22">
        <v>1740</v>
      </c>
      <c r="D134" s="7" t="str">
        <f t="shared" si="12"/>
        <v>N/A</v>
      </c>
      <c r="E134" s="22">
        <v>1785</v>
      </c>
      <c r="F134" s="7" t="str">
        <f t="shared" si="13"/>
        <v>N/A</v>
      </c>
      <c r="G134" s="22">
        <v>2127</v>
      </c>
      <c r="H134" s="7" t="str">
        <f t="shared" si="14"/>
        <v>N/A</v>
      </c>
      <c r="I134" s="8">
        <v>2.5859999999999999</v>
      </c>
      <c r="J134" s="8">
        <v>19.16</v>
      </c>
      <c r="K134" s="25" t="s">
        <v>734</v>
      </c>
      <c r="L134" s="85" t="str">
        <f t="shared" ref="L134:L138" si="16">IF(J134="Div by 0", "N/A", IF(OR(J134="N/A",K134="N/A"),"N/A", IF(J134&gt;VALUE(MID(K134,1,2)), "No", IF(J134&lt;-1*VALUE(MID(K134,1,2)), "No", "Yes"))))</f>
        <v>Yes</v>
      </c>
    </row>
    <row r="135" spans="1:12" ht="25" x14ac:dyDescent="0.25">
      <c r="A135" s="108" t="s">
        <v>1311</v>
      </c>
      <c r="B135" s="21" t="s">
        <v>213</v>
      </c>
      <c r="C135" s="26">
        <v>217.61321838999999</v>
      </c>
      <c r="D135" s="7" t="str">
        <f t="shared" si="12"/>
        <v>N/A</v>
      </c>
      <c r="E135" s="26">
        <v>230.03977591</v>
      </c>
      <c r="F135" s="7" t="str">
        <f t="shared" si="13"/>
        <v>N/A</v>
      </c>
      <c r="G135" s="26">
        <v>159.54113774999999</v>
      </c>
      <c r="H135" s="7" t="str">
        <f t="shared" si="14"/>
        <v>N/A</v>
      </c>
      <c r="I135" s="8">
        <v>5.71</v>
      </c>
      <c r="J135" s="8">
        <v>-30.6</v>
      </c>
      <c r="K135" s="25" t="s">
        <v>734</v>
      </c>
      <c r="L135" s="85" t="str">
        <f t="shared" si="16"/>
        <v>No</v>
      </c>
    </row>
    <row r="136" spans="1:12" ht="25" x14ac:dyDescent="0.25">
      <c r="A136" s="108" t="s">
        <v>585</v>
      </c>
      <c r="B136" s="21" t="s">
        <v>213</v>
      </c>
      <c r="C136" s="26">
        <v>5374874</v>
      </c>
      <c r="D136" s="7" t="str">
        <f t="shared" ref="D136:D150" si="17">IF($B136="N/A","N/A",IF(C136&gt;10,"No",IF(C136&lt;-10,"No","Yes")))</f>
        <v>N/A</v>
      </c>
      <c r="E136" s="26">
        <v>5016378</v>
      </c>
      <c r="F136" s="7" t="str">
        <f t="shared" ref="F136:F150" si="18">IF($B136="N/A","N/A",IF(E136&gt;10,"No",IF(E136&lt;-10,"No","Yes")))</f>
        <v>N/A</v>
      </c>
      <c r="G136" s="26">
        <v>1741208</v>
      </c>
      <c r="H136" s="7" t="str">
        <f t="shared" ref="H136:H150" si="19">IF($B136="N/A","N/A",IF(G136&gt;10,"No",IF(G136&lt;-10,"No","Yes")))</f>
        <v>N/A</v>
      </c>
      <c r="I136" s="8">
        <v>-6.67</v>
      </c>
      <c r="J136" s="8">
        <v>-65.3</v>
      </c>
      <c r="K136" s="25" t="s">
        <v>734</v>
      </c>
      <c r="L136" s="85" t="str">
        <f t="shared" si="16"/>
        <v>No</v>
      </c>
    </row>
    <row r="137" spans="1:12" x14ac:dyDescent="0.25">
      <c r="A137" s="108" t="s">
        <v>586</v>
      </c>
      <c r="B137" s="21" t="s">
        <v>213</v>
      </c>
      <c r="C137" s="22">
        <v>160</v>
      </c>
      <c r="D137" s="7" t="str">
        <f t="shared" si="17"/>
        <v>N/A</v>
      </c>
      <c r="E137" s="22">
        <v>151</v>
      </c>
      <c r="F137" s="7" t="str">
        <f t="shared" si="18"/>
        <v>N/A</v>
      </c>
      <c r="G137" s="22">
        <v>76</v>
      </c>
      <c r="H137" s="7" t="str">
        <f t="shared" si="19"/>
        <v>N/A</v>
      </c>
      <c r="I137" s="8">
        <v>-5.63</v>
      </c>
      <c r="J137" s="8">
        <v>-49.7</v>
      </c>
      <c r="K137" s="25" t="s">
        <v>734</v>
      </c>
      <c r="L137" s="85" t="str">
        <f t="shared" si="16"/>
        <v>No</v>
      </c>
    </row>
    <row r="138" spans="1:12" ht="25" x14ac:dyDescent="0.25">
      <c r="A138" s="108" t="s">
        <v>1312</v>
      </c>
      <c r="B138" s="21" t="s">
        <v>213</v>
      </c>
      <c r="C138" s="26">
        <v>33592.962500000001</v>
      </c>
      <c r="D138" s="7" t="str">
        <f t="shared" si="17"/>
        <v>N/A</v>
      </c>
      <c r="E138" s="26">
        <v>33221.046358</v>
      </c>
      <c r="F138" s="7" t="str">
        <f t="shared" si="18"/>
        <v>N/A</v>
      </c>
      <c r="G138" s="26">
        <v>22910.631579000001</v>
      </c>
      <c r="H138" s="7" t="str">
        <f t="shared" si="19"/>
        <v>N/A</v>
      </c>
      <c r="I138" s="8">
        <v>-1.1100000000000001</v>
      </c>
      <c r="J138" s="8">
        <v>-31</v>
      </c>
      <c r="K138" s="25" t="s">
        <v>734</v>
      </c>
      <c r="L138" s="85" t="str">
        <f t="shared" si="16"/>
        <v>No</v>
      </c>
    </row>
    <row r="139" spans="1:12" ht="25" x14ac:dyDescent="0.25">
      <c r="A139" s="108" t="s">
        <v>587</v>
      </c>
      <c r="B139" s="21" t="s">
        <v>213</v>
      </c>
      <c r="C139" s="26">
        <v>6556700</v>
      </c>
      <c r="D139" s="7" t="str">
        <f t="shared" si="17"/>
        <v>N/A</v>
      </c>
      <c r="E139" s="26">
        <v>5220017</v>
      </c>
      <c r="F139" s="7" t="str">
        <f t="shared" si="18"/>
        <v>N/A</v>
      </c>
      <c r="G139" s="26">
        <v>2493643</v>
      </c>
      <c r="H139" s="7" t="str">
        <f t="shared" si="19"/>
        <v>N/A</v>
      </c>
      <c r="I139" s="8">
        <v>-20.399999999999999</v>
      </c>
      <c r="J139" s="8">
        <v>-52.2</v>
      </c>
      <c r="K139" s="25" t="s">
        <v>734</v>
      </c>
      <c r="L139" s="85" t="str">
        <f t="shared" ref="L139:L150" si="20">IF(J139="Div by 0", "N/A", IF(K139="N/A","N/A", IF(J139&gt;VALUE(MID(K139,1,2)), "No", IF(J139&lt;-1*VALUE(MID(K139,1,2)), "No", "Yes"))))</f>
        <v>No</v>
      </c>
    </row>
    <row r="140" spans="1:12" x14ac:dyDescent="0.25">
      <c r="A140" s="108" t="s">
        <v>588</v>
      </c>
      <c r="B140" s="21" t="s">
        <v>213</v>
      </c>
      <c r="C140" s="22">
        <v>6487</v>
      </c>
      <c r="D140" s="7" t="str">
        <f t="shared" si="17"/>
        <v>N/A</v>
      </c>
      <c r="E140" s="22">
        <v>5399</v>
      </c>
      <c r="F140" s="7" t="str">
        <f t="shared" si="18"/>
        <v>N/A</v>
      </c>
      <c r="G140" s="22">
        <v>5120</v>
      </c>
      <c r="H140" s="7" t="str">
        <f t="shared" si="19"/>
        <v>N/A</v>
      </c>
      <c r="I140" s="8">
        <v>-16.8</v>
      </c>
      <c r="J140" s="8">
        <v>-5.17</v>
      </c>
      <c r="K140" s="25" t="s">
        <v>734</v>
      </c>
      <c r="L140" s="85" t="str">
        <f t="shared" si="20"/>
        <v>Yes</v>
      </c>
    </row>
    <row r="141" spans="1:12" ht="25" x14ac:dyDescent="0.25">
      <c r="A141" s="108" t="s">
        <v>1313</v>
      </c>
      <c r="B141" s="21" t="s">
        <v>213</v>
      </c>
      <c r="C141" s="26">
        <v>1010.7445661</v>
      </c>
      <c r="D141" s="7" t="str">
        <f t="shared" si="17"/>
        <v>N/A</v>
      </c>
      <c r="E141" s="26">
        <v>966.84886089999998</v>
      </c>
      <c r="F141" s="7" t="str">
        <f t="shared" si="18"/>
        <v>N/A</v>
      </c>
      <c r="G141" s="26">
        <v>487.03964844000001</v>
      </c>
      <c r="H141" s="7" t="str">
        <f t="shared" si="19"/>
        <v>N/A</v>
      </c>
      <c r="I141" s="8">
        <v>-4.34</v>
      </c>
      <c r="J141" s="8">
        <v>-49.6</v>
      </c>
      <c r="K141" s="25" t="s">
        <v>734</v>
      </c>
      <c r="L141" s="85" t="str">
        <f t="shared" si="20"/>
        <v>No</v>
      </c>
    </row>
    <row r="142" spans="1:12" ht="25" x14ac:dyDescent="0.25">
      <c r="A142" s="108" t="s">
        <v>589</v>
      </c>
      <c r="B142" s="21" t="s">
        <v>213</v>
      </c>
      <c r="C142" s="26">
        <v>1712479</v>
      </c>
      <c r="D142" s="7" t="str">
        <f t="shared" si="17"/>
        <v>N/A</v>
      </c>
      <c r="E142" s="26">
        <v>1446709</v>
      </c>
      <c r="F142" s="7" t="str">
        <f t="shared" si="18"/>
        <v>N/A</v>
      </c>
      <c r="G142" s="26">
        <v>705917</v>
      </c>
      <c r="H142" s="7" t="str">
        <f t="shared" si="19"/>
        <v>N/A</v>
      </c>
      <c r="I142" s="8">
        <v>-15.5</v>
      </c>
      <c r="J142" s="8">
        <v>-51.2</v>
      </c>
      <c r="K142" s="25" t="s">
        <v>734</v>
      </c>
      <c r="L142" s="85" t="str">
        <f t="shared" si="20"/>
        <v>No</v>
      </c>
    </row>
    <row r="143" spans="1:12" x14ac:dyDescent="0.25">
      <c r="A143" s="84" t="s">
        <v>590</v>
      </c>
      <c r="B143" s="21" t="s">
        <v>213</v>
      </c>
      <c r="C143" s="22">
        <v>106</v>
      </c>
      <c r="D143" s="7" t="str">
        <f t="shared" si="17"/>
        <v>N/A</v>
      </c>
      <c r="E143" s="22">
        <v>95</v>
      </c>
      <c r="F143" s="7" t="str">
        <f t="shared" si="18"/>
        <v>N/A</v>
      </c>
      <c r="G143" s="22">
        <v>36</v>
      </c>
      <c r="H143" s="7" t="str">
        <f t="shared" si="19"/>
        <v>N/A</v>
      </c>
      <c r="I143" s="8">
        <v>-10.4</v>
      </c>
      <c r="J143" s="8">
        <v>-62.1</v>
      </c>
      <c r="K143" s="25" t="s">
        <v>734</v>
      </c>
      <c r="L143" s="85" t="str">
        <f t="shared" si="20"/>
        <v>No</v>
      </c>
    </row>
    <row r="144" spans="1:12" ht="25" x14ac:dyDescent="0.25">
      <c r="A144" s="84" t="s">
        <v>1314</v>
      </c>
      <c r="B144" s="21" t="s">
        <v>213</v>
      </c>
      <c r="C144" s="26">
        <v>16155.462264</v>
      </c>
      <c r="D144" s="7" t="str">
        <f t="shared" si="17"/>
        <v>N/A</v>
      </c>
      <c r="E144" s="26">
        <v>15228.515788999999</v>
      </c>
      <c r="F144" s="7" t="str">
        <f t="shared" si="18"/>
        <v>N/A</v>
      </c>
      <c r="G144" s="26">
        <v>19608.805555999999</v>
      </c>
      <c r="H144" s="7" t="str">
        <f t="shared" si="19"/>
        <v>N/A</v>
      </c>
      <c r="I144" s="8">
        <v>-5.74</v>
      </c>
      <c r="J144" s="8">
        <v>28.76</v>
      </c>
      <c r="K144" s="25" t="s">
        <v>734</v>
      </c>
      <c r="L144" s="85" t="str">
        <f t="shared" si="20"/>
        <v>Yes</v>
      </c>
    </row>
    <row r="145" spans="1:12" ht="25" x14ac:dyDescent="0.25">
      <c r="A145" s="108" t="s">
        <v>591</v>
      </c>
      <c r="B145" s="21" t="s">
        <v>213</v>
      </c>
      <c r="C145" s="26">
        <v>20449856</v>
      </c>
      <c r="D145" s="7" t="str">
        <f t="shared" si="17"/>
        <v>N/A</v>
      </c>
      <c r="E145" s="26">
        <v>22526749</v>
      </c>
      <c r="F145" s="7" t="str">
        <f t="shared" si="18"/>
        <v>N/A</v>
      </c>
      <c r="G145" s="26">
        <v>19524836</v>
      </c>
      <c r="H145" s="7" t="str">
        <f t="shared" si="19"/>
        <v>N/A</v>
      </c>
      <c r="I145" s="8">
        <v>10.16</v>
      </c>
      <c r="J145" s="8">
        <v>-13.3</v>
      </c>
      <c r="K145" s="25" t="s">
        <v>734</v>
      </c>
      <c r="L145" s="85" t="str">
        <f t="shared" si="20"/>
        <v>Yes</v>
      </c>
    </row>
    <row r="146" spans="1:12" x14ac:dyDescent="0.25">
      <c r="A146" s="108" t="s">
        <v>592</v>
      </c>
      <c r="B146" s="21" t="s">
        <v>213</v>
      </c>
      <c r="C146" s="22">
        <v>3381</v>
      </c>
      <c r="D146" s="7" t="str">
        <f t="shared" si="17"/>
        <v>N/A</v>
      </c>
      <c r="E146" s="22">
        <v>3826</v>
      </c>
      <c r="F146" s="7" t="str">
        <f t="shared" si="18"/>
        <v>N/A</v>
      </c>
      <c r="G146" s="22">
        <v>5215</v>
      </c>
      <c r="H146" s="7" t="str">
        <f t="shared" si="19"/>
        <v>N/A</v>
      </c>
      <c r="I146" s="8">
        <v>13.16</v>
      </c>
      <c r="J146" s="8">
        <v>36.299999999999997</v>
      </c>
      <c r="K146" s="25" t="s">
        <v>734</v>
      </c>
      <c r="L146" s="85" t="str">
        <f t="shared" si="20"/>
        <v>No</v>
      </c>
    </row>
    <row r="147" spans="1:12" ht="25" x14ac:dyDescent="0.25">
      <c r="A147" s="108" t="s">
        <v>1315</v>
      </c>
      <c r="B147" s="21" t="s">
        <v>213</v>
      </c>
      <c r="C147" s="26">
        <v>6048.4637681000004</v>
      </c>
      <c r="D147" s="7" t="str">
        <f t="shared" si="17"/>
        <v>N/A</v>
      </c>
      <c r="E147" s="26">
        <v>5887.8068479000003</v>
      </c>
      <c r="F147" s="7" t="str">
        <f t="shared" si="18"/>
        <v>N/A</v>
      </c>
      <c r="G147" s="26">
        <v>3743.9762224000001</v>
      </c>
      <c r="H147" s="7" t="str">
        <f t="shared" si="19"/>
        <v>N/A</v>
      </c>
      <c r="I147" s="8">
        <v>-2.66</v>
      </c>
      <c r="J147" s="8">
        <v>-36.4</v>
      </c>
      <c r="K147" s="25" t="s">
        <v>734</v>
      </c>
      <c r="L147" s="85" t="str">
        <f t="shared" si="20"/>
        <v>No</v>
      </c>
    </row>
    <row r="148" spans="1:12" ht="25" x14ac:dyDescent="0.25">
      <c r="A148" s="108" t="s">
        <v>593</v>
      </c>
      <c r="B148" s="21" t="s">
        <v>213</v>
      </c>
      <c r="C148" s="26">
        <v>4012</v>
      </c>
      <c r="D148" s="7" t="str">
        <f t="shared" si="17"/>
        <v>N/A</v>
      </c>
      <c r="E148" s="26">
        <v>12962</v>
      </c>
      <c r="F148" s="7" t="str">
        <f t="shared" si="18"/>
        <v>N/A</v>
      </c>
      <c r="G148" s="26">
        <v>0</v>
      </c>
      <c r="H148" s="7" t="str">
        <f t="shared" si="19"/>
        <v>N/A</v>
      </c>
      <c r="I148" s="8">
        <v>223.1</v>
      </c>
      <c r="J148" s="8">
        <v>-100</v>
      </c>
      <c r="K148" s="25" t="s">
        <v>734</v>
      </c>
      <c r="L148" s="85" t="str">
        <f t="shared" si="20"/>
        <v>No</v>
      </c>
    </row>
    <row r="149" spans="1:12" x14ac:dyDescent="0.25">
      <c r="A149" s="108" t="s">
        <v>594</v>
      </c>
      <c r="B149" s="21" t="s">
        <v>213</v>
      </c>
      <c r="C149" s="22">
        <v>11</v>
      </c>
      <c r="D149" s="7" t="str">
        <f t="shared" si="17"/>
        <v>N/A</v>
      </c>
      <c r="E149" s="22">
        <v>11</v>
      </c>
      <c r="F149" s="7" t="str">
        <f t="shared" si="18"/>
        <v>N/A</v>
      </c>
      <c r="G149" s="22">
        <v>0</v>
      </c>
      <c r="H149" s="7" t="str">
        <f t="shared" si="19"/>
        <v>N/A</v>
      </c>
      <c r="I149" s="8">
        <v>0</v>
      </c>
      <c r="J149" s="8">
        <v>-100</v>
      </c>
      <c r="K149" s="25" t="s">
        <v>734</v>
      </c>
      <c r="L149" s="85" t="str">
        <f t="shared" si="20"/>
        <v>No</v>
      </c>
    </row>
    <row r="150" spans="1:12" ht="25" x14ac:dyDescent="0.25">
      <c r="A150" s="116" t="s">
        <v>1316</v>
      </c>
      <c r="B150" s="21" t="s">
        <v>213</v>
      </c>
      <c r="C150" s="26">
        <v>2006</v>
      </c>
      <c r="D150" s="7" t="str">
        <f t="shared" si="17"/>
        <v>N/A</v>
      </c>
      <c r="E150" s="26">
        <v>6481</v>
      </c>
      <c r="F150" s="7" t="str">
        <f t="shared" si="18"/>
        <v>N/A</v>
      </c>
      <c r="G150" s="26" t="s">
        <v>1747</v>
      </c>
      <c r="H150" s="7" t="str">
        <f t="shared" si="19"/>
        <v>N/A</v>
      </c>
      <c r="I150" s="8">
        <v>223.1</v>
      </c>
      <c r="J150" s="8" t="s">
        <v>1747</v>
      </c>
      <c r="K150" s="25" t="s">
        <v>734</v>
      </c>
      <c r="L150" s="85" t="str">
        <f t="shared" si="20"/>
        <v>N/A</v>
      </c>
    </row>
    <row r="151" spans="1:12" x14ac:dyDescent="0.25">
      <c r="A151" s="116" t="s">
        <v>1317</v>
      </c>
      <c r="B151" s="21" t="s">
        <v>213</v>
      </c>
      <c r="C151" s="26">
        <v>1117.2530565</v>
      </c>
      <c r="D151" s="7" t="str">
        <f t="shared" ref="D151:D170" si="21">IF($B151="N/A","N/A",IF(C151&gt;10,"No",IF(C151&lt;-10,"No","Yes")))</f>
        <v>N/A</v>
      </c>
      <c r="E151" s="26">
        <v>974.10059120999995</v>
      </c>
      <c r="F151" s="7" t="str">
        <f t="shared" ref="F151:F170" si="22">IF($B151="N/A","N/A",IF(E151&gt;10,"No",IF(E151&lt;-10,"No","Yes")))</f>
        <v>N/A</v>
      </c>
      <c r="G151" s="26">
        <v>404.68644588000001</v>
      </c>
      <c r="H151" s="7" t="str">
        <f t="shared" ref="H151:H170" si="23">IF($B151="N/A","N/A",IF(G151&gt;10,"No",IF(G151&lt;-10,"No","Yes")))</f>
        <v>N/A</v>
      </c>
      <c r="I151" s="8">
        <v>-12.8</v>
      </c>
      <c r="J151" s="8">
        <v>-58.5</v>
      </c>
      <c r="K151" s="25" t="s">
        <v>734</v>
      </c>
      <c r="L151" s="85" t="str">
        <f t="shared" ref="L151:L170" si="24">IF(J151="Div by 0", "N/A", IF(K151="N/A","N/A", IF(J151&gt;VALUE(MID(K151,1,2)), "No", IF(J151&lt;-1*VALUE(MID(K151,1,2)), "No", "Yes"))))</f>
        <v>No</v>
      </c>
    </row>
    <row r="152" spans="1:12" ht="25" x14ac:dyDescent="0.25">
      <c r="A152" s="116" t="s">
        <v>1318</v>
      </c>
      <c r="B152" s="21" t="s">
        <v>213</v>
      </c>
      <c r="C152" s="26">
        <v>2090.8511628000001</v>
      </c>
      <c r="D152" s="7" t="str">
        <f t="shared" si="21"/>
        <v>N/A</v>
      </c>
      <c r="E152" s="26">
        <v>1703.6461538000001</v>
      </c>
      <c r="F152" s="7" t="str">
        <f t="shared" si="22"/>
        <v>N/A</v>
      </c>
      <c r="G152" s="26">
        <v>4187.0384615000003</v>
      </c>
      <c r="H152" s="7" t="str">
        <f t="shared" si="23"/>
        <v>N/A</v>
      </c>
      <c r="I152" s="8">
        <v>-18.5</v>
      </c>
      <c r="J152" s="8">
        <v>145.80000000000001</v>
      </c>
      <c r="K152" s="25" t="s">
        <v>734</v>
      </c>
      <c r="L152" s="85" t="str">
        <f t="shared" si="24"/>
        <v>No</v>
      </c>
    </row>
    <row r="153" spans="1:12" ht="25" x14ac:dyDescent="0.25">
      <c r="A153" s="116" t="s">
        <v>1319</v>
      </c>
      <c r="B153" s="21" t="s">
        <v>213</v>
      </c>
      <c r="C153" s="26">
        <v>4514.8487259000003</v>
      </c>
      <c r="D153" s="7" t="str">
        <f t="shared" si="21"/>
        <v>N/A</v>
      </c>
      <c r="E153" s="26">
        <v>3892.5829841</v>
      </c>
      <c r="F153" s="7" t="str">
        <f t="shared" si="22"/>
        <v>N/A</v>
      </c>
      <c r="G153" s="26">
        <v>1647.4780037999999</v>
      </c>
      <c r="H153" s="7" t="str">
        <f t="shared" si="23"/>
        <v>N/A</v>
      </c>
      <c r="I153" s="8">
        <v>-13.8</v>
      </c>
      <c r="J153" s="8">
        <v>-57.7</v>
      </c>
      <c r="K153" s="25" t="s">
        <v>734</v>
      </c>
      <c r="L153" s="85" t="str">
        <f t="shared" si="24"/>
        <v>No</v>
      </c>
    </row>
    <row r="154" spans="1:12" ht="25" x14ac:dyDescent="0.25">
      <c r="A154" s="116" t="s">
        <v>1320</v>
      </c>
      <c r="B154" s="21" t="s">
        <v>213</v>
      </c>
      <c r="C154" s="26">
        <v>230.01383971999999</v>
      </c>
      <c r="D154" s="7" t="str">
        <f t="shared" si="21"/>
        <v>N/A</v>
      </c>
      <c r="E154" s="26">
        <v>313.25599784000002</v>
      </c>
      <c r="F154" s="7" t="str">
        <f t="shared" si="22"/>
        <v>N/A</v>
      </c>
      <c r="G154" s="26">
        <v>244.26751917000001</v>
      </c>
      <c r="H154" s="7" t="str">
        <f t="shared" si="23"/>
        <v>N/A</v>
      </c>
      <c r="I154" s="8">
        <v>36.19</v>
      </c>
      <c r="J154" s="8">
        <v>-22</v>
      </c>
      <c r="K154" s="25" t="s">
        <v>734</v>
      </c>
      <c r="L154" s="85" t="str">
        <f t="shared" si="24"/>
        <v>Yes</v>
      </c>
    </row>
    <row r="155" spans="1:12" ht="25" x14ac:dyDescent="0.25">
      <c r="A155" s="108" t="s">
        <v>1321</v>
      </c>
      <c r="B155" s="21" t="s">
        <v>213</v>
      </c>
      <c r="C155" s="26">
        <v>609.27093549999995</v>
      </c>
      <c r="D155" s="7" t="str">
        <f t="shared" si="21"/>
        <v>N/A</v>
      </c>
      <c r="E155" s="26">
        <v>508.03126701000002</v>
      </c>
      <c r="F155" s="7" t="str">
        <f t="shared" si="22"/>
        <v>N/A</v>
      </c>
      <c r="G155" s="26">
        <v>393.02886465</v>
      </c>
      <c r="H155" s="7" t="str">
        <f t="shared" si="23"/>
        <v>N/A</v>
      </c>
      <c r="I155" s="8">
        <v>-16.600000000000001</v>
      </c>
      <c r="J155" s="8">
        <v>-22.6</v>
      </c>
      <c r="K155" s="25" t="s">
        <v>734</v>
      </c>
      <c r="L155" s="85" t="str">
        <f t="shared" si="24"/>
        <v>Yes</v>
      </c>
    </row>
    <row r="156" spans="1:12" x14ac:dyDescent="0.25">
      <c r="A156" s="108" t="s">
        <v>1322</v>
      </c>
      <c r="B156" s="21" t="s">
        <v>213</v>
      </c>
      <c r="C156" s="26">
        <v>321.91348496000001</v>
      </c>
      <c r="D156" s="7" t="str">
        <f t="shared" si="21"/>
        <v>N/A</v>
      </c>
      <c r="E156" s="26">
        <v>354.67314793000003</v>
      </c>
      <c r="F156" s="7" t="str">
        <f t="shared" si="22"/>
        <v>N/A</v>
      </c>
      <c r="G156" s="26">
        <v>112.32742349999999</v>
      </c>
      <c r="H156" s="7" t="str">
        <f t="shared" si="23"/>
        <v>N/A</v>
      </c>
      <c r="I156" s="8">
        <v>10.18</v>
      </c>
      <c r="J156" s="8">
        <v>-68.3</v>
      </c>
      <c r="K156" s="25" t="s">
        <v>734</v>
      </c>
      <c r="L156" s="85" t="str">
        <f t="shared" si="24"/>
        <v>No</v>
      </c>
    </row>
    <row r="157" spans="1:12" ht="25" x14ac:dyDescent="0.25">
      <c r="A157" s="108" t="s">
        <v>1323</v>
      </c>
      <c r="B157" s="21" t="s">
        <v>213</v>
      </c>
      <c r="C157" s="26">
        <v>3349.3906977000001</v>
      </c>
      <c r="D157" s="7" t="str">
        <f t="shared" si="21"/>
        <v>N/A</v>
      </c>
      <c r="E157" s="26">
        <v>5031.3897435999997</v>
      </c>
      <c r="F157" s="7" t="str">
        <f t="shared" si="22"/>
        <v>N/A</v>
      </c>
      <c r="G157" s="26">
        <v>8210.0846153999992</v>
      </c>
      <c r="H157" s="7" t="str">
        <f t="shared" si="23"/>
        <v>N/A</v>
      </c>
      <c r="I157" s="8">
        <v>50.22</v>
      </c>
      <c r="J157" s="8">
        <v>63.18</v>
      </c>
      <c r="K157" s="25" t="s">
        <v>734</v>
      </c>
      <c r="L157" s="85" t="str">
        <f t="shared" si="24"/>
        <v>No</v>
      </c>
    </row>
    <row r="158" spans="1:12" ht="25" x14ac:dyDescent="0.25">
      <c r="A158" s="108" t="s">
        <v>1324</v>
      </c>
      <c r="B158" s="21" t="s">
        <v>213</v>
      </c>
      <c r="C158" s="26">
        <v>1351.3664388</v>
      </c>
      <c r="D158" s="7" t="str">
        <f t="shared" si="21"/>
        <v>N/A</v>
      </c>
      <c r="E158" s="26">
        <v>1338.1702857</v>
      </c>
      <c r="F158" s="7" t="str">
        <f t="shared" si="22"/>
        <v>N/A</v>
      </c>
      <c r="G158" s="26">
        <v>1302.0827815</v>
      </c>
      <c r="H158" s="7" t="str">
        <f t="shared" si="23"/>
        <v>N/A</v>
      </c>
      <c r="I158" s="8">
        <v>-0.97699999999999998</v>
      </c>
      <c r="J158" s="8">
        <v>-2.7</v>
      </c>
      <c r="K158" s="25" t="s">
        <v>734</v>
      </c>
      <c r="L158" s="85" t="str">
        <f t="shared" si="24"/>
        <v>Yes</v>
      </c>
    </row>
    <row r="159" spans="1:12" ht="25" x14ac:dyDescent="0.25">
      <c r="A159" s="108" t="s">
        <v>1325</v>
      </c>
      <c r="B159" s="21" t="s">
        <v>213</v>
      </c>
      <c r="C159" s="26">
        <v>100.40163341</v>
      </c>
      <c r="D159" s="7" t="str">
        <f t="shared" si="21"/>
        <v>N/A</v>
      </c>
      <c r="E159" s="26">
        <v>194.81154054000001</v>
      </c>
      <c r="F159" s="7" t="str">
        <f t="shared" si="22"/>
        <v>N/A</v>
      </c>
      <c r="G159" s="26">
        <v>116.54617171</v>
      </c>
      <c r="H159" s="7" t="str">
        <f t="shared" si="23"/>
        <v>N/A</v>
      </c>
      <c r="I159" s="8">
        <v>94.03</v>
      </c>
      <c r="J159" s="8">
        <v>-40.200000000000003</v>
      </c>
      <c r="K159" s="25" t="s">
        <v>734</v>
      </c>
      <c r="L159" s="85" t="str">
        <f t="shared" si="24"/>
        <v>No</v>
      </c>
    </row>
    <row r="160" spans="1:12" ht="25" x14ac:dyDescent="0.25">
      <c r="A160" s="116" t="s">
        <v>1326</v>
      </c>
      <c r="B160" s="21" t="s">
        <v>213</v>
      </c>
      <c r="C160" s="26">
        <v>4.8080873508000002</v>
      </c>
      <c r="D160" s="7" t="str">
        <f t="shared" si="21"/>
        <v>N/A</v>
      </c>
      <c r="E160" s="26">
        <v>3.7026522517</v>
      </c>
      <c r="F160" s="7" t="str">
        <f t="shared" si="22"/>
        <v>N/A</v>
      </c>
      <c r="G160" s="26">
        <v>9.2765103786999994</v>
      </c>
      <c r="H160" s="7" t="str">
        <f t="shared" si="23"/>
        <v>N/A</v>
      </c>
      <c r="I160" s="8">
        <v>-23</v>
      </c>
      <c r="J160" s="8">
        <v>150.5</v>
      </c>
      <c r="K160" s="25" t="s">
        <v>734</v>
      </c>
      <c r="L160" s="85" t="str">
        <f t="shared" si="24"/>
        <v>No</v>
      </c>
    </row>
    <row r="161" spans="1:12" x14ac:dyDescent="0.25">
      <c r="A161" s="116" t="s">
        <v>1327</v>
      </c>
      <c r="B161" s="21" t="s">
        <v>213</v>
      </c>
      <c r="C161" s="26">
        <v>655.39177652000001</v>
      </c>
      <c r="D161" s="7" t="str">
        <f t="shared" si="21"/>
        <v>N/A</v>
      </c>
      <c r="E161" s="26">
        <v>506.32945596000002</v>
      </c>
      <c r="F161" s="7" t="str">
        <f t="shared" si="22"/>
        <v>N/A</v>
      </c>
      <c r="G161" s="26">
        <v>146.44128144000001</v>
      </c>
      <c r="H161" s="7" t="str">
        <f t="shared" si="23"/>
        <v>N/A</v>
      </c>
      <c r="I161" s="8">
        <v>-22.7</v>
      </c>
      <c r="J161" s="8">
        <v>-71.099999999999994</v>
      </c>
      <c r="K161" s="25" t="s">
        <v>734</v>
      </c>
      <c r="L161" s="85" t="str">
        <f t="shared" si="24"/>
        <v>No</v>
      </c>
    </row>
    <row r="162" spans="1:12" x14ac:dyDescent="0.25">
      <c r="A162" s="116" t="s">
        <v>1328</v>
      </c>
      <c r="B162" s="21" t="s">
        <v>213</v>
      </c>
      <c r="C162" s="26">
        <v>846.07906977000005</v>
      </c>
      <c r="D162" s="7" t="str">
        <f t="shared" si="21"/>
        <v>N/A</v>
      </c>
      <c r="E162" s="26">
        <v>783.37435897</v>
      </c>
      <c r="F162" s="7" t="str">
        <f t="shared" si="22"/>
        <v>N/A</v>
      </c>
      <c r="G162" s="26">
        <v>562.06923076999999</v>
      </c>
      <c r="H162" s="7" t="str">
        <f t="shared" si="23"/>
        <v>N/A</v>
      </c>
      <c r="I162" s="8">
        <v>-7.41</v>
      </c>
      <c r="J162" s="8">
        <v>-28.3</v>
      </c>
      <c r="K162" s="25" t="s">
        <v>734</v>
      </c>
      <c r="L162" s="85" t="str">
        <f t="shared" si="24"/>
        <v>Yes</v>
      </c>
    </row>
    <row r="163" spans="1:12" x14ac:dyDescent="0.25">
      <c r="A163" s="116" t="s">
        <v>1677</v>
      </c>
      <c r="B163" s="21" t="s">
        <v>213</v>
      </c>
      <c r="C163" s="26">
        <v>2449.7776259000002</v>
      </c>
      <c r="D163" s="7" t="str">
        <f t="shared" si="21"/>
        <v>N/A</v>
      </c>
      <c r="E163" s="26">
        <v>2021.3572062999999</v>
      </c>
      <c r="F163" s="7" t="str">
        <f t="shared" si="22"/>
        <v>N/A</v>
      </c>
      <c r="G163" s="26">
        <v>1470.5598391999999</v>
      </c>
      <c r="H163" s="7" t="str">
        <f t="shared" si="23"/>
        <v>N/A</v>
      </c>
      <c r="I163" s="8">
        <v>-17.5</v>
      </c>
      <c r="J163" s="8">
        <v>-27.2</v>
      </c>
      <c r="K163" s="25" t="s">
        <v>734</v>
      </c>
      <c r="L163" s="85" t="str">
        <f t="shared" si="24"/>
        <v>Yes</v>
      </c>
    </row>
    <row r="164" spans="1:12" x14ac:dyDescent="0.25">
      <c r="A164" s="116" t="s">
        <v>1329</v>
      </c>
      <c r="B164" s="21" t="s">
        <v>213</v>
      </c>
      <c r="C164" s="26">
        <v>149.75317831000001</v>
      </c>
      <c r="D164" s="7" t="str">
        <f t="shared" si="21"/>
        <v>N/A</v>
      </c>
      <c r="E164" s="26">
        <v>131.92459306999999</v>
      </c>
      <c r="F164" s="7" t="str">
        <f t="shared" si="22"/>
        <v>N/A</v>
      </c>
      <c r="G164" s="26">
        <v>63.671692591999999</v>
      </c>
      <c r="H164" s="7" t="str">
        <f t="shared" si="23"/>
        <v>N/A</v>
      </c>
      <c r="I164" s="8">
        <v>-11.9</v>
      </c>
      <c r="J164" s="8">
        <v>-51.7</v>
      </c>
      <c r="K164" s="25" t="s">
        <v>734</v>
      </c>
      <c r="L164" s="85" t="str">
        <f t="shared" si="24"/>
        <v>No</v>
      </c>
    </row>
    <row r="165" spans="1:12" x14ac:dyDescent="0.25">
      <c r="A165" s="116" t="s">
        <v>1330</v>
      </c>
      <c r="B165" s="21" t="s">
        <v>213</v>
      </c>
      <c r="C165" s="26">
        <v>478.77671879000002</v>
      </c>
      <c r="D165" s="7" t="str">
        <f t="shared" si="21"/>
        <v>N/A</v>
      </c>
      <c r="E165" s="26">
        <v>329.14606829000002</v>
      </c>
      <c r="F165" s="7" t="str">
        <f t="shared" si="22"/>
        <v>N/A</v>
      </c>
      <c r="G165" s="26">
        <v>95.868011804000005</v>
      </c>
      <c r="H165" s="7" t="str">
        <f t="shared" si="23"/>
        <v>N/A</v>
      </c>
      <c r="I165" s="8">
        <v>-31.3</v>
      </c>
      <c r="J165" s="8">
        <v>-70.900000000000006</v>
      </c>
      <c r="K165" s="25" t="s">
        <v>734</v>
      </c>
      <c r="L165" s="85" t="str">
        <f t="shared" si="24"/>
        <v>No</v>
      </c>
    </row>
    <row r="166" spans="1:12" x14ac:dyDescent="0.25">
      <c r="A166" s="116" t="s">
        <v>1331</v>
      </c>
      <c r="B166" s="21" t="s">
        <v>213</v>
      </c>
      <c r="C166" s="26">
        <v>2511.1180703</v>
      </c>
      <c r="D166" s="7" t="str">
        <f t="shared" si="21"/>
        <v>N/A</v>
      </c>
      <c r="E166" s="26">
        <v>2160.0126992999999</v>
      </c>
      <c r="F166" s="7" t="str">
        <f t="shared" si="22"/>
        <v>N/A</v>
      </c>
      <c r="G166" s="26">
        <v>865.98129245999996</v>
      </c>
      <c r="H166" s="7" t="str">
        <f t="shared" si="23"/>
        <v>N/A</v>
      </c>
      <c r="I166" s="8">
        <v>-14</v>
      </c>
      <c r="J166" s="8">
        <v>-59.9</v>
      </c>
      <c r="K166" s="25" t="s">
        <v>734</v>
      </c>
      <c r="L166" s="85" t="str">
        <f t="shared" si="24"/>
        <v>No</v>
      </c>
    </row>
    <row r="167" spans="1:12" x14ac:dyDescent="0.25">
      <c r="A167" s="142" t="s">
        <v>1332</v>
      </c>
      <c r="B167" s="21" t="s">
        <v>213</v>
      </c>
      <c r="C167" s="26">
        <v>8591.1162791000006</v>
      </c>
      <c r="D167" s="7" t="str">
        <f t="shared" si="21"/>
        <v>N/A</v>
      </c>
      <c r="E167" s="26">
        <v>7345.8205128</v>
      </c>
      <c r="F167" s="7" t="str">
        <f t="shared" si="22"/>
        <v>N/A</v>
      </c>
      <c r="G167" s="26">
        <v>6207.4384614999999</v>
      </c>
      <c r="H167" s="7" t="str">
        <f t="shared" si="23"/>
        <v>N/A</v>
      </c>
      <c r="I167" s="8">
        <v>-14.5</v>
      </c>
      <c r="J167" s="8">
        <v>-15.5</v>
      </c>
      <c r="K167" s="25" t="s">
        <v>734</v>
      </c>
      <c r="L167" s="85" t="str">
        <f t="shared" si="24"/>
        <v>Yes</v>
      </c>
    </row>
    <row r="168" spans="1:12" x14ac:dyDescent="0.25">
      <c r="A168" s="142" t="s">
        <v>1333</v>
      </c>
      <c r="B168" s="21" t="s">
        <v>213</v>
      </c>
      <c r="C168" s="26">
        <v>9929.6474828999999</v>
      </c>
      <c r="D168" s="7" t="str">
        <f t="shared" si="21"/>
        <v>N/A</v>
      </c>
      <c r="E168" s="26">
        <v>8654.1389206000003</v>
      </c>
      <c r="F168" s="7" t="str">
        <f t="shared" si="22"/>
        <v>N/A</v>
      </c>
      <c r="G168" s="26">
        <v>7565.4169819999997</v>
      </c>
      <c r="H168" s="7" t="str">
        <f t="shared" si="23"/>
        <v>N/A</v>
      </c>
      <c r="I168" s="8">
        <v>-12.8</v>
      </c>
      <c r="J168" s="8">
        <v>-12.6</v>
      </c>
      <c r="K168" s="25" t="s">
        <v>734</v>
      </c>
      <c r="L168" s="85" t="str">
        <f t="shared" si="24"/>
        <v>Yes</v>
      </c>
    </row>
    <row r="169" spans="1:12" x14ac:dyDescent="0.25">
      <c r="A169" s="142" t="s">
        <v>1334</v>
      </c>
      <c r="B169" s="21" t="s">
        <v>213</v>
      </c>
      <c r="C169" s="26">
        <v>561.41909397999996</v>
      </c>
      <c r="D169" s="7" t="str">
        <f t="shared" si="21"/>
        <v>N/A</v>
      </c>
      <c r="E169" s="26">
        <v>644.85331327999995</v>
      </c>
      <c r="F169" s="7" t="str">
        <f t="shared" si="22"/>
        <v>N/A</v>
      </c>
      <c r="G169" s="26">
        <v>481.23879505000002</v>
      </c>
      <c r="H169" s="7" t="str">
        <f t="shared" si="23"/>
        <v>N/A</v>
      </c>
      <c r="I169" s="8">
        <v>14.86</v>
      </c>
      <c r="J169" s="8">
        <v>-25.4</v>
      </c>
      <c r="K169" s="25" t="s">
        <v>734</v>
      </c>
      <c r="L169" s="85" t="str">
        <f t="shared" si="24"/>
        <v>Yes</v>
      </c>
    </row>
    <row r="170" spans="1:12" x14ac:dyDescent="0.25">
      <c r="A170" s="142" t="s">
        <v>1335</v>
      </c>
      <c r="B170" s="21" t="s">
        <v>213</v>
      </c>
      <c r="C170" s="26">
        <v>1351.9109836</v>
      </c>
      <c r="D170" s="7" t="str">
        <f t="shared" si="21"/>
        <v>N/A</v>
      </c>
      <c r="E170" s="26">
        <v>1158.9662441</v>
      </c>
      <c r="F170" s="7" t="str">
        <f t="shared" si="22"/>
        <v>N/A</v>
      </c>
      <c r="G170" s="26">
        <v>585.38487299999997</v>
      </c>
      <c r="H170" s="7" t="str">
        <f t="shared" si="23"/>
        <v>N/A</v>
      </c>
      <c r="I170" s="8">
        <v>-14.3</v>
      </c>
      <c r="J170" s="8">
        <v>-49.5</v>
      </c>
      <c r="K170" s="25" t="s">
        <v>734</v>
      </c>
      <c r="L170" s="85" t="str">
        <f t="shared" si="24"/>
        <v>No</v>
      </c>
    </row>
    <row r="171" spans="1:12" x14ac:dyDescent="0.25">
      <c r="A171" s="142" t="s">
        <v>85</v>
      </c>
      <c r="B171" s="21" t="s">
        <v>213</v>
      </c>
      <c r="C171" s="4">
        <v>6.4590305762</v>
      </c>
      <c r="D171" s="7" t="str">
        <f t="shared" ref="D171:D202" si="25">IF($B171="N/A","N/A",IF(C171&gt;10,"No",IF(C171&lt;-10,"No","Yes")))</f>
        <v>N/A</v>
      </c>
      <c r="E171" s="4">
        <v>7.7284272085000003</v>
      </c>
      <c r="F171" s="7" t="str">
        <f t="shared" ref="F171:F202" si="26">IF($B171="N/A","N/A",IF(E171&gt;10,"No",IF(E171&lt;-10,"No","Yes")))</f>
        <v>N/A</v>
      </c>
      <c r="G171" s="4">
        <v>3.3960732902999999</v>
      </c>
      <c r="H171" s="7" t="str">
        <f t="shared" ref="H171:H202" si="27">IF($B171="N/A","N/A",IF(G171&gt;10,"No",IF(G171&lt;-10,"No","Yes")))</f>
        <v>N/A</v>
      </c>
      <c r="I171" s="8">
        <v>19.649999999999999</v>
      </c>
      <c r="J171" s="8">
        <v>-56.1</v>
      </c>
      <c r="K171" s="25" t="s">
        <v>734</v>
      </c>
      <c r="L171" s="85" t="str">
        <f t="shared" ref="L171:L202" si="28">IF(J171="Div by 0", "N/A", IF(K171="N/A","N/A", IF(J171&gt;VALUE(MID(K171,1,2)), "No", IF(J171&lt;-1*VALUE(MID(K171,1,2)), "No", "Yes"))))</f>
        <v>No</v>
      </c>
    </row>
    <row r="172" spans="1:12" x14ac:dyDescent="0.25">
      <c r="A172" s="142" t="s">
        <v>462</v>
      </c>
      <c r="B172" s="21" t="s">
        <v>213</v>
      </c>
      <c r="C172" s="4">
        <v>11.627906977</v>
      </c>
      <c r="D172" s="7" t="str">
        <f t="shared" si="25"/>
        <v>N/A</v>
      </c>
      <c r="E172" s="4">
        <v>10.769230769</v>
      </c>
      <c r="F172" s="7" t="str">
        <f t="shared" si="26"/>
        <v>N/A</v>
      </c>
      <c r="G172" s="4">
        <v>14.615384615</v>
      </c>
      <c r="H172" s="7" t="str">
        <f t="shared" si="27"/>
        <v>N/A</v>
      </c>
      <c r="I172" s="8">
        <v>-7.38</v>
      </c>
      <c r="J172" s="8">
        <v>35.71</v>
      </c>
      <c r="K172" s="25" t="s">
        <v>734</v>
      </c>
      <c r="L172" s="85" t="str">
        <f t="shared" si="28"/>
        <v>No</v>
      </c>
    </row>
    <row r="173" spans="1:12" x14ac:dyDescent="0.25">
      <c r="A173" s="142" t="s">
        <v>463</v>
      </c>
      <c r="B173" s="21" t="s">
        <v>213</v>
      </c>
      <c r="C173" s="4">
        <v>15.052827842999999</v>
      </c>
      <c r="D173" s="7" t="str">
        <f t="shared" si="25"/>
        <v>N/A</v>
      </c>
      <c r="E173" s="4">
        <v>13.968253968000001</v>
      </c>
      <c r="F173" s="7" t="str">
        <f t="shared" si="26"/>
        <v>N/A</v>
      </c>
      <c r="G173" s="4">
        <v>5.6054872280000003</v>
      </c>
      <c r="H173" s="7" t="str">
        <f t="shared" si="27"/>
        <v>N/A</v>
      </c>
      <c r="I173" s="8">
        <v>-7.21</v>
      </c>
      <c r="J173" s="8">
        <v>-59.9</v>
      </c>
      <c r="K173" s="25" t="s">
        <v>734</v>
      </c>
      <c r="L173" s="85" t="str">
        <f t="shared" si="28"/>
        <v>No</v>
      </c>
    </row>
    <row r="174" spans="1:12" x14ac:dyDescent="0.25">
      <c r="A174" s="108" t="s">
        <v>464</v>
      </c>
      <c r="B174" s="21" t="s">
        <v>213</v>
      </c>
      <c r="C174" s="4">
        <v>2.9369166398000002</v>
      </c>
      <c r="D174" s="7" t="str">
        <f t="shared" si="25"/>
        <v>N/A</v>
      </c>
      <c r="E174" s="4">
        <v>5.8088405461999999</v>
      </c>
      <c r="F174" s="7" t="str">
        <f t="shared" si="26"/>
        <v>N/A</v>
      </c>
      <c r="G174" s="4">
        <v>3.2509463370999998</v>
      </c>
      <c r="H174" s="7" t="str">
        <f t="shared" si="27"/>
        <v>N/A</v>
      </c>
      <c r="I174" s="8">
        <v>97.79</v>
      </c>
      <c r="J174" s="8">
        <v>-44</v>
      </c>
      <c r="K174" s="25" t="s">
        <v>734</v>
      </c>
      <c r="L174" s="85" t="str">
        <f t="shared" si="28"/>
        <v>No</v>
      </c>
    </row>
    <row r="175" spans="1:12" x14ac:dyDescent="0.25">
      <c r="A175" s="108" t="s">
        <v>465</v>
      </c>
      <c r="B175" s="21" t="s">
        <v>213</v>
      </c>
      <c r="C175" s="4">
        <v>8.0595910057999998</v>
      </c>
      <c r="D175" s="7" t="str">
        <f t="shared" si="25"/>
        <v>N/A</v>
      </c>
      <c r="E175" s="4">
        <v>7.7311970133000001</v>
      </c>
      <c r="F175" s="7" t="str">
        <f t="shared" si="26"/>
        <v>N/A</v>
      </c>
      <c r="G175" s="4">
        <v>3.2926586644000002</v>
      </c>
      <c r="H175" s="7" t="str">
        <f t="shared" si="27"/>
        <v>N/A</v>
      </c>
      <c r="I175" s="8">
        <v>-4.07</v>
      </c>
      <c r="J175" s="8">
        <v>-57.4</v>
      </c>
      <c r="K175" s="25" t="s">
        <v>734</v>
      </c>
      <c r="L175" s="85" t="str">
        <f t="shared" si="28"/>
        <v>No</v>
      </c>
    </row>
    <row r="176" spans="1:12" x14ac:dyDescent="0.25">
      <c r="A176" s="108" t="s">
        <v>1336</v>
      </c>
      <c r="B176" s="21" t="s">
        <v>213</v>
      </c>
      <c r="C176" s="4">
        <v>1.01996676</v>
      </c>
      <c r="D176" s="7" t="str">
        <f t="shared" si="25"/>
        <v>N/A</v>
      </c>
      <c r="E176" s="4">
        <v>0.89642072009999996</v>
      </c>
      <c r="F176" s="7" t="str">
        <f t="shared" si="26"/>
        <v>N/A</v>
      </c>
      <c r="G176" s="4">
        <v>0.26635868940000001</v>
      </c>
      <c r="H176" s="7" t="str">
        <f t="shared" si="27"/>
        <v>N/A</v>
      </c>
      <c r="I176" s="8">
        <v>-12.1</v>
      </c>
      <c r="J176" s="8">
        <v>-70.3</v>
      </c>
      <c r="K176" s="25" t="s">
        <v>734</v>
      </c>
      <c r="L176" s="85" t="str">
        <f t="shared" si="28"/>
        <v>No</v>
      </c>
    </row>
    <row r="177" spans="1:12" x14ac:dyDescent="0.25">
      <c r="A177" s="108" t="s">
        <v>1337</v>
      </c>
      <c r="B177" s="21" t="s">
        <v>213</v>
      </c>
      <c r="C177" s="4">
        <v>14.418604651000001</v>
      </c>
      <c r="D177" s="7" t="str">
        <f t="shared" si="25"/>
        <v>N/A</v>
      </c>
      <c r="E177" s="4">
        <v>14.358974358999999</v>
      </c>
      <c r="F177" s="7" t="str">
        <f t="shared" si="26"/>
        <v>N/A</v>
      </c>
      <c r="G177" s="4">
        <v>15.384615385</v>
      </c>
      <c r="H177" s="7" t="str">
        <f t="shared" si="27"/>
        <v>N/A</v>
      </c>
      <c r="I177" s="8">
        <v>-0.41399999999999998</v>
      </c>
      <c r="J177" s="8">
        <v>7.1429999999999998</v>
      </c>
      <c r="K177" s="25" t="s">
        <v>734</v>
      </c>
      <c r="L177" s="85" t="str">
        <f t="shared" si="28"/>
        <v>Yes</v>
      </c>
    </row>
    <row r="178" spans="1:12" x14ac:dyDescent="0.25">
      <c r="A178" s="108" t="s">
        <v>1338</v>
      </c>
      <c r="B178" s="21" t="s">
        <v>213</v>
      </c>
      <c r="C178" s="4">
        <v>4.1765071472999997</v>
      </c>
      <c r="D178" s="7" t="str">
        <f t="shared" si="25"/>
        <v>N/A</v>
      </c>
      <c r="E178" s="4">
        <v>3.5682539683000001</v>
      </c>
      <c r="F178" s="7" t="str">
        <f t="shared" si="26"/>
        <v>N/A</v>
      </c>
      <c r="G178" s="4">
        <v>2.9801324503000002</v>
      </c>
      <c r="H178" s="7" t="str">
        <f t="shared" si="27"/>
        <v>N/A</v>
      </c>
      <c r="I178" s="8">
        <v>-14.6</v>
      </c>
      <c r="J178" s="8">
        <v>-16.5</v>
      </c>
      <c r="K178" s="25" t="s">
        <v>734</v>
      </c>
      <c r="L178" s="85" t="str">
        <f t="shared" si="28"/>
        <v>Yes</v>
      </c>
    </row>
    <row r="179" spans="1:12" x14ac:dyDescent="0.25">
      <c r="A179" s="108" t="s">
        <v>1339</v>
      </c>
      <c r="B179" s="21" t="s">
        <v>213</v>
      </c>
      <c r="C179" s="4">
        <v>0.28564531700000001</v>
      </c>
      <c r="D179" s="7" t="str">
        <f t="shared" si="25"/>
        <v>N/A</v>
      </c>
      <c r="E179" s="4">
        <v>0.40114171100000001</v>
      </c>
      <c r="F179" s="7" t="str">
        <f t="shared" si="26"/>
        <v>N/A</v>
      </c>
      <c r="G179" s="4">
        <v>0.23857238289999999</v>
      </c>
      <c r="H179" s="7" t="str">
        <f t="shared" si="27"/>
        <v>N/A</v>
      </c>
      <c r="I179" s="8">
        <v>40.43</v>
      </c>
      <c r="J179" s="8">
        <v>-40.5</v>
      </c>
      <c r="K179" s="25" t="s">
        <v>734</v>
      </c>
      <c r="L179" s="85" t="str">
        <f t="shared" si="28"/>
        <v>No</v>
      </c>
    </row>
    <row r="180" spans="1:12" x14ac:dyDescent="0.25">
      <c r="A180" s="108" t="s">
        <v>1340</v>
      </c>
      <c r="B180" s="21" t="s">
        <v>213</v>
      </c>
      <c r="C180" s="4">
        <v>9.25326177E-2</v>
      </c>
      <c r="D180" s="7" t="str">
        <f t="shared" si="25"/>
        <v>N/A</v>
      </c>
      <c r="E180" s="4">
        <v>5.4445049400000001E-2</v>
      </c>
      <c r="F180" s="7" t="str">
        <f t="shared" si="26"/>
        <v>N/A</v>
      </c>
      <c r="G180" s="4">
        <v>5.80277207E-2</v>
      </c>
      <c r="H180" s="7" t="str">
        <f t="shared" si="27"/>
        <v>N/A</v>
      </c>
      <c r="I180" s="8">
        <v>-41.2</v>
      </c>
      <c r="J180" s="8">
        <v>6.58</v>
      </c>
      <c r="K180" s="25" t="s">
        <v>734</v>
      </c>
      <c r="L180" s="85" t="str">
        <f t="shared" si="28"/>
        <v>Yes</v>
      </c>
    </row>
    <row r="181" spans="1:12" x14ac:dyDescent="0.25">
      <c r="A181" s="108" t="s">
        <v>86</v>
      </c>
      <c r="B181" s="21" t="s">
        <v>213</v>
      </c>
      <c r="C181" s="4">
        <v>2.9017857142999999</v>
      </c>
      <c r="D181" s="7" t="str">
        <f t="shared" si="25"/>
        <v>N/A</v>
      </c>
      <c r="E181" s="4">
        <v>2.3809523810000002</v>
      </c>
      <c r="F181" s="7" t="str">
        <f t="shared" si="26"/>
        <v>N/A</v>
      </c>
      <c r="G181" s="4">
        <v>0.78125</v>
      </c>
      <c r="H181" s="7" t="str">
        <f t="shared" si="27"/>
        <v>N/A</v>
      </c>
      <c r="I181" s="8">
        <v>-17.899999999999999</v>
      </c>
      <c r="J181" s="8">
        <v>-67.2</v>
      </c>
      <c r="K181" s="25" t="s">
        <v>734</v>
      </c>
      <c r="L181" s="85" t="str">
        <f t="shared" si="28"/>
        <v>No</v>
      </c>
    </row>
    <row r="182" spans="1:12" x14ac:dyDescent="0.25">
      <c r="A182" s="108" t="s">
        <v>87</v>
      </c>
      <c r="B182" s="21" t="s">
        <v>213</v>
      </c>
      <c r="C182" s="4">
        <v>43.307606493000002</v>
      </c>
      <c r="D182" s="7" t="str">
        <f t="shared" si="25"/>
        <v>N/A</v>
      </c>
      <c r="E182" s="4">
        <v>39.512944742000002</v>
      </c>
      <c r="F182" s="7" t="str">
        <f t="shared" si="26"/>
        <v>N/A</v>
      </c>
      <c r="G182" s="4">
        <v>21.548001790000001</v>
      </c>
      <c r="H182" s="7" t="str">
        <f t="shared" si="27"/>
        <v>N/A</v>
      </c>
      <c r="I182" s="8">
        <v>-8.76</v>
      </c>
      <c r="J182" s="8">
        <v>-45.5</v>
      </c>
      <c r="K182" s="25" t="s">
        <v>734</v>
      </c>
      <c r="L182" s="85" t="str">
        <f t="shared" si="28"/>
        <v>No</v>
      </c>
    </row>
    <row r="183" spans="1:12" x14ac:dyDescent="0.25">
      <c r="A183" s="108" t="s">
        <v>466</v>
      </c>
      <c r="B183" s="21" t="s">
        <v>213</v>
      </c>
      <c r="C183" s="4">
        <v>53.953488372000002</v>
      </c>
      <c r="D183" s="7" t="str">
        <f t="shared" si="25"/>
        <v>N/A</v>
      </c>
      <c r="E183" s="4">
        <v>45.641025640999999</v>
      </c>
      <c r="F183" s="7" t="str">
        <f t="shared" si="26"/>
        <v>N/A</v>
      </c>
      <c r="G183" s="4">
        <v>32.307692308</v>
      </c>
      <c r="H183" s="7" t="str">
        <f t="shared" si="27"/>
        <v>N/A</v>
      </c>
      <c r="I183" s="8">
        <v>-15.4</v>
      </c>
      <c r="J183" s="8">
        <v>-29.2</v>
      </c>
      <c r="K183" s="25" t="s">
        <v>734</v>
      </c>
      <c r="L183" s="85" t="str">
        <f t="shared" si="28"/>
        <v>Yes</v>
      </c>
    </row>
    <row r="184" spans="1:12" x14ac:dyDescent="0.25">
      <c r="A184" s="108" t="s">
        <v>467</v>
      </c>
      <c r="B184" s="21" t="s">
        <v>213</v>
      </c>
      <c r="C184" s="4">
        <v>70.118085768</v>
      </c>
      <c r="D184" s="7" t="str">
        <f t="shared" si="25"/>
        <v>N/A</v>
      </c>
      <c r="E184" s="4">
        <v>62.806349206</v>
      </c>
      <c r="F184" s="7" t="str">
        <f t="shared" si="26"/>
        <v>N/A</v>
      </c>
      <c r="G184" s="4">
        <v>62.866603595000001</v>
      </c>
      <c r="H184" s="7" t="str">
        <f t="shared" si="27"/>
        <v>N/A</v>
      </c>
      <c r="I184" s="8">
        <v>-10.4</v>
      </c>
      <c r="J184" s="8">
        <v>9.5899999999999999E-2</v>
      </c>
      <c r="K184" s="25" t="s">
        <v>734</v>
      </c>
      <c r="L184" s="85" t="str">
        <f t="shared" si="28"/>
        <v>Yes</v>
      </c>
    </row>
    <row r="185" spans="1:12" x14ac:dyDescent="0.25">
      <c r="A185" s="108" t="s">
        <v>468</v>
      </c>
      <c r="B185" s="21" t="s">
        <v>213</v>
      </c>
      <c r="C185" s="4">
        <v>33.899259735999998</v>
      </c>
      <c r="D185" s="7" t="str">
        <f t="shared" si="25"/>
        <v>N/A</v>
      </c>
      <c r="E185" s="4">
        <v>32.156908123000001</v>
      </c>
      <c r="F185" s="7" t="str">
        <f t="shared" si="26"/>
        <v>N/A</v>
      </c>
      <c r="G185" s="4">
        <v>22.597576105000002</v>
      </c>
      <c r="H185" s="7" t="str">
        <f t="shared" si="27"/>
        <v>N/A</v>
      </c>
      <c r="I185" s="8">
        <v>-5.14</v>
      </c>
      <c r="J185" s="8">
        <v>-29.7</v>
      </c>
      <c r="K185" s="25" t="s">
        <v>734</v>
      </c>
      <c r="L185" s="85" t="str">
        <f t="shared" si="28"/>
        <v>Yes</v>
      </c>
    </row>
    <row r="186" spans="1:12" x14ac:dyDescent="0.25">
      <c r="A186" s="108" t="s">
        <v>469</v>
      </c>
      <c r="B186" s="21" t="s">
        <v>213</v>
      </c>
      <c r="C186" s="4">
        <v>44.776533727999997</v>
      </c>
      <c r="D186" s="7" t="str">
        <f t="shared" si="25"/>
        <v>N/A</v>
      </c>
      <c r="E186" s="4">
        <v>39.985999843999998</v>
      </c>
      <c r="F186" s="7" t="str">
        <f t="shared" si="26"/>
        <v>N/A</v>
      </c>
      <c r="G186" s="4">
        <v>18.081437761</v>
      </c>
      <c r="H186" s="7" t="str">
        <f t="shared" si="27"/>
        <v>N/A</v>
      </c>
      <c r="I186" s="8">
        <v>-10.7</v>
      </c>
      <c r="J186" s="8">
        <v>-54.8</v>
      </c>
      <c r="K186" s="25" t="s">
        <v>734</v>
      </c>
      <c r="L186" s="85" t="str">
        <f t="shared" si="28"/>
        <v>No</v>
      </c>
    </row>
    <row r="187" spans="1:12" x14ac:dyDescent="0.25">
      <c r="A187" s="108" t="s">
        <v>116</v>
      </c>
      <c r="B187" s="21" t="s">
        <v>213</v>
      </c>
      <c r="C187" s="4">
        <v>56.419188124999998</v>
      </c>
      <c r="D187" s="7" t="str">
        <f t="shared" si="25"/>
        <v>N/A</v>
      </c>
      <c r="E187" s="4">
        <v>56.197041812000002</v>
      </c>
      <c r="F187" s="7" t="str">
        <f t="shared" si="26"/>
        <v>N/A</v>
      </c>
      <c r="G187" s="4">
        <v>36.182122753999998</v>
      </c>
      <c r="H187" s="7" t="str">
        <f t="shared" si="27"/>
        <v>N/A</v>
      </c>
      <c r="I187" s="8">
        <v>-0.39400000000000002</v>
      </c>
      <c r="J187" s="8">
        <v>-35.6</v>
      </c>
      <c r="K187" s="25" t="s">
        <v>734</v>
      </c>
      <c r="L187" s="85" t="str">
        <f t="shared" si="28"/>
        <v>No</v>
      </c>
    </row>
    <row r="188" spans="1:12" x14ac:dyDescent="0.25">
      <c r="A188" s="108" t="s">
        <v>470</v>
      </c>
      <c r="B188" s="21" t="s">
        <v>213</v>
      </c>
      <c r="C188" s="4">
        <v>73.953488371999995</v>
      </c>
      <c r="D188" s="7" t="str">
        <f t="shared" si="25"/>
        <v>N/A</v>
      </c>
      <c r="E188" s="4">
        <v>65.641025640999999</v>
      </c>
      <c r="F188" s="7" t="str">
        <f t="shared" si="26"/>
        <v>N/A</v>
      </c>
      <c r="G188" s="4">
        <v>60</v>
      </c>
      <c r="H188" s="7" t="str">
        <f t="shared" si="27"/>
        <v>N/A</v>
      </c>
      <c r="I188" s="8">
        <v>-11.2</v>
      </c>
      <c r="J188" s="8">
        <v>-8.59</v>
      </c>
      <c r="K188" s="25" t="s">
        <v>734</v>
      </c>
      <c r="L188" s="85" t="str">
        <f t="shared" si="28"/>
        <v>Yes</v>
      </c>
    </row>
    <row r="189" spans="1:12" x14ac:dyDescent="0.25">
      <c r="A189" s="108" t="s">
        <v>471</v>
      </c>
      <c r="B189" s="21" t="s">
        <v>213</v>
      </c>
      <c r="C189" s="4">
        <v>80.323182101</v>
      </c>
      <c r="D189" s="7" t="str">
        <f t="shared" si="25"/>
        <v>N/A</v>
      </c>
      <c r="E189" s="4">
        <v>77.346031745999994</v>
      </c>
      <c r="F189" s="7" t="str">
        <f t="shared" si="26"/>
        <v>N/A</v>
      </c>
      <c r="G189" s="4">
        <v>70.458845789999998</v>
      </c>
      <c r="H189" s="7" t="str">
        <f t="shared" si="27"/>
        <v>N/A</v>
      </c>
      <c r="I189" s="8">
        <v>-3.71</v>
      </c>
      <c r="J189" s="8">
        <v>-8.9</v>
      </c>
      <c r="K189" s="25" t="s">
        <v>734</v>
      </c>
      <c r="L189" s="85" t="str">
        <f t="shared" si="28"/>
        <v>Yes</v>
      </c>
    </row>
    <row r="190" spans="1:12" x14ac:dyDescent="0.25">
      <c r="A190" s="108" t="s">
        <v>472</v>
      </c>
      <c r="B190" s="21" t="s">
        <v>213</v>
      </c>
      <c r="C190" s="4">
        <v>47.686675248999997</v>
      </c>
      <c r="D190" s="7" t="str">
        <f t="shared" si="25"/>
        <v>N/A</v>
      </c>
      <c r="E190" s="4">
        <v>49.710715112000003</v>
      </c>
      <c r="F190" s="7" t="str">
        <f t="shared" si="26"/>
        <v>N/A</v>
      </c>
      <c r="G190" s="4">
        <v>39.768425739999998</v>
      </c>
      <c r="H190" s="7" t="str">
        <f t="shared" si="27"/>
        <v>N/A</v>
      </c>
      <c r="I190" s="8">
        <v>4.2439999999999998</v>
      </c>
      <c r="J190" s="8">
        <v>-20</v>
      </c>
      <c r="K190" s="25" t="s">
        <v>734</v>
      </c>
      <c r="L190" s="85" t="str">
        <f t="shared" si="28"/>
        <v>Yes</v>
      </c>
    </row>
    <row r="191" spans="1:12" x14ac:dyDescent="0.25">
      <c r="A191" s="108" t="s">
        <v>473</v>
      </c>
      <c r="B191" s="21" t="s">
        <v>213</v>
      </c>
      <c r="C191" s="4">
        <v>58.360322013999998</v>
      </c>
      <c r="D191" s="7" t="str">
        <f t="shared" si="25"/>
        <v>N/A</v>
      </c>
      <c r="E191" s="4">
        <v>56.179513106000002</v>
      </c>
      <c r="F191" s="7" t="str">
        <f t="shared" si="26"/>
        <v>N/A</v>
      </c>
      <c r="G191" s="4">
        <v>31.858876583000001</v>
      </c>
      <c r="H191" s="7" t="str">
        <f t="shared" si="27"/>
        <v>N/A</v>
      </c>
      <c r="I191" s="8">
        <v>-3.74</v>
      </c>
      <c r="J191" s="8">
        <v>-43.3</v>
      </c>
      <c r="K191" s="25" t="s">
        <v>734</v>
      </c>
      <c r="L191" s="85" t="str">
        <f t="shared" si="28"/>
        <v>No</v>
      </c>
    </row>
    <row r="192" spans="1:12" x14ac:dyDescent="0.25">
      <c r="A192" s="108" t="s">
        <v>1341</v>
      </c>
      <c r="B192" s="21" t="s">
        <v>213</v>
      </c>
      <c r="C192" s="22">
        <v>7.9016566796000003</v>
      </c>
      <c r="D192" s="7" t="str">
        <f t="shared" si="25"/>
        <v>N/A</v>
      </c>
      <c r="E192" s="22">
        <v>6.0521955261000002</v>
      </c>
      <c r="F192" s="7" t="str">
        <f t="shared" si="26"/>
        <v>N/A</v>
      </c>
      <c r="G192" s="22">
        <v>5.3486519607999998</v>
      </c>
      <c r="H192" s="7" t="str">
        <f t="shared" si="27"/>
        <v>N/A</v>
      </c>
      <c r="I192" s="8">
        <v>-23.4</v>
      </c>
      <c r="J192" s="8">
        <v>-11.6</v>
      </c>
      <c r="K192" s="25" t="s">
        <v>734</v>
      </c>
      <c r="L192" s="85" t="str">
        <f t="shared" si="28"/>
        <v>Yes</v>
      </c>
    </row>
    <row r="193" spans="1:12" x14ac:dyDescent="0.25">
      <c r="A193" s="108" t="s">
        <v>1342</v>
      </c>
      <c r="B193" s="21" t="s">
        <v>213</v>
      </c>
      <c r="C193" s="22">
        <v>7.88</v>
      </c>
      <c r="D193" s="7" t="str">
        <f t="shared" si="25"/>
        <v>N/A</v>
      </c>
      <c r="E193" s="22">
        <v>5.3809523810000002</v>
      </c>
      <c r="F193" s="7" t="str">
        <f t="shared" si="26"/>
        <v>N/A</v>
      </c>
      <c r="G193" s="22">
        <v>10.842105263000001</v>
      </c>
      <c r="H193" s="7" t="str">
        <f t="shared" si="27"/>
        <v>N/A</v>
      </c>
      <c r="I193" s="8">
        <v>-31.7</v>
      </c>
      <c r="J193" s="8">
        <v>101.5</v>
      </c>
      <c r="K193" s="25" t="s">
        <v>734</v>
      </c>
      <c r="L193" s="85" t="str">
        <f t="shared" si="28"/>
        <v>No</v>
      </c>
    </row>
    <row r="194" spans="1:12" x14ac:dyDescent="0.25">
      <c r="A194" s="108" t="s">
        <v>1343</v>
      </c>
      <c r="B194" s="21" t="s">
        <v>213</v>
      </c>
      <c r="C194" s="22">
        <v>13.516928159000001</v>
      </c>
      <c r="D194" s="7" t="str">
        <f t="shared" si="25"/>
        <v>N/A</v>
      </c>
      <c r="E194" s="22">
        <v>12.68</v>
      </c>
      <c r="F194" s="7" t="str">
        <f t="shared" si="26"/>
        <v>N/A</v>
      </c>
      <c r="G194" s="22">
        <v>12.987341772000001</v>
      </c>
      <c r="H194" s="7" t="str">
        <f t="shared" si="27"/>
        <v>N/A</v>
      </c>
      <c r="I194" s="8">
        <v>-6.19</v>
      </c>
      <c r="J194" s="8">
        <v>2.4239999999999999</v>
      </c>
      <c r="K194" s="25" t="s">
        <v>734</v>
      </c>
      <c r="L194" s="85" t="str">
        <f t="shared" si="28"/>
        <v>Yes</v>
      </c>
    </row>
    <row r="195" spans="1:12" x14ac:dyDescent="0.25">
      <c r="A195" s="108" t="s">
        <v>1344</v>
      </c>
      <c r="B195" s="21" t="s">
        <v>213</v>
      </c>
      <c r="C195" s="22">
        <v>4.2712328767000001</v>
      </c>
      <c r="D195" s="7" t="str">
        <f t="shared" si="25"/>
        <v>N/A</v>
      </c>
      <c r="E195" s="22">
        <v>3.1593625498</v>
      </c>
      <c r="F195" s="7" t="str">
        <f t="shared" si="26"/>
        <v>N/A</v>
      </c>
      <c r="G195" s="22">
        <v>3.9794520547999999</v>
      </c>
      <c r="H195" s="7" t="str">
        <f t="shared" si="27"/>
        <v>N/A</v>
      </c>
      <c r="I195" s="8">
        <v>-26</v>
      </c>
      <c r="J195" s="8">
        <v>25.96</v>
      </c>
      <c r="K195" s="25" t="s">
        <v>734</v>
      </c>
      <c r="L195" s="85" t="str">
        <f t="shared" si="28"/>
        <v>Yes</v>
      </c>
    </row>
    <row r="196" spans="1:12" x14ac:dyDescent="0.25">
      <c r="A196" s="108" t="s">
        <v>1345</v>
      </c>
      <c r="B196" s="21" t="s">
        <v>213</v>
      </c>
      <c r="C196" s="22">
        <v>3.1377726750999999</v>
      </c>
      <c r="D196" s="7" t="str">
        <f t="shared" si="25"/>
        <v>N/A</v>
      </c>
      <c r="E196" s="22">
        <v>3.1146881288000001</v>
      </c>
      <c r="F196" s="7" t="str">
        <f t="shared" si="26"/>
        <v>N/A</v>
      </c>
      <c r="G196" s="22">
        <v>5.0891238670999996</v>
      </c>
      <c r="H196" s="7" t="str">
        <f t="shared" si="27"/>
        <v>N/A</v>
      </c>
      <c r="I196" s="8">
        <v>-0.73599999999999999</v>
      </c>
      <c r="J196" s="8">
        <v>63.39</v>
      </c>
      <c r="K196" s="25" t="s">
        <v>734</v>
      </c>
      <c r="L196" s="85" t="str">
        <f t="shared" si="28"/>
        <v>No</v>
      </c>
    </row>
    <row r="197" spans="1:12" x14ac:dyDescent="0.25">
      <c r="A197" s="108" t="s">
        <v>1346</v>
      </c>
      <c r="B197" s="21" t="s">
        <v>213</v>
      </c>
      <c r="C197" s="22">
        <v>100.63169643000001</v>
      </c>
      <c r="D197" s="7" t="str">
        <f t="shared" si="25"/>
        <v>N/A</v>
      </c>
      <c r="E197" s="22">
        <v>88.583333332999999</v>
      </c>
      <c r="F197" s="7" t="str">
        <f t="shared" si="26"/>
        <v>N/A</v>
      </c>
      <c r="G197" s="22">
        <v>71.10546875</v>
      </c>
      <c r="H197" s="7" t="str">
        <f t="shared" si="27"/>
        <v>N/A</v>
      </c>
      <c r="I197" s="8">
        <v>-12</v>
      </c>
      <c r="J197" s="8">
        <v>-19.7</v>
      </c>
      <c r="K197" s="25" t="s">
        <v>734</v>
      </c>
      <c r="L197" s="85" t="str">
        <f t="shared" si="28"/>
        <v>Yes</v>
      </c>
    </row>
    <row r="198" spans="1:12" x14ac:dyDescent="0.25">
      <c r="A198" s="108" t="s">
        <v>1347</v>
      </c>
      <c r="B198" s="21" t="s">
        <v>213</v>
      </c>
      <c r="C198" s="22">
        <v>131.61290323</v>
      </c>
      <c r="D198" s="7" t="str">
        <f t="shared" si="25"/>
        <v>N/A</v>
      </c>
      <c r="E198" s="22">
        <v>158.39285713999999</v>
      </c>
      <c r="F198" s="7" t="str">
        <f t="shared" si="26"/>
        <v>N/A</v>
      </c>
      <c r="G198" s="22">
        <v>189.7</v>
      </c>
      <c r="H198" s="7" t="str">
        <f t="shared" si="27"/>
        <v>N/A</v>
      </c>
      <c r="I198" s="8">
        <v>20.350000000000001</v>
      </c>
      <c r="J198" s="8">
        <v>19.77</v>
      </c>
      <c r="K198" s="25" t="s">
        <v>734</v>
      </c>
      <c r="L198" s="85" t="str">
        <f t="shared" si="28"/>
        <v>Yes</v>
      </c>
    </row>
    <row r="199" spans="1:12" x14ac:dyDescent="0.25">
      <c r="A199" s="108" t="s">
        <v>1348</v>
      </c>
      <c r="B199" s="21" t="s">
        <v>213</v>
      </c>
      <c r="C199" s="22">
        <v>120.4077381</v>
      </c>
      <c r="D199" s="7" t="str">
        <f t="shared" si="25"/>
        <v>N/A</v>
      </c>
      <c r="E199" s="22">
        <v>114.80427046</v>
      </c>
      <c r="F199" s="7" t="str">
        <f t="shared" si="26"/>
        <v>N/A</v>
      </c>
      <c r="G199" s="22">
        <v>101.35714286</v>
      </c>
      <c r="H199" s="7" t="str">
        <f t="shared" si="27"/>
        <v>N/A</v>
      </c>
      <c r="I199" s="8">
        <v>-4.6500000000000004</v>
      </c>
      <c r="J199" s="8">
        <v>-11.7</v>
      </c>
      <c r="K199" s="25" t="s">
        <v>734</v>
      </c>
      <c r="L199" s="85" t="str">
        <f t="shared" si="28"/>
        <v>Yes</v>
      </c>
    </row>
    <row r="200" spans="1:12" x14ac:dyDescent="0.25">
      <c r="A200" s="108" t="s">
        <v>1349</v>
      </c>
      <c r="B200" s="21" t="s">
        <v>213</v>
      </c>
      <c r="C200" s="22">
        <v>5.1549295774999999</v>
      </c>
      <c r="D200" s="7" t="str">
        <f t="shared" si="25"/>
        <v>N/A</v>
      </c>
      <c r="E200" s="22">
        <v>3.5096153846</v>
      </c>
      <c r="F200" s="7" t="str">
        <f t="shared" si="26"/>
        <v>N/A</v>
      </c>
      <c r="G200" s="22">
        <v>0.28000000000000003</v>
      </c>
      <c r="H200" s="7" t="str">
        <f t="shared" si="27"/>
        <v>N/A</v>
      </c>
      <c r="I200" s="8">
        <v>-31.9</v>
      </c>
      <c r="J200" s="8">
        <v>-92</v>
      </c>
      <c r="K200" s="25" t="s">
        <v>734</v>
      </c>
      <c r="L200" s="85" t="str">
        <f t="shared" si="28"/>
        <v>No</v>
      </c>
    </row>
    <row r="201" spans="1:12" x14ac:dyDescent="0.25">
      <c r="A201" s="108" t="s">
        <v>1350</v>
      </c>
      <c r="B201" s="21" t="s">
        <v>213</v>
      </c>
      <c r="C201" s="22">
        <v>18</v>
      </c>
      <c r="D201" s="7" t="str">
        <f t="shared" si="25"/>
        <v>N/A</v>
      </c>
      <c r="E201" s="22">
        <v>20.714285713999999</v>
      </c>
      <c r="F201" s="7" t="str">
        <f t="shared" si="26"/>
        <v>N/A</v>
      </c>
      <c r="G201" s="22">
        <v>46.2</v>
      </c>
      <c r="H201" s="7" t="str">
        <f t="shared" si="27"/>
        <v>N/A</v>
      </c>
      <c r="I201" s="8">
        <v>15.08</v>
      </c>
      <c r="J201" s="8">
        <v>123</v>
      </c>
      <c r="K201" s="25" t="s">
        <v>734</v>
      </c>
      <c r="L201" s="85" t="str">
        <f t="shared" si="28"/>
        <v>No</v>
      </c>
    </row>
    <row r="202" spans="1:12" x14ac:dyDescent="0.25">
      <c r="A202" s="108" t="s">
        <v>28</v>
      </c>
      <c r="B202" s="21" t="s">
        <v>213</v>
      </c>
      <c r="C202" s="4">
        <v>1.4866926212</v>
      </c>
      <c r="D202" s="7" t="str">
        <f t="shared" si="25"/>
        <v>N/A</v>
      </c>
      <c r="E202" s="4">
        <v>1.7971101103</v>
      </c>
      <c r="F202" s="7" t="str">
        <f t="shared" si="26"/>
        <v>N/A</v>
      </c>
      <c r="G202" s="4">
        <v>0.68670599619999995</v>
      </c>
      <c r="H202" s="7" t="str">
        <f t="shared" si="27"/>
        <v>N/A</v>
      </c>
      <c r="I202" s="8">
        <v>20.88</v>
      </c>
      <c r="J202" s="8">
        <v>-61.8</v>
      </c>
      <c r="K202" s="25" t="s">
        <v>734</v>
      </c>
      <c r="L202" s="85" t="str">
        <f t="shared" si="28"/>
        <v>No</v>
      </c>
    </row>
    <row r="203" spans="1:12" x14ac:dyDescent="0.25">
      <c r="A203" s="108" t="s">
        <v>123</v>
      </c>
      <c r="B203" s="21" t="s">
        <v>213</v>
      </c>
      <c r="C203" s="22">
        <v>11</v>
      </c>
      <c r="D203" s="7" t="str">
        <f t="shared" ref="D203:D213" si="29">IF($B203="N/A","N/A",IF(C203&gt;10,"No",IF(C203&lt;-10,"No","Yes")))</f>
        <v>N/A</v>
      </c>
      <c r="E203" s="22">
        <v>0</v>
      </c>
      <c r="F203" s="7" t="str">
        <f t="shared" ref="F203:F213" si="30">IF($B203="N/A","N/A",IF(E203&gt;10,"No",IF(E203&lt;-10,"No","Yes")))</f>
        <v>N/A</v>
      </c>
      <c r="G203" s="22">
        <v>0</v>
      </c>
      <c r="H203" s="7" t="str">
        <f t="shared" ref="H203:H213" si="31">IF($B203="N/A","N/A",IF(G203&gt;10,"No",IF(G203&lt;-10,"No","Yes")))</f>
        <v>N/A</v>
      </c>
      <c r="I203" s="8">
        <v>-100</v>
      </c>
      <c r="J203" s="8" t="s">
        <v>1747</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11</v>
      </c>
      <c r="H204" s="7" t="str">
        <f t="shared" si="31"/>
        <v>N/A</v>
      </c>
      <c r="I204" s="8">
        <v>-75</v>
      </c>
      <c r="J204" s="8">
        <v>100</v>
      </c>
      <c r="K204" s="10" t="s">
        <v>213</v>
      </c>
      <c r="L204" s="85" t="str">
        <f t="shared" si="32"/>
        <v>N/A</v>
      </c>
    </row>
    <row r="205" spans="1:12" ht="25" x14ac:dyDescent="0.25">
      <c r="A205" s="108" t="s">
        <v>1598</v>
      </c>
      <c r="B205" s="21" t="s">
        <v>213</v>
      </c>
      <c r="C205" s="22">
        <v>11</v>
      </c>
      <c r="D205" s="7" t="str">
        <f t="shared" si="29"/>
        <v>N/A</v>
      </c>
      <c r="E205" s="22">
        <v>0</v>
      </c>
      <c r="F205" s="7" t="str">
        <f t="shared" si="30"/>
        <v>N/A</v>
      </c>
      <c r="G205" s="22">
        <v>11</v>
      </c>
      <c r="H205" s="7" t="str">
        <f t="shared" si="31"/>
        <v>N/A</v>
      </c>
      <c r="I205" s="8">
        <v>-100</v>
      </c>
      <c r="J205" s="8" t="s">
        <v>1747</v>
      </c>
      <c r="K205" s="10" t="s">
        <v>213</v>
      </c>
      <c r="L205" s="85" t="str">
        <f t="shared" si="32"/>
        <v>N/A</v>
      </c>
    </row>
    <row r="206" spans="1:12" ht="25" x14ac:dyDescent="0.25">
      <c r="A206" s="108" t="s">
        <v>1351</v>
      </c>
      <c r="B206" s="21" t="s">
        <v>213</v>
      </c>
      <c r="C206" s="22">
        <v>11</v>
      </c>
      <c r="D206" s="7" t="str">
        <f t="shared" si="29"/>
        <v>N/A</v>
      </c>
      <c r="E206" s="22">
        <v>11</v>
      </c>
      <c r="F206" s="7" t="str">
        <f t="shared" si="30"/>
        <v>N/A</v>
      </c>
      <c r="G206" s="22">
        <v>11</v>
      </c>
      <c r="H206" s="7" t="str">
        <f t="shared" si="31"/>
        <v>N/A</v>
      </c>
      <c r="I206" s="8">
        <v>500</v>
      </c>
      <c r="J206" s="8">
        <v>50</v>
      </c>
      <c r="K206" s="10" t="s">
        <v>213</v>
      </c>
      <c r="L206" s="85" t="str">
        <f t="shared" si="32"/>
        <v>N/A</v>
      </c>
    </row>
    <row r="207" spans="1:12" x14ac:dyDescent="0.25">
      <c r="A207" s="108" t="s">
        <v>1599</v>
      </c>
      <c r="B207" s="21" t="s">
        <v>213</v>
      </c>
      <c r="C207" s="22">
        <v>11</v>
      </c>
      <c r="D207" s="7" t="str">
        <f t="shared" si="29"/>
        <v>N/A</v>
      </c>
      <c r="E207" s="22">
        <v>0</v>
      </c>
      <c r="F207" s="7" t="str">
        <f t="shared" si="30"/>
        <v>N/A</v>
      </c>
      <c r="G207" s="22">
        <v>0</v>
      </c>
      <c r="H207" s="7" t="str">
        <f t="shared" si="31"/>
        <v>N/A</v>
      </c>
      <c r="I207" s="8">
        <v>-100</v>
      </c>
      <c r="J207" s="8" t="s">
        <v>1747</v>
      </c>
      <c r="K207" s="10" t="s">
        <v>213</v>
      </c>
      <c r="L207" s="85" t="str">
        <f t="shared" si="32"/>
        <v>N/A</v>
      </c>
    </row>
    <row r="208" spans="1:12" x14ac:dyDescent="0.25">
      <c r="A208" s="108" t="s">
        <v>1600</v>
      </c>
      <c r="B208" s="21" t="s">
        <v>213</v>
      </c>
      <c r="C208" s="22">
        <v>24</v>
      </c>
      <c r="D208" s="7" t="str">
        <f t="shared" si="29"/>
        <v>N/A</v>
      </c>
      <c r="E208" s="22">
        <v>24</v>
      </c>
      <c r="F208" s="7" t="str">
        <f t="shared" si="30"/>
        <v>N/A</v>
      </c>
      <c r="G208" s="22">
        <v>11</v>
      </c>
      <c r="H208" s="7" t="str">
        <f t="shared" si="31"/>
        <v>N/A</v>
      </c>
      <c r="I208" s="8">
        <v>0</v>
      </c>
      <c r="J208" s="8">
        <v>-75</v>
      </c>
      <c r="K208" s="10" t="s">
        <v>213</v>
      </c>
      <c r="L208" s="85" t="str">
        <f t="shared" si="32"/>
        <v>N/A</v>
      </c>
    </row>
    <row r="209" spans="1:12" x14ac:dyDescent="0.25">
      <c r="A209" s="108" t="s">
        <v>125</v>
      </c>
      <c r="B209" s="21" t="s">
        <v>213</v>
      </c>
      <c r="C209" s="26">
        <v>1180305</v>
      </c>
      <c r="D209" s="7" t="str">
        <f t="shared" si="29"/>
        <v>N/A</v>
      </c>
      <c r="E209" s="26">
        <v>787555</v>
      </c>
      <c r="F209" s="7" t="str">
        <f t="shared" si="30"/>
        <v>N/A</v>
      </c>
      <c r="G209" s="26">
        <v>739350</v>
      </c>
      <c r="H209" s="7" t="str">
        <f t="shared" si="31"/>
        <v>N/A</v>
      </c>
      <c r="I209" s="8">
        <v>-33.299999999999997</v>
      </c>
      <c r="J209" s="8">
        <v>-6.12</v>
      </c>
      <c r="K209" s="10" t="s">
        <v>213</v>
      </c>
      <c r="L209" s="85" t="str">
        <f t="shared" si="32"/>
        <v>N/A</v>
      </c>
    </row>
    <row r="210" spans="1:12" x14ac:dyDescent="0.25">
      <c r="A210" s="142" t="s">
        <v>1595</v>
      </c>
      <c r="B210" s="21" t="s">
        <v>213</v>
      </c>
      <c r="C210" s="26">
        <v>638792</v>
      </c>
      <c r="D210" s="7" t="str">
        <f t="shared" si="29"/>
        <v>N/A</v>
      </c>
      <c r="E210" s="26">
        <v>296760</v>
      </c>
      <c r="F210" s="7" t="str">
        <f t="shared" si="30"/>
        <v>N/A</v>
      </c>
      <c r="G210" s="26">
        <v>536829</v>
      </c>
      <c r="H210" s="7" t="str">
        <f t="shared" si="31"/>
        <v>N/A</v>
      </c>
      <c r="I210" s="8">
        <v>-53.5</v>
      </c>
      <c r="J210" s="8">
        <v>80.900000000000006</v>
      </c>
      <c r="K210" s="10" t="s">
        <v>213</v>
      </c>
      <c r="L210" s="85" t="str">
        <f t="shared" si="32"/>
        <v>N/A</v>
      </c>
    </row>
    <row r="211" spans="1:12" x14ac:dyDescent="0.25">
      <c r="A211" s="142" t="s">
        <v>1352</v>
      </c>
      <c r="B211" s="21" t="s">
        <v>213</v>
      </c>
      <c r="C211" s="26">
        <v>213814</v>
      </c>
      <c r="D211" s="7" t="str">
        <f t="shared" si="29"/>
        <v>N/A</v>
      </c>
      <c r="E211" s="26">
        <v>266540</v>
      </c>
      <c r="F211" s="7" t="str">
        <f t="shared" si="30"/>
        <v>N/A</v>
      </c>
      <c r="G211" s="26">
        <v>340941</v>
      </c>
      <c r="H211" s="7" t="str">
        <f t="shared" si="31"/>
        <v>N/A</v>
      </c>
      <c r="I211" s="8">
        <v>24.66</v>
      </c>
      <c r="J211" s="8">
        <v>27.91</v>
      </c>
      <c r="K211" s="10" t="s">
        <v>213</v>
      </c>
      <c r="L211" s="85" t="str">
        <f t="shared" si="32"/>
        <v>N/A</v>
      </c>
    </row>
    <row r="212" spans="1:12" x14ac:dyDescent="0.25">
      <c r="A212" s="142" t="s">
        <v>1589</v>
      </c>
      <c r="B212" s="21" t="s">
        <v>213</v>
      </c>
      <c r="C212" s="26">
        <v>264997</v>
      </c>
      <c r="D212" s="7" t="str">
        <f t="shared" si="29"/>
        <v>N/A</v>
      </c>
      <c r="E212" s="26">
        <v>125484</v>
      </c>
      <c r="F212" s="7" t="str">
        <f t="shared" si="30"/>
        <v>N/A</v>
      </c>
      <c r="G212" s="26">
        <v>179702</v>
      </c>
      <c r="H212" s="7" t="str">
        <f t="shared" si="31"/>
        <v>N/A</v>
      </c>
      <c r="I212" s="8">
        <v>-52.6</v>
      </c>
      <c r="J212" s="8">
        <v>43.21</v>
      </c>
      <c r="K212" s="10" t="s">
        <v>213</v>
      </c>
      <c r="L212" s="85" t="str">
        <f t="shared" si="32"/>
        <v>N/A</v>
      </c>
    </row>
    <row r="213" spans="1:12" x14ac:dyDescent="0.25">
      <c r="A213" s="142" t="s">
        <v>1590</v>
      </c>
      <c r="B213" s="21" t="s">
        <v>213</v>
      </c>
      <c r="C213" s="26">
        <v>959464</v>
      </c>
      <c r="D213" s="7" t="str">
        <f t="shared" si="29"/>
        <v>N/A</v>
      </c>
      <c r="E213" s="26">
        <v>773647</v>
      </c>
      <c r="F213" s="7" t="str">
        <f t="shared" si="30"/>
        <v>N/A</v>
      </c>
      <c r="G213" s="26">
        <v>738718</v>
      </c>
      <c r="H213" s="7" t="str">
        <f t="shared" si="31"/>
        <v>N/A</v>
      </c>
      <c r="I213" s="8">
        <v>-19.399999999999999</v>
      </c>
      <c r="J213" s="8">
        <v>-4.51</v>
      </c>
      <c r="K213" s="10" t="s">
        <v>213</v>
      </c>
      <c r="L213" s="85" t="str">
        <f t="shared" si="32"/>
        <v>N/A</v>
      </c>
    </row>
    <row r="214" spans="1:12" ht="25" x14ac:dyDescent="0.25">
      <c r="A214" s="108" t="s">
        <v>1353</v>
      </c>
      <c r="B214" s="21" t="s">
        <v>213</v>
      </c>
      <c r="C214" s="26">
        <v>584394</v>
      </c>
      <c r="D214" s="7" t="str">
        <f t="shared" ref="D214:D228" si="33">IF($B214="N/A","N/A",IF(C214&gt;10,"No",IF(C214&lt;-10,"No","Yes")))</f>
        <v>N/A</v>
      </c>
      <c r="E214" s="26">
        <v>572889</v>
      </c>
      <c r="F214" s="7" t="str">
        <f t="shared" ref="F214:F228" si="34">IF($B214="N/A","N/A",IF(E214&gt;10,"No",IF(E214&lt;-10,"No","Yes")))</f>
        <v>N/A</v>
      </c>
      <c r="G214" s="26">
        <v>713354</v>
      </c>
      <c r="H214" s="7" t="str">
        <f t="shared" ref="H214:H228" si="35">IF($B214="N/A","N/A",IF(G214&gt;10,"No",IF(G214&lt;-10,"No","Yes")))</f>
        <v>N/A</v>
      </c>
      <c r="I214" s="8">
        <v>-1.97</v>
      </c>
      <c r="J214" s="8">
        <v>24.52</v>
      </c>
      <c r="K214" s="25" t="s">
        <v>734</v>
      </c>
      <c r="L214" s="85" t="str">
        <f t="shared" ref="L214:L228" si="36">IF(J214="Div by 0", "N/A", IF(K214="N/A","N/A", IF(J214&gt;VALUE(MID(K214,1,2)), "No", IF(J214&lt;-1*VALUE(MID(K214,1,2)), "No", "Yes"))))</f>
        <v>Yes</v>
      </c>
    </row>
    <row r="215" spans="1:12" x14ac:dyDescent="0.25">
      <c r="A215" s="116" t="s">
        <v>646</v>
      </c>
      <c r="B215" s="21" t="s">
        <v>213</v>
      </c>
      <c r="C215" s="22">
        <v>2551</v>
      </c>
      <c r="D215" s="7" t="str">
        <f t="shared" si="33"/>
        <v>N/A</v>
      </c>
      <c r="E215" s="22">
        <v>2220</v>
      </c>
      <c r="F215" s="7" t="str">
        <f t="shared" si="34"/>
        <v>N/A</v>
      </c>
      <c r="G215" s="22">
        <v>2572</v>
      </c>
      <c r="H215" s="7" t="str">
        <f t="shared" si="35"/>
        <v>N/A</v>
      </c>
      <c r="I215" s="8">
        <v>-13</v>
      </c>
      <c r="J215" s="8">
        <v>15.86</v>
      </c>
      <c r="K215" s="25" t="s">
        <v>734</v>
      </c>
      <c r="L215" s="85" t="str">
        <f t="shared" si="36"/>
        <v>Yes</v>
      </c>
    </row>
    <row r="216" spans="1:12" x14ac:dyDescent="0.25">
      <c r="A216" s="116" t="s">
        <v>1354</v>
      </c>
      <c r="B216" s="21" t="s">
        <v>213</v>
      </c>
      <c r="C216" s="26">
        <v>229.08428067</v>
      </c>
      <c r="D216" s="7" t="str">
        <f t="shared" si="33"/>
        <v>N/A</v>
      </c>
      <c r="E216" s="26">
        <v>258.05810810999998</v>
      </c>
      <c r="F216" s="7" t="str">
        <f t="shared" si="34"/>
        <v>N/A</v>
      </c>
      <c r="G216" s="26">
        <v>277.35381025999999</v>
      </c>
      <c r="H216" s="7" t="str">
        <f t="shared" si="35"/>
        <v>N/A</v>
      </c>
      <c r="I216" s="8">
        <v>12.65</v>
      </c>
      <c r="J216" s="8">
        <v>7.4770000000000003</v>
      </c>
      <c r="K216" s="25" t="s">
        <v>734</v>
      </c>
      <c r="L216" s="85" t="str">
        <f t="shared" si="36"/>
        <v>Yes</v>
      </c>
    </row>
    <row r="217" spans="1:12" ht="25" x14ac:dyDescent="0.25">
      <c r="A217" s="108" t="s">
        <v>1355</v>
      </c>
      <c r="B217" s="21" t="s">
        <v>213</v>
      </c>
      <c r="C217" s="26">
        <v>747073</v>
      </c>
      <c r="D217" s="7" t="str">
        <f t="shared" si="33"/>
        <v>N/A</v>
      </c>
      <c r="E217" s="26">
        <v>576918</v>
      </c>
      <c r="F217" s="7" t="str">
        <f t="shared" si="34"/>
        <v>N/A</v>
      </c>
      <c r="G217" s="26">
        <v>450182</v>
      </c>
      <c r="H217" s="7" t="str">
        <f t="shared" si="35"/>
        <v>N/A</v>
      </c>
      <c r="I217" s="8">
        <v>-22.8</v>
      </c>
      <c r="J217" s="8">
        <v>-22</v>
      </c>
      <c r="K217" s="25" t="s">
        <v>734</v>
      </c>
      <c r="L217" s="85" t="str">
        <f t="shared" si="36"/>
        <v>Yes</v>
      </c>
    </row>
    <row r="218" spans="1:12" x14ac:dyDescent="0.25">
      <c r="A218" s="116" t="s">
        <v>513</v>
      </c>
      <c r="B218" s="21" t="s">
        <v>213</v>
      </c>
      <c r="C218" s="22">
        <v>1189</v>
      </c>
      <c r="D218" s="7" t="str">
        <f t="shared" si="33"/>
        <v>N/A</v>
      </c>
      <c r="E218" s="22">
        <v>1046</v>
      </c>
      <c r="F218" s="7" t="str">
        <f t="shared" si="34"/>
        <v>N/A</v>
      </c>
      <c r="G218" s="22">
        <v>1309</v>
      </c>
      <c r="H218" s="7" t="str">
        <f t="shared" si="35"/>
        <v>N/A</v>
      </c>
      <c r="I218" s="8">
        <v>-12</v>
      </c>
      <c r="J218" s="8">
        <v>25.14</v>
      </c>
      <c r="K218" s="25" t="s">
        <v>734</v>
      </c>
      <c r="L218" s="85" t="str">
        <f t="shared" si="36"/>
        <v>Yes</v>
      </c>
    </row>
    <row r="219" spans="1:12" x14ac:dyDescent="0.25">
      <c r="A219" s="108" t="s">
        <v>1356</v>
      </c>
      <c r="B219" s="21" t="s">
        <v>213</v>
      </c>
      <c r="C219" s="26">
        <v>628.32043734000001</v>
      </c>
      <c r="D219" s="7" t="str">
        <f t="shared" si="33"/>
        <v>N/A</v>
      </c>
      <c r="E219" s="26">
        <v>551.54684511999994</v>
      </c>
      <c r="F219" s="7" t="str">
        <f t="shared" si="34"/>
        <v>N/A</v>
      </c>
      <c r="G219" s="26">
        <v>343.91291061999999</v>
      </c>
      <c r="H219" s="7" t="str">
        <f t="shared" si="35"/>
        <v>N/A</v>
      </c>
      <c r="I219" s="8">
        <v>-12.2</v>
      </c>
      <c r="J219" s="8">
        <v>-37.6</v>
      </c>
      <c r="K219" s="25" t="s">
        <v>734</v>
      </c>
      <c r="L219" s="85" t="str">
        <f t="shared" si="36"/>
        <v>No</v>
      </c>
    </row>
    <row r="220" spans="1:12" ht="25" x14ac:dyDescent="0.25">
      <c r="A220" s="108" t="s">
        <v>1357</v>
      </c>
      <c r="B220" s="21" t="s">
        <v>213</v>
      </c>
      <c r="C220" s="26">
        <v>2455986</v>
      </c>
      <c r="D220" s="7" t="str">
        <f t="shared" si="33"/>
        <v>N/A</v>
      </c>
      <c r="E220" s="26">
        <v>2465207</v>
      </c>
      <c r="F220" s="7" t="str">
        <f t="shared" si="34"/>
        <v>N/A</v>
      </c>
      <c r="G220" s="26">
        <v>3802457</v>
      </c>
      <c r="H220" s="7" t="str">
        <f t="shared" si="35"/>
        <v>N/A</v>
      </c>
      <c r="I220" s="8">
        <v>0.3755</v>
      </c>
      <c r="J220" s="8">
        <v>54.24</v>
      </c>
      <c r="K220" s="25" t="s">
        <v>734</v>
      </c>
      <c r="L220" s="85" t="str">
        <f t="shared" si="36"/>
        <v>No</v>
      </c>
    </row>
    <row r="221" spans="1:12" x14ac:dyDescent="0.25">
      <c r="A221" s="116" t="s">
        <v>514</v>
      </c>
      <c r="B221" s="21" t="s">
        <v>213</v>
      </c>
      <c r="C221" s="22">
        <v>1933</v>
      </c>
      <c r="D221" s="7" t="str">
        <f t="shared" si="33"/>
        <v>N/A</v>
      </c>
      <c r="E221" s="22">
        <v>1981</v>
      </c>
      <c r="F221" s="7" t="str">
        <f t="shared" si="34"/>
        <v>N/A</v>
      </c>
      <c r="G221" s="22">
        <v>2770</v>
      </c>
      <c r="H221" s="7" t="str">
        <f t="shared" si="35"/>
        <v>N/A</v>
      </c>
      <c r="I221" s="8">
        <v>2.4830000000000001</v>
      </c>
      <c r="J221" s="8">
        <v>39.83</v>
      </c>
      <c r="K221" s="25" t="s">
        <v>734</v>
      </c>
      <c r="L221" s="85" t="str">
        <f t="shared" si="36"/>
        <v>No</v>
      </c>
    </row>
    <row r="222" spans="1:12" ht="25" x14ac:dyDescent="0.25">
      <c r="A222" s="108" t="s">
        <v>1358</v>
      </c>
      <c r="B222" s="21" t="s">
        <v>213</v>
      </c>
      <c r="C222" s="26">
        <v>1270.5566477</v>
      </c>
      <c r="D222" s="7" t="str">
        <f t="shared" si="33"/>
        <v>N/A</v>
      </c>
      <c r="E222" s="26">
        <v>1244.4255427000001</v>
      </c>
      <c r="F222" s="7" t="str">
        <f t="shared" si="34"/>
        <v>N/A</v>
      </c>
      <c r="G222" s="26">
        <v>1372.7281588000001</v>
      </c>
      <c r="H222" s="7" t="str">
        <f t="shared" si="35"/>
        <v>N/A</v>
      </c>
      <c r="I222" s="8">
        <v>-2.06</v>
      </c>
      <c r="J222" s="8">
        <v>10.31</v>
      </c>
      <c r="K222" s="25" t="s">
        <v>734</v>
      </c>
      <c r="L222" s="85" t="str">
        <f t="shared" si="36"/>
        <v>Yes</v>
      </c>
    </row>
    <row r="223" spans="1:12" ht="25" x14ac:dyDescent="0.25">
      <c r="A223" s="108" t="s">
        <v>1359</v>
      </c>
      <c r="B223" s="21" t="s">
        <v>213</v>
      </c>
      <c r="C223" s="26">
        <v>3248924</v>
      </c>
      <c r="D223" s="7" t="str">
        <f t="shared" si="33"/>
        <v>N/A</v>
      </c>
      <c r="E223" s="26">
        <v>4272904</v>
      </c>
      <c r="F223" s="7" t="str">
        <f t="shared" si="34"/>
        <v>N/A</v>
      </c>
      <c r="G223" s="26">
        <v>7619524</v>
      </c>
      <c r="H223" s="7" t="str">
        <f t="shared" si="35"/>
        <v>N/A</v>
      </c>
      <c r="I223" s="8">
        <v>31.52</v>
      </c>
      <c r="J223" s="8">
        <v>78.319999999999993</v>
      </c>
      <c r="K223" s="25" t="s">
        <v>734</v>
      </c>
      <c r="L223" s="85" t="str">
        <f t="shared" si="36"/>
        <v>No</v>
      </c>
    </row>
    <row r="224" spans="1:12" x14ac:dyDescent="0.25">
      <c r="A224" s="108" t="s">
        <v>515</v>
      </c>
      <c r="B224" s="21" t="s">
        <v>213</v>
      </c>
      <c r="C224" s="22">
        <v>1875</v>
      </c>
      <c r="D224" s="7" t="str">
        <f t="shared" si="33"/>
        <v>N/A</v>
      </c>
      <c r="E224" s="22">
        <v>2332</v>
      </c>
      <c r="F224" s="7" t="str">
        <f t="shared" si="34"/>
        <v>N/A</v>
      </c>
      <c r="G224" s="22">
        <v>3938</v>
      </c>
      <c r="H224" s="7" t="str">
        <f t="shared" si="35"/>
        <v>N/A</v>
      </c>
      <c r="I224" s="8">
        <v>24.37</v>
      </c>
      <c r="J224" s="8">
        <v>68.87</v>
      </c>
      <c r="K224" s="25" t="s">
        <v>734</v>
      </c>
      <c r="L224" s="85" t="str">
        <f t="shared" si="36"/>
        <v>No</v>
      </c>
    </row>
    <row r="225" spans="1:12" x14ac:dyDescent="0.25">
      <c r="A225" s="108" t="s">
        <v>1360</v>
      </c>
      <c r="B225" s="21" t="s">
        <v>213</v>
      </c>
      <c r="C225" s="26">
        <v>1732.7594667000001</v>
      </c>
      <c r="D225" s="7" t="str">
        <f t="shared" si="33"/>
        <v>N/A</v>
      </c>
      <c r="E225" s="26">
        <v>1832.2915952000001</v>
      </c>
      <c r="F225" s="7" t="str">
        <f t="shared" si="34"/>
        <v>N/A</v>
      </c>
      <c r="G225" s="26">
        <v>1934.8715084</v>
      </c>
      <c r="H225" s="7" t="str">
        <f t="shared" si="35"/>
        <v>N/A</v>
      </c>
      <c r="I225" s="8">
        <v>5.7439999999999998</v>
      </c>
      <c r="J225" s="8">
        <v>5.5979999999999999</v>
      </c>
      <c r="K225" s="25" t="s">
        <v>734</v>
      </c>
      <c r="L225" s="85" t="str">
        <f t="shared" si="36"/>
        <v>Yes</v>
      </c>
    </row>
    <row r="226" spans="1:12" ht="25" x14ac:dyDescent="0.25">
      <c r="A226" s="108" t="s">
        <v>1361</v>
      </c>
      <c r="B226" s="21" t="s">
        <v>213</v>
      </c>
      <c r="C226" s="26">
        <v>22423558</v>
      </c>
      <c r="D226" s="7" t="str">
        <f t="shared" si="33"/>
        <v>N/A</v>
      </c>
      <c r="E226" s="26">
        <v>9964101</v>
      </c>
      <c r="F226" s="7" t="str">
        <f t="shared" si="34"/>
        <v>N/A</v>
      </c>
      <c r="G226" s="26">
        <v>8702666</v>
      </c>
      <c r="H226" s="7" t="str">
        <f t="shared" si="35"/>
        <v>N/A</v>
      </c>
      <c r="I226" s="8">
        <v>-55.6</v>
      </c>
      <c r="J226" s="8">
        <v>-12.7</v>
      </c>
      <c r="K226" s="25" t="s">
        <v>734</v>
      </c>
      <c r="L226" s="85" t="str">
        <f t="shared" si="36"/>
        <v>Yes</v>
      </c>
    </row>
    <row r="227" spans="1:12" ht="25" x14ac:dyDescent="0.25">
      <c r="A227" s="108" t="s">
        <v>516</v>
      </c>
      <c r="B227" s="21" t="s">
        <v>213</v>
      </c>
      <c r="C227" s="22">
        <v>1158</v>
      </c>
      <c r="D227" s="7" t="str">
        <f t="shared" si="33"/>
        <v>N/A</v>
      </c>
      <c r="E227" s="22">
        <v>770</v>
      </c>
      <c r="F227" s="7" t="str">
        <f t="shared" si="34"/>
        <v>N/A</v>
      </c>
      <c r="G227" s="22">
        <v>526</v>
      </c>
      <c r="H227" s="7" t="str">
        <f t="shared" si="35"/>
        <v>N/A</v>
      </c>
      <c r="I227" s="8">
        <v>-33.5</v>
      </c>
      <c r="J227" s="8">
        <v>-31.7</v>
      </c>
      <c r="K227" s="25" t="s">
        <v>734</v>
      </c>
      <c r="L227" s="85" t="str">
        <f t="shared" si="36"/>
        <v>No</v>
      </c>
    </row>
    <row r="228" spans="1:12" ht="25" x14ac:dyDescent="0.25">
      <c r="A228" s="108" t="s">
        <v>1362</v>
      </c>
      <c r="B228" s="21" t="s">
        <v>213</v>
      </c>
      <c r="C228" s="26">
        <v>19364.039723999998</v>
      </c>
      <c r="D228" s="7" t="str">
        <f t="shared" si="33"/>
        <v>N/A</v>
      </c>
      <c r="E228" s="26">
        <v>12940.390909</v>
      </c>
      <c r="F228" s="7" t="str">
        <f t="shared" si="34"/>
        <v>N/A</v>
      </c>
      <c r="G228" s="26">
        <v>16544.992395000001</v>
      </c>
      <c r="H228" s="7" t="str">
        <f t="shared" si="35"/>
        <v>N/A</v>
      </c>
      <c r="I228" s="8">
        <v>-33.200000000000003</v>
      </c>
      <c r="J228" s="8">
        <v>27.86</v>
      </c>
      <c r="K228" s="25" t="s">
        <v>734</v>
      </c>
      <c r="L228" s="85" t="str">
        <f t="shared" si="36"/>
        <v>Yes</v>
      </c>
    </row>
    <row r="229" spans="1:12" x14ac:dyDescent="0.25">
      <c r="A229" s="108" t="s">
        <v>1363</v>
      </c>
      <c r="B229" s="21" t="s">
        <v>213</v>
      </c>
      <c r="C229" s="10">
        <v>33922238</v>
      </c>
      <c r="D229" s="7" t="str">
        <f t="shared" ref="D229:D252" si="37">IF($B229="N/A","N/A",IF(C229&gt;10,"No",IF(C229&lt;-10,"No","Yes")))</f>
        <v>N/A</v>
      </c>
      <c r="E229" s="10">
        <v>19603961</v>
      </c>
      <c r="F229" s="7" t="str">
        <f t="shared" ref="F229:F252" si="38">IF($B229="N/A","N/A",IF(E229&gt;10,"No",IF(E229&lt;-10,"No","Yes")))</f>
        <v>N/A</v>
      </c>
      <c r="G229" s="10">
        <v>13399352</v>
      </c>
      <c r="H229" s="7" t="str">
        <f t="shared" ref="H229:H252" si="39">IF($B229="N/A","N/A",IF(G229&gt;10,"No",IF(G229&lt;-10,"No","Yes")))</f>
        <v>N/A</v>
      </c>
      <c r="I229" s="8">
        <v>-42.2</v>
      </c>
      <c r="J229" s="8">
        <v>-31.6</v>
      </c>
      <c r="K229" s="25" t="s">
        <v>734</v>
      </c>
      <c r="L229" s="85" t="str">
        <f t="shared" ref="L229:L252" si="40">IF(J229="Div by 0", "N/A", IF(K229="N/A","N/A", IF(J229&gt;VALUE(MID(K229,1,2)), "No", IF(J229&lt;-1*VALUE(MID(K229,1,2)), "No", "Yes"))))</f>
        <v>No</v>
      </c>
    </row>
    <row r="230" spans="1:12" x14ac:dyDescent="0.25">
      <c r="A230" s="116" t="s">
        <v>1364</v>
      </c>
      <c r="B230" s="21" t="s">
        <v>213</v>
      </c>
      <c r="C230" s="1">
        <v>1635</v>
      </c>
      <c r="D230" s="7" t="str">
        <f t="shared" si="37"/>
        <v>N/A</v>
      </c>
      <c r="E230" s="1">
        <v>1179</v>
      </c>
      <c r="F230" s="7" t="str">
        <f t="shared" si="38"/>
        <v>N/A</v>
      </c>
      <c r="G230" s="1">
        <v>772</v>
      </c>
      <c r="H230" s="7" t="str">
        <f t="shared" si="39"/>
        <v>N/A</v>
      </c>
      <c r="I230" s="8">
        <v>-27.9</v>
      </c>
      <c r="J230" s="8">
        <v>-34.5</v>
      </c>
      <c r="K230" s="25" t="s">
        <v>734</v>
      </c>
      <c r="L230" s="85" t="str">
        <f t="shared" si="40"/>
        <v>No</v>
      </c>
    </row>
    <row r="231" spans="1:12" x14ac:dyDescent="0.25">
      <c r="A231" s="116" t="s">
        <v>1365</v>
      </c>
      <c r="B231" s="21" t="s">
        <v>213</v>
      </c>
      <c r="C231" s="10">
        <v>20747.546177</v>
      </c>
      <c r="D231" s="7" t="str">
        <f t="shared" si="37"/>
        <v>N/A</v>
      </c>
      <c r="E231" s="10">
        <v>16627.617472000002</v>
      </c>
      <c r="F231" s="7" t="str">
        <f t="shared" si="38"/>
        <v>N/A</v>
      </c>
      <c r="G231" s="10">
        <v>17356.673575000001</v>
      </c>
      <c r="H231" s="7" t="str">
        <f t="shared" si="39"/>
        <v>N/A</v>
      </c>
      <c r="I231" s="8">
        <v>-19.899999999999999</v>
      </c>
      <c r="J231" s="8">
        <v>4.3849999999999998</v>
      </c>
      <c r="K231" s="25" t="s">
        <v>734</v>
      </c>
      <c r="L231" s="85" t="str">
        <f t="shared" si="40"/>
        <v>Yes</v>
      </c>
    </row>
    <row r="232" spans="1:12" x14ac:dyDescent="0.25">
      <c r="A232" s="116" t="s">
        <v>1366</v>
      </c>
      <c r="B232" s="21" t="s">
        <v>213</v>
      </c>
      <c r="C232" s="10">
        <v>14971.329411999999</v>
      </c>
      <c r="D232" s="7" t="str">
        <f t="shared" si="37"/>
        <v>N/A</v>
      </c>
      <c r="E232" s="10">
        <v>12890.861537999999</v>
      </c>
      <c r="F232" s="7" t="str">
        <f t="shared" si="38"/>
        <v>N/A</v>
      </c>
      <c r="G232" s="10">
        <v>14938.785714</v>
      </c>
      <c r="H232" s="7" t="str">
        <f t="shared" si="39"/>
        <v>N/A</v>
      </c>
      <c r="I232" s="8">
        <v>-13.9</v>
      </c>
      <c r="J232" s="8">
        <v>15.89</v>
      </c>
      <c r="K232" s="25" t="s">
        <v>734</v>
      </c>
      <c r="L232" s="85" t="str">
        <f t="shared" si="40"/>
        <v>Yes</v>
      </c>
    </row>
    <row r="233" spans="1:12" ht="25" x14ac:dyDescent="0.25">
      <c r="A233" s="116" t="s">
        <v>1367</v>
      </c>
      <c r="B233" s="21" t="s">
        <v>213</v>
      </c>
      <c r="C233" s="10">
        <v>21525.387849999999</v>
      </c>
      <c r="D233" s="7" t="str">
        <f t="shared" si="37"/>
        <v>N/A</v>
      </c>
      <c r="E233" s="10">
        <v>17273.262062000002</v>
      </c>
      <c r="F233" s="7" t="str">
        <f t="shared" si="38"/>
        <v>N/A</v>
      </c>
      <c r="G233" s="10">
        <v>18511.647504</v>
      </c>
      <c r="H233" s="7" t="str">
        <f t="shared" si="39"/>
        <v>N/A</v>
      </c>
      <c r="I233" s="8">
        <v>-19.8</v>
      </c>
      <c r="J233" s="8">
        <v>7.1689999999999996</v>
      </c>
      <c r="K233" s="25" t="s">
        <v>734</v>
      </c>
      <c r="L233" s="85" t="str">
        <f t="shared" si="40"/>
        <v>Yes</v>
      </c>
    </row>
    <row r="234" spans="1:12" x14ac:dyDescent="0.25">
      <c r="A234" s="116" t="s">
        <v>1368</v>
      </c>
      <c r="B234" s="21" t="s">
        <v>213</v>
      </c>
      <c r="C234" s="10">
        <v>8712.3409090999994</v>
      </c>
      <c r="D234" s="7" t="str">
        <f t="shared" si="37"/>
        <v>N/A</v>
      </c>
      <c r="E234" s="10">
        <v>11178.255814</v>
      </c>
      <c r="F234" s="7" t="str">
        <f t="shared" si="38"/>
        <v>N/A</v>
      </c>
      <c r="G234" s="10">
        <v>8746.5</v>
      </c>
      <c r="H234" s="7" t="str">
        <f t="shared" si="39"/>
        <v>N/A</v>
      </c>
      <c r="I234" s="8">
        <v>28.3</v>
      </c>
      <c r="J234" s="8">
        <v>-21.8</v>
      </c>
      <c r="K234" s="25" t="s">
        <v>734</v>
      </c>
      <c r="L234" s="85" t="str">
        <f t="shared" si="40"/>
        <v>Yes</v>
      </c>
    </row>
    <row r="235" spans="1:12" x14ac:dyDescent="0.25">
      <c r="A235" s="116" t="s">
        <v>1369</v>
      </c>
      <c r="B235" s="21" t="s">
        <v>213</v>
      </c>
      <c r="C235" s="10">
        <v>2662.625</v>
      </c>
      <c r="D235" s="7" t="str">
        <f t="shared" si="37"/>
        <v>N/A</v>
      </c>
      <c r="E235" s="10">
        <v>1968</v>
      </c>
      <c r="F235" s="7" t="str">
        <f t="shared" si="38"/>
        <v>N/A</v>
      </c>
      <c r="G235" s="10">
        <v>9066.9661016999999</v>
      </c>
      <c r="H235" s="7" t="str">
        <f t="shared" si="39"/>
        <v>N/A</v>
      </c>
      <c r="I235" s="8">
        <v>-26.1</v>
      </c>
      <c r="J235" s="8">
        <v>360.7</v>
      </c>
      <c r="K235" s="25" t="s">
        <v>734</v>
      </c>
      <c r="L235" s="85" t="str">
        <f t="shared" si="40"/>
        <v>No</v>
      </c>
    </row>
    <row r="236" spans="1:12" x14ac:dyDescent="0.25">
      <c r="A236" s="116" t="s">
        <v>1370</v>
      </c>
      <c r="B236" s="21" t="s">
        <v>213</v>
      </c>
      <c r="C236" s="7">
        <v>3.7224233316999999</v>
      </c>
      <c r="D236" s="7" t="str">
        <f t="shared" si="37"/>
        <v>N/A</v>
      </c>
      <c r="E236" s="7">
        <v>2.5163810215</v>
      </c>
      <c r="F236" s="7" t="str">
        <f t="shared" si="38"/>
        <v>N/A</v>
      </c>
      <c r="G236" s="7">
        <v>0.80323792279999995</v>
      </c>
      <c r="H236" s="7" t="str">
        <f t="shared" si="39"/>
        <v>N/A</v>
      </c>
      <c r="I236" s="8">
        <v>-32.4</v>
      </c>
      <c r="J236" s="8">
        <v>-68.099999999999994</v>
      </c>
      <c r="K236" s="25" t="s">
        <v>734</v>
      </c>
      <c r="L236" s="85" t="str">
        <f t="shared" si="40"/>
        <v>No</v>
      </c>
    </row>
    <row r="237" spans="1:12" x14ac:dyDescent="0.25">
      <c r="A237" s="116" t="s">
        <v>1371</v>
      </c>
      <c r="B237" s="21" t="s">
        <v>213</v>
      </c>
      <c r="C237" s="7">
        <v>39.534883721</v>
      </c>
      <c r="D237" s="7" t="str">
        <f t="shared" si="37"/>
        <v>N/A</v>
      </c>
      <c r="E237" s="7">
        <v>33.333333332999999</v>
      </c>
      <c r="F237" s="7" t="str">
        <f t="shared" si="38"/>
        <v>N/A</v>
      </c>
      <c r="G237" s="7">
        <v>21.538461538</v>
      </c>
      <c r="H237" s="7" t="str">
        <f t="shared" si="39"/>
        <v>N/A</v>
      </c>
      <c r="I237" s="8">
        <v>-15.7</v>
      </c>
      <c r="J237" s="8">
        <v>-35.4</v>
      </c>
      <c r="K237" s="25" t="s">
        <v>734</v>
      </c>
      <c r="L237" s="85" t="str">
        <f t="shared" si="40"/>
        <v>No</v>
      </c>
    </row>
    <row r="238" spans="1:12" x14ac:dyDescent="0.25">
      <c r="A238" s="116" t="s">
        <v>1372</v>
      </c>
      <c r="B238" s="21" t="s">
        <v>213</v>
      </c>
      <c r="C238" s="7">
        <v>18.620261031999998</v>
      </c>
      <c r="D238" s="7" t="str">
        <f t="shared" si="37"/>
        <v>N/A</v>
      </c>
      <c r="E238" s="7">
        <v>13.422222222</v>
      </c>
      <c r="F238" s="7" t="str">
        <f t="shared" si="38"/>
        <v>N/A</v>
      </c>
      <c r="G238" s="7">
        <v>15.633869442</v>
      </c>
      <c r="H238" s="7" t="str">
        <f t="shared" si="39"/>
        <v>N/A</v>
      </c>
      <c r="I238" s="8">
        <v>-27.9</v>
      </c>
      <c r="J238" s="8">
        <v>16.48</v>
      </c>
      <c r="K238" s="25" t="s">
        <v>734</v>
      </c>
      <c r="L238" s="85" t="str">
        <f t="shared" si="40"/>
        <v>Yes</v>
      </c>
    </row>
    <row r="239" spans="1:12" x14ac:dyDescent="0.25">
      <c r="A239" s="116" t="s">
        <v>1373</v>
      </c>
      <c r="B239" s="21" t="s">
        <v>213</v>
      </c>
      <c r="C239" s="7">
        <v>0.17701963309999999</v>
      </c>
      <c r="D239" s="7" t="str">
        <f t="shared" si="37"/>
        <v>N/A</v>
      </c>
      <c r="E239" s="7">
        <v>0.16585666900000001</v>
      </c>
      <c r="F239" s="7" t="str">
        <f t="shared" si="38"/>
        <v>N/A</v>
      </c>
      <c r="G239" s="7">
        <v>7.6343162500000006E-2</v>
      </c>
      <c r="H239" s="7" t="str">
        <f t="shared" si="39"/>
        <v>N/A</v>
      </c>
      <c r="I239" s="8">
        <v>-6.31</v>
      </c>
      <c r="J239" s="8">
        <v>-54</v>
      </c>
      <c r="K239" s="25" t="s">
        <v>734</v>
      </c>
      <c r="L239" s="85" t="str">
        <f t="shared" si="40"/>
        <v>No</v>
      </c>
    </row>
    <row r="240" spans="1:12" x14ac:dyDescent="0.25">
      <c r="A240" s="116" t="s">
        <v>1374</v>
      </c>
      <c r="B240" s="21" t="s">
        <v>213</v>
      </c>
      <c r="C240" s="7">
        <v>7.4026094200000003E-2</v>
      </c>
      <c r="D240" s="7" t="str">
        <f t="shared" si="37"/>
        <v>N/A</v>
      </c>
      <c r="E240" s="7">
        <v>0.1088900988</v>
      </c>
      <c r="F240" s="7" t="str">
        <f t="shared" si="38"/>
        <v>N/A</v>
      </c>
      <c r="G240" s="7">
        <v>9.7818157700000005E-2</v>
      </c>
      <c r="H240" s="7" t="str">
        <f t="shared" si="39"/>
        <v>N/A</v>
      </c>
      <c r="I240" s="8">
        <v>47.1</v>
      </c>
      <c r="J240" s="8">
        <v>-10.199999999999999</v>
      </c>
      <c r="K240" s="25" t="s">
        <v>734</v>
      </c>
      <c r="L240" s="85" t="str">
        <f t="shared" si="40"/>
        <v>Yes</v>
      </c>
    </row>
    <row r="241" spans="1:12" x14ac:dyDescent="0.25">
      <c r="A241" s="116" t="s">
        <v>1375</v>
      </c>
      <c r="B241" s="21" t="s">
        <v>213</v>
      </c>
      <c r="C241" s="10">
        <v>22423558</v>
      </c>
      <c r="D241" s="7" t="str">
        <f t="shared" si="37"/>
        <v>N/A</v>
      </c>
      <c r="E241" s="10">
        <v>9964101</v>
      </c>
      <c r="F241" s="7" t="str">
        <f t="shared" si="38"/>
        <v>N/A</v>
      </c>
      <c r="G241" s="10">
        <v>8702666</v>
      </c>
      <c r="H241" s="7" t="str">
        <f t="shared" si="39"/>
        <v>N/A</v>
      </c>
      <c r="I241" s="8">
        <v>-55.6</v>
      </c>
      <c r="J241" s="8">
        <v>-12.7</v>
      </c>
      <c r="K241" s="25" t="s">
        <v>734</v>
      </c>
      <c r="L241" s="85" t="str">
        <f t="shared" si="40"/>
        <v>Yes</v>
      </c>
    </row>
    <row r="242" spans="1:12" x14ac:dyDescent="0.25">
      <c r="A242" s="116" t="s">
        <v>1376</v>
      </c>
      <c r="B242" s="21" t="s">
        <v>213</v>
      </c>
      <c r="C242" s="1">
        <v>1158</v>
      </c>
      <c r="D242" s="7" t="str">
        <f t="shared" si="37"/>
        <v>N/A</v>
      </c>
      <c r="E242" s="1">
        <v>770</v>
      </c>
      <c r="F242" s="7" t="str">
        <f t="shared" si="38"/>
        <v>N/A</v>
      </c>
      <c r="G242" s="1">
        <v>526</v>
      </c>
      <c r="H242" s="7" t="str">
        <f t="shared" si="39"/>
        <v>N/A</v>
      </c>
      <c r="I242" s="8">
        <v>-33.5</v>
      </c>
      <c r="J242" s="8">
        <v>-31.7</v>
      </c>
      <c r="K242" s="25" t="s">
        <v>734</v>
      </c>
      <c r="L242" s="85" t="str">
        <f t="shared" si="40"/>
        <v>No</v>
      </c>
    </row>
    <row r="243" spans="1:12" ht="25" x14ac:dyDescent="0.25">
      <c r="A243" s="116" t="s">
        <v>1377</v>
      </c>
      <c r="B243" s="21" t="s">
        <v>213</v>
      </c>
      <c r="C243" s="10">
        <v>19364.039723999998</v>
      </c>
      <c r="D243" s="7" t="str">
        <f t="shared" si="37"/>
        <v>N/A</v>
      </c>
      <c r="E243" s="10">
        <v>12940.390909</v>
      </c>
      <c r="F243" s="7" t="str">
        <f t="shared" si="38"/>
        <v>N/A</v>
      </c>
      <c r="G243" s="10">
        <v>16544.992395000001</v>
      </c>
      <c r="H243" s="7" t="str">
        <f t="shared" si="39"/>
        <v>N/A</v>
      </c>
      <c r="I243" s="8">
        <v>-33.200000000000003</v>
      </c>
      <c r="J243" s="8">
        <v>27.86</v>
      </c>
      <c r="K243" s="25" t="s">
        <v>734</v>
      </c>
      <c r="L243" s="85" t="str">
        <f t="shared" si="40"/>
        <v>Yes</v>
      </c>
    </row>
    <row r="244" spans="1:12" ht="25" x14ac:dyDescent="0.25">
      <c r="A244" s="116" t="s">
        <v>1378</v>
      </c>
      <c r="B244" s="21" t="s">
        <v>213</v>
      </c>
      <c r="C244" s="10">
        <v>14098.481927999999</v>
      </c>
      <c r="D244" s="7" t="str">
        <f t="shared" si="37"/>
        <v>N/A</v>
      </c>
      <c r="E244" s="10">
        <v>11877</v>
      </c>
      <c r="F244" s="7" t="str">
        <f t="shared" si="38"/>
        <v>N/A</v>
      </c>
      <c r="G244" s="10">
        <v>14925.785714</v>
      </c>
      <c r="H244" s="7" t="str">
        <f t="shared" si="39"/>
        <v>N/A</v>
      </c>
      <c r="I244" s="8">
        <v>-15.8</v>
      </c>
      <c r="J244" s="8">
        <v>25.67</v>
      </c>
      <c r="K244" s="25" t="s">
        <v>734</v>
      </c>
      <c r="L244" s="85" t="str">
        <f t="shared" si="40"/>
        <v>Yes</v>
      </c>
    </row>
    <row r="245" spans="1:12" ht="25" x14ac:dyDescent="0.25">
      <c r="A245" s="116" t="s">
        <v>1379</v>
      </c>
      <c r="B245" s="21" t="s">
        <v>213</v>
      </c>
      <c r="C245" s="10">
        <v>19836.454545000001</v>
      </c>
      <c r="D245" s="7" t="str">
        <f t="shared" si="37"/>
        <v>N/A</v>
      </c>
      <c r="E245" s="10">
        <v>13102.400287</v>
      </c>
      <c r="F245" s="7" t="str">
        <f t="shared" si="38"/>
        <v>N/A</v>
      </c>
      <c r="G245" s="10">
        <v>16736.068607000001</v>
      </c>
      <c r="H245" s="7" t="str">
        <f t="shared" si="39"/>
        <v>N/A</v>
      </c>
      <c r="I245" s="8">
        <v>-33.9</v>
      </c>
      <c r="J245" s="8">
        <v>27.73</v>
      </c>
      <c r="K245" s="25" t="s">
        <v>734</v>
      </c>
      <c r="L245" s="85" t="str">
        <f t="shared" si="40"/>
        <v>Yes</v>
      </c>
    </row>
    <row r="246" spans="1:12" ht="25" x14ac:dyDescent="0.25">
      <c r="A246" s="116" t="s">
        <v>1380</v>
      </c>
      <c r="B246" s="21" t="s">
        <v>213</v>
      </c>
      <c r="C246" s="10">
        <v>14394</v>
      </c>
      <c r="D246" s="7" t="str">
        <f t="shared" si="37"/>
        <v>N/A</v>
      </c>
      <c r="E246" s="10">
        <v>19739</v>
      </c>
      <c r="F246" s="7" t="str">
        <f t="shared" si="38"/>
        <v>N/A</v>
      </c>
      <c r="G246" s="10">
        <v>8016.8</v>
      </c>
      <c r="H246" s="7" t="str">
        <f t="shared" si="39"/>
        <v>N/A</v>
      </c>
      <c r="I246" s="8">
        <v>37.130000000000003</v>
      </c>
      <c r="J246" s="8">
        <v>-59.4</v>
      </c>
      <c r="K246" s="25" t="s">
        <v>734</v>
      </c>
      <c r="L246" s="85" t="str">
        <f t="shared" si="40"/>
        <v>No</v>
      </c>
    </row>
    <row r="247" spans="1:12" ht="25" x14ac:dyDescent="0.25">
      <c r="A247" s="116" t="s">
        <v>1381</v>
      </c>
      <c r="B247" s="21" t="s">
        <v>213</v>
      </c>
      <c r="C247" s="10">
        <v>761.5</v>
      </c>
      <c r="D247" s="7" t="str">
        <f t="shared" si="37"/>
        <v>N/A</v>
      </c>
      <c r="E247" s="10">
        <v>2063.8333333</v>
      </c>
      <c r="F247" s="7" t="str">
        <f t="shared" si="38"/>
        <v>N/A</v>
      </c>
      <c r="G247" s="10">
        <v>16217.583333</v>
      </c>
      <c r="H247" s="7" t="str">
        <f t="shared" si="39"/>
        <v>N/A</v>
      </c>
      <c r="I247" s="8">
        <v>171</v>
      </c>
      <c r="J247" s="8">
        <v>685.8</v>
      </c>
      <c r="K247" s="25" t="s">
        <v>734</v>
      </c>
      <c r="L247" s="85" t="str">
        <f t="shared" si="40"/>
        <v>No</v>
      </c>
    </row>
    <row r="248" spans="1:12" ht="25" x14ac:dyDescent="0.25">
      <c r="A248" s="116" t="s">
        <v>1382</v>
      </c>
      <c r="B248" s="21" t="s">
        <v>213</v>
      </c>
      <c r="C248" s="7">
        <v>2.6364319376999998</v>
      </c>
      <c r="D248" s="7" t="str">
        <f t="shared" si="37"/>
        <v>N/A</v>
      </c>
      <c r="E248" s="7">
        <v>1.6434379869</v>
      </c>
      <c r="F248" s="7" t="str">
        <f t="shared" si="38"/>
        <v>N/A</v>
      </c>
      <c r="G248" s="7">
        <v>0.54728386969999998</v>
      </c>
      <c r="H248" s="7" t="str">
        <f t="shared" si="39"/>
        <v>N/A</v>
      </c>
      <c r="I248" s="8">
        <v>-37.700000000000003</v>
      </c>
      <c r="J248" s="8">
        <v>-66.7</v>
      </c>
      <c r="K248" s="25" t="s">
        <v>734</v>
      </c>
      <c r="L248" s="85" t="str">
        <f t="shared" si="40"/>
        <v>No</v>
      </c>
    </row>
    <row r="249" spans="1:12" ht="25" x14ac:dyDescent="0.25">
      <c r="A249" s="116" t="s">
        <v>1383</v>
      </c>
      <c r="B249" s="21" t="s">
        <v>213</v>
      </c>
      <c r="C249" s="7">
        <v>38.604651163</v>
      </c>
      <c r="D249" s="7" t="str">
        <f t="shared" si="37"/>
        <v>N/A</v>
      </c>
      <c r="E249" s="7">
        <v>32.820512821000001</v>
      </c>
      <c r="F249" s="7" t="str">
        <f t="shared" si="38"/>
        <v>N/A</v>
      </c>
      <c r="G249" s="7">
        <v>21.538461538</v>
      </c>
      <c r="H249" s="7" t="str">
        <f t="shared" si="39"/>
        <v>N/A</v>
      </c>
      <c r="I249" s="8">
        <v>-15</v>
      </c>
      <c r="J249" s="8">
        <v>-34.4</v>
      </c>
      <c r="K249" s="25" t="s">
        <v>734</v>
      </c>
      <c r="L249" s="85" t="str">
        <f t="shared" si="40"/>
        <v>No</v>
      </c>
    </row>
    <row r="250" spans="1:12" ht="25" x14ac:dyDescent="0.25">
      <c r="A250" s="116" t="s">
        <v>1384</v>
      </c>
      <c r="B250" s="21" t="s">
        <v>213</v>
      </c>
      <c r="C250" s="7">
        <v>13.262896209000001</v>
      </c>
      <c r="D250" s="7" t="str">
        <f t="shared" si="37"/>
        <v>N/A</v>
      </c>
      <c r="E250" s="7">
        <v>8.8507936508</v>
      </c>
      <c r="F250" s="7" t="str">
        <f t="shared" si="38"/>
        <v>N/A</v>
      </c>
      <c r="G250" s="7">
        <v>11.376537369999999</v>
      </c>
      <c r="H250" s="7" t="str">
        <f t="shared" si="39"/>
        <v>N/A</v>
      </c>
      <c r="I250" s="8">
        <v>-33.299999999999997</v>
      </c>
      <c r="J250" s="8">
        <v>28.54</v>
      </c>
      <c r="K250" s="25" t="s">
        <v>734</v>
      </c>
      <c r="L250" s="85" t="str">
        <f t="shared" si="40"/>
        <v>Yes</v>
      </c>
    </row>
    <row r="251" spans="1:12" ht="25" x14ac:dyDescent="0.25">
      <c r="A251" s="116" t="s">
        <v>1385</v>
      </c>
      <c r="B251" s="21" t="s">
        <v>213</v>
      </c>
      <c r="C251" s="7">
        <v>2.4139040899999999E-2</v>
      </c>
      <c r="D251" s="7" t="str">
        <f t="shared" si="37"/>
        <v>N/A</v>
      </c>
      <c r="E251" s="7">
        <v>1.15713955E-2</v>
      </c>
      <c r="F251" s="7" t="str">
        <f t="shared" si="38"/>
        <v>N/A</v>
      </c>
      <c r="G251" s="7">
        <v>1.5904825500000001E-2</v>
      </c>
      <c r="H251" s="7" t="str">
        <f t="shared" si="39"/>
        <v>N/A</v>
      </c>
      <c r="I251" s="8">
        <v>-52.1</v>
      </c>
      <c r="J251" s="8">
        <v>37.450000000000003</v>
      </c>
      <c r="K251" s="25" t="s">
        <v>734</v>
      </c>
      <c r="L251" s="85" t="str">
        <f t="shared" si="40"/>
        <v>No</v>
      </c>
    </row>
    <row r="252" spans="1:12" ht="25" x14ac:dyDescent="0.25">
      <c r="A252" s="144" t="s">
        <v>1386</v>
      </c>
      <c r="B252" s="93" t="s">
        <v>213</v>
      </c>
      <c r="C252" s="124">
        <v>1.85065235E-2</v>
      </c>
      <c r="D252" s="124" t="str">
        <f t="shared" si="37"/>
        <v>N/A</v>
      </c>
      <c r="E252" s="124">
        <v>4.6667185200000003E-2</v>
      </c>
      <c r="F252" s="124" t="str">
        <f t="shared" si="38"/>
        <v>N/A</v>
      </c>
      <c r="G252" s="124">
        <v>1.9895218499999999E-2</v>
      </c>
      <c r="H252" s="124" t="str">
        <f t="shared" si="39"/>
        <v>N/A</v>
      </c>
      <c r="I252" s="125">
        <v>152.19999999999999</v>
      </c>
      <c r="J252" s="125">
        <v>-57.4</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30714</v>
      </c>
      <c r="D6" s="7" t="str">
        <f t="shared" ref="D6:D37" si="0">IF($B6="N/A","N/A",IF(C6&gt;10,"No",IF(C6&lt;-10,"No","Yes")))</f>
        <v>N/A</v>
      </c>
      <c r="E6" s="22">
        <v>28585</v>
      </c>
      <c r="F6" s="7" t="str">
        <f t="shared" ref="F6:F37" si="1">IF($B6="N/A","N/A",IF(E6&gt;10,"No",IF(E6&lt;-10,"No","Yes")))</f>
        <v>N/A</v>
      </c>
      <c r="G6" s="22">
        <v>9296</v>
      </c>
      <c r="H6" s="7" t="str">
        <f t="shared" ref="H6:H37" si="2">IF($B6="N/A","N/A",IF(G6&gt;10,"No",IF(G6&lt;-10,"No","Yes")))</f>
        <v>N/A</v>
      </c>
      <c r="I6" s="8">
        <v>-6.93</v>
      </c>
      <c r="J6" s="8">
        <v>-67.5</v>
      </c>
      <c r="K6" s="25" t="s">
        <v>734</v>
      </c>
      <c r="L6" s="85" t="str">
        <f t="shared" ref="L6:L39" si="3">IF(J6="Div by 0", "N/A", IF(K6="N/A","N/A", IF(J6&gt;VALUE(MID(K6,1,2)), "No", IF(J6&lt;-1*VALUE(MID(K6,1,2)), "No", "Yes"))))</f>
        <v>No</v>
      </c>
    </row>
    <row r="7" spans="1:12" x14ac:dyDescent="0.25">
      <c r="A7" s="142" t="s">
        <v>6</v>
      </c>
      <c r="B7" s="21" t="s">
        <v>213</v>
      </c>
      <c r="C7" s="22">
        <v>28154</v>
      </c>
      <c r="D7" s="7" t="str">
        <f t="shared" si="0"/>
        <v>N/A</v>
      </c>
      <c r="E7" s="22">
        <v>25974</v>
      </c>
      <c r="F7" s="7" t="str">
        <f t="shared" si="1"/>
        <v>N/A</v>
      </c>
      <c r="G7" s="22">
        <v>7906</v>
      </c>
      <c r="H7" s="7" t="str">
        <f t="shared" si="2"/>
        <v>N/A</v>
      </c>
      <c r="I7" s="8">
        <v>-7.74</v>
      </c>
      <c r="J7" s="8">
        <v>-69.599999999999994</v>
      </c>
      <c r="K7" s="25" t="s">
        <v>734</v>
      </c>
      <c r="L7" s="85" t="str">
        <f t="shared" si="3"/>
        <v>No</v>
      </c>
    </row>
    <row r="8" spans="1:12" x14ac:dyDescent="0.25">
      <c r="A8" s="142" t="s">
        <v>360</v>
      </c>
      <c r="B8" s="21" t="s">
        <v>213</v>
      </c>
      <c r="C8" s="4">
        <v>91.665038745000004</v>
      </c>
      <c r="D8" s="7" t="str">
        <f t="shared" si="0"/>
        <v>N/A</v>
      </c>
      <c r="E8" s="4">
        <v>90.865838726999996</v>
      </c>
      <c r="F8" s="7" t="str">
        <f t="shared" si="1"/>
        <v>N/A</v>
      </c>
      <c r="G8" s="4">
        <v>85.047332186000006</v>
      </c>
      <c r="H8" s="7" t="str">
        <f t="shared" si="2"/>
        <v>N/A</v>
      </c>
      <c r="I8" s="8">
        <v>-0.872</v>
      </c>
      <c r="J8" s="8">
        <v>-6.4</v>
      </c>
      <c r="K8" s="25" t="s">
        <v>734</v>
      </c>
      <c r="L8" s="85" t="str">
        <f t="shared" si="3"/>
        <v>Yes</v>
      </c>
    </row>
    <row r="9" spans="1:12" x14ac:dyDescent="0.25">
      <c r="A9" s="116" t="s">
        <v>88</v>
      </c>
      <c r="B9" s="25" t="s">
        <v>213</v>
      </c>
      <c r="C9" s="1">
        <v>26417.88</v>
      </c>
      <c r="D9" s="7" t="str">
        <f t="shared" si="0"/>
        <v>N/A</v>
      </c>
      <c r="E9" s="1">
        <v>24493.360000000001</v>
      </c>
      <c r="F9" s="7" t="str">
        <f t="shared" si="1"/>
        <v>N/A</v>
      </c>
      <c r="G9" s="1">
        <v>7236.65</v>
      </c>
      <c r="H9" s="7" t="str">
        <f t="shared" si="2"/>
        <v>N/A</v>
      </c>
      <c r="I9" s="8">
        <v>-7.28</v>
      </c>
      <c r="J9" s="8">
        <v>-70.5</v>
      </c>
      <c r="K9" s="25" t="s">
        <v>734</v>
      </c>
      <c r="L9" s="85" t="str">
        <f t="shared" si="3"/>
        <v>No</v>
      </c>
    </row>
    <row r="10" spans="1:12" x14ac:dyDescent="0.25">
      <c r="A10" s="116" t="s">
        <v>1387</v>
      </c>
      <c r="B10" s="21" t="s">
        <v>213</v>
      </c>
      <c r="C10" s="4">
        <v>1.1655922380999999</v>
      </c>
      <c r="D10" s="7" t="str">
        <f t="shared" si="0"/>
        <v>N/A</v>
      </c>
      <c r="E10" s="4">
        <v>0.99702641250000001</v>
      </c>
      <c r="F10" s="7" t="str">
        <f t="shared" si="1"/>
        <v>N/A</v>
      </c>
      <c r="G10" s="4">
        <v>7.6592082615999999</v>
      </c>
      <c r="H10" s="7" t="str">
        <f t="shared" si="2"/>
        <v>N/A</v>
      </c>
      <c r="I10" s="8">
        <v>-14.5</v>
      </c>
      <c r="J10" s="8">
        <v>668.2</v>
      </c>
      <c r="K10" s="25" t="s">
        <v>734</v>
      </c>
      <c r="L10" s="85" t="str">
        <f t="shared" si="3"/>
        <v>No</v>
      </c>
    </row>
    <row r="11" spans="1:12" x14ac:dyDescent="0.25">
      <c r="A11" s="116" t="s">
        <v>1388</v>
      </c>
      <c r="B11" s="21" t="s">
        <v>213</v>
      </c>
      <c r="C11" s="4">
        <v>1.8493195285999999</v>
      </c>
      <c r="D11" s="7" t="str">
        <f t="shared" si="0"/>
        <v>N/A</v>
      </c>
      <c r="E11" s="4">
        <v>1.8891026762000001</v>
      </c>
      <c r="F11" s="7" t="str">
        <f t="shared" si="1"/>
        <v>N/A</v>
      </c>
      <c r="G11" s="4">
        <v>2.3558519793000001</v>
      </c>
      <c r="H11" s="7" t="str">
        <f t="shared" si="2"/>
        <v>N/A</v>
      </c>
      <c r="I11" s="8">
        <v>2.1509999999999998</v>
      </c>
      <c r="J11" s="8">
        <v>24.71</v>
      </c>
      <c r="K11" s="25" t="s">
        <v>734</v>
      </c>
      <c r="L11" s="85" t="str">
        <f t="shared" si="3"/>
        <v>Yes</v>
      </c>
    </row>
    <row r="12" spans="1:12" x14ac:dyDescent="0.25">
      <c r="A12" s="116" t="s">
        <v>1389</v>
      </c>
      <c r="B12" s="21" t="s">
        <v>213</v>
      </c>
      <c r="C12" s="4">
        <v>50.214885719999998</v>
      </c>
      <c r="D12" s="7" t="str">
        <f t="shared" si="0"/>
        <v>N/A</v>
      </c>
      <c r="E12" s="4">
        <v>51.852370123999997</v>
      </c>
      <c r="F12" s="7" t="str">
        <f t="shared" si="1"/>
        <v>N/A</v>
      </c>
      <c r="G12" s="4">
        <v>48.397160069000002</v>
      </c>
      <c r="H12" s="7" t="str">
        <f t="shared" si="2"/>
        <v>N/A</v>
      </c>
      <c r="I12" s="8">
        <v>3.2610000000000001</v>
      </c>
      <c r="J12" s="8">
        <v>-6.66</v>
      </c>
      <c r="K12" s="25" t="s">
        <v>734</v>
      </c>
      <c r="L12" s="85" t="str">
        <f t="shared" si="3"/>
        <v>Yes</v>
      </c>
    </row>
    <row r="13" spans="1:12" x14ac:dyDescent="0.25">
      <c r="A13" s="116" t="s">
        <v>1390</v>
      </c>
      <c r="B13" s="21" t="s">
        <v>213</v>
      </c>
      <c r="C13" s="4">
        <v>0.82698443710000002</v>
      </c>
      <c r="D13" s="7" t="str">
        <f t="shared" si="0"/>
        <v>N/A</v>
      </c>
      <c r="E13" s="4">
        <v>0.95154801470000006</v>
      </c>
      <c r="F13" s="7" t="str">
        <f t="shared" si="1"/>
        <v>N/A</v>
      </c>
      <c r="G13" s="4">
        <v>1.2586058520000001</v>
      </c>
      <c r="H13" s="7" t="str">
        <f t="shared" si="2"/>
        <v>N/A</v>
      </c>
      <c r="I13" s="8">
        <v>15.06</v>
      </c>
      <c r="J13" s="8">
        <v>32.270000000000003</v>
      </c>
      <c r="K13" s="25" t="s">
        <v>734</v>
      </c>
      <c r="L13" s="85" t="str">
        <f t="shared" si="3"/>
        <v>No</v>
      </c>
    </row>
    <row r="14" spans="1:12" x14ac:dyDescent="0.25">
      <c r="A14" s="116" t="s">
        <v>1391</v>
      </c>
      <c r="B14" s="21" t="s">
        <v>213</v>
      </c>
      <c r="C14" s="4">
        <v>9.6145080419000006</v>
      </c>
      <c r="D14" s="7" t="str">
        <f t="shared" si="0"/>
        <v>N/A</v>
      </c>
      <c r="E14" s="4">
        <v>9.5749518978000001</v>
      </c>
      <c r="F14" s="7" t="str">
        <f t="shared" si="1"/>
        <v>N/A</v>
      </c>
      <c r="G14" s="4">
        <v>8.4337349398000008</v>
      </c>
      <c r="H14" s="7" t="str">
        <f t="shared" si="2"/>
        <v>N/A</v>
      </c>
      <c r="I14" s="8">
        <v>-0.41099999999999998</v>
      </c>
      <c r="J14" s="8">
        <v>-11.9</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0.54372598809999995</v>
      </c>
      <c r="D16" s="7" t="str">
        <f t="shared" si="0"/>
        <v>N/A</v>
      </c>
      <c r="E16" s="4">
        <v>0.6821759664</v>
      </c>
      <c r="F16" s="7" t="str">
        <f t="shared" si="1"/>
        <v>N/A</v>
      </c>
      <c r="G16" s="4">
        <v>0.7637693632</v>
      </c>
      <c r="H16" s="7" t="str">
        <f t="shared" si="2"/>
        <v>N/A</v>
      </c>
      <c r="I16" s="8">
        <v>25.46</v>
      </c>
      <c r="J16" s="8">
        <v>11.96</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35.784984045999998</v>
      </c>
      <c r="D18" s="7" t="str">
        <f t="shared" si="0"/>
        <v>N/A</v>
      </c>
      <c r="E18" s="4">
        <v>34.052824907999998</v>
      </c>
      <c r="F18" s="7" t="str">
        <f t="shared" si="1"/>
        <v>N/A</v>
      </c>
      <c r="G18" s="4">
        <v>31.131669535</v>
      </c>
      <c r="H18" s="7" t="str">
        <f t="shared" si="2"/>
        <v>N/A</v>
      </c>
      <c r="I18" s="8">
        <v>-4.84</v>
      </c>
      <c r="J18" s="8">
        <v>-8.58</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96.779970046000003</v>
      </c>
      <c r="D20" s="7" t="str">
        <f t="shared" si="0"/>
        <v>N/A</v>
      </c>
      <c r="E20" s="4">
        <v>96.477173343000004</v>
      </c>
      <c r="F20" s="7" t="str">
        <f t="shared" si="1"/>
        <v>N/A</v>
      </c>
      <c r="G20" s="4">
        <v>95.621772805999996</v>
      </c>
      <c r="H20" s="7" t="str">
        <f t="shared" si="2"/>
        <v>N/A</v>
      </c>
      <c r="I20" s="8">
        <v>-0.313</v>
      </c>
      <c r="J20" s="8">
        <v>-0.88700000000000001</v>
      </c>
      <c r="K20" s="25" t="s">
        <v>734</v>
      </c>
      <c r="L20" s="85" t="str">
        <f t="shared" si="3"/>
        <v>Yes</v>
      </c>
    </row>
    <row r="21" spans="1:12" x14ac:dyDescent="0.25">
      <c r="A21" s="108" t="s">
        <v>959</v>
      </c>
      <c r="B21" s="21" t="s">
        <v>213</v>
      </c>
      <c r="C21" s="4">
        <v>3.2200299538000001</v>
      </c>
      <c r="D21" s="7" t="str">
        <f t="shared" si="0"/>
        <v>N/A</v>
      </c>
      <c r="E21" s="4">
        <v>3.5228266573</v>
      </c>
      <c r="F21" s="7" t="str">
        <f t="shared" si="1"/>
        <v>N/A</v>
      </c>
      <c r="G21" s="4">
        <v>4.3782271945</v>
      </c>
      <c r="H21" s="7" t="str">
        <f t="shared" si="2"/>
        <v>N/A</v>
      </c>
      <c r="I21" s="8">
        <v>9.4039999999999999</v>
      </c>
      <c r="J21" s="8">
        <v>24.28</v>
      </c>
      <c r="K21" s="25" t="s">
        <v>734</v>
      </c>
      <c r="L21" s="85" t="str">
        <f t="shared" si="3"/>
        <v>Yes</v>
      </c>
    </row>
    <row r="22" spans="1:12" x14ac:dyDescent="0.25">
      <c r="A22" s="84" t="s">
        <v>1690</v>
      </c>
      <c r="B22" s="21" t="s">
        <v>213</v>
      </c>
      <c r="C22" s="22">
        <v>18751</v>
      </c>
      <c r="D22" s="7" t="str">
        <f t="shared" si="0"/>
        <v>N/A</v>
      </c>
      <c r="E22" s="22">
        <v>17290</v>
      </c>
      <c r="F22" s="7" t="str">
        <f t="shared" si="1"/>
        <v>N/A</v>
      </c>
      <c r="G22" s="22">
        <v>5077</v>
      </c>
      <c r="H22" s="7" t="str">
        <f t="shared" si="2"/>
        <v>N/A</v>
      </c>
      <c r="I22" s="8">
        <v>-7.79</v>
      </c>
      <c r="J22" s="8">
        <v>-70.599999999999994</v>
      </c>
      <c r="K22" s="25" t="s">
        <v>734</v>
      </c>
      <c r="L22" s="85" t="str">
        <f t="shared" si="3"/>
        <v>No</v>
      </c>
    </row>
    <row r="23" spans="1:12" x14ac:dyDescent="0.25">
      <c r="A23" s="84" t="s">
        <v>974</v>
      </c>
      <c r="B23" s="21" t="s">
        <v>213</v>
      </c>
      <c r="C23" s="22">
        <v>4036</v>
      </c>
      <c r="D23" s="7" t="str">
        <f t="shared" si="0"/>
        <v>N/A</v>
      </c>
      <c r="E23" s="22">
        <v>3893</v>
      </c>
      <c r="F23" s="7" t="str">
        <f t="shared" si="1"/>
        <v>N/A</v>
      </c>
      <c r="G23" s="22">
        <v>913</v>
      </c>
      <c r="H23" s="7" t="str">
        <f t="shared" si="2"/>
        <v>N/A</v>
      </c>
      <c r="I23" s="8">
        <v>-3.54</v>
      </c>
      <c r="J23" s="8">
        <v>-76.5</v>
      </c>
      <c r="K23" s="25" t="s">
        <v>734</v>
      </c>
      <c r="L23" s="85" t="str">
        <f t="shared" si="3"/>
        <v>No</v>
      </c>
    </row>
    <row r="24" spans="1:12" x14ac:dyDescent="0.25">
      <c r="A24" s="84" t="s">
        <v>975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84" t="s">
        <v>976</v>
      </c>
      <c r="B25" s="21" t="s">
        <v>213</v>
      </c>
      <c r="C25" s="22">
        <v>370</v>
      </c>
      <c r="D25" s="7" t="str">
        <f t="shared" si="0"/>
        <v>N/A</v>
      </c>
      <c r="E25" s="22">
        <v>382</v>
      </c>
      <c r="F25" s="7" t="str">
        <f t="shared" si="1"/>
        <v>N/A</v>
      </c>
      <c r="G25" s="22">
        <v>88</v>
      </c>
      <c r="H25" s="7" t="str">
        <f t="shared" si="2"/>
        <v>N/A</v>
      </c>
      <c r="I25" s="8">
        <v>3.2429999999999999</v>
      </c>
      <c r="J25" s="8">
        <v>-77</v>
      </c>
      <c r="K25" s="25" t="s">
        <v>734</v>
      </c>
      <c r="L25" s="85" t="str">
        <f t="shared" si="3"/>
        <v>No</v>
      </c>
    </row>
    <row r="26" spans="1:12" x14ac:dyDescent="0.25">
      <c r="A26" s="84" t="s">
        <v>977</v>
      </c>
      <c r="B26" s="21" t="s">
        <v>213</v>
      </c>
      <c r="C26" s="22">
        <v>14345</v>
      </c>
      <c r="D26" s="7" t="str">
        <f t="shared" si="0"/>
        <v>N/A</v>
      </c>
      <c r="E26" s="22">
        <v>13015</v>
      </c>
      <c r="F26" s="7" t="str">
        <f t="shared" si="1"/>
        <v>N/A</v>
      </c>
      <c r="G26" s="22">
        <v>4076</v>
      </c>
      <c r="H26" s="7" t="str">
        <f t="shared" si="2"/>
        <v>N/A</v>
      </c>
      <c r="I26" s="8">
        <v>-9.27</v>
      </c>
      <c r="J26" s="8">
        <v>-68.7</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11830</v>
      </c>
      <c r="D28" s="7" t="str">
        <f t="shared" si="0"/>
        <v>N/A</v>
      </c>
      <c r="E28" s="22">
        <v>11198</v>
      </c>
      <c r="F28" s="7" t="str">
        <f t="shared" si="1"/>
        <v>N/A</v>
      </c>
      <c r="G28" s="22">
        <v>3608</v>
      </c>
      <c r="H28" s="7" t="str">
        <f t="shared" si="2"/>
        <v>N/A</v>
      </c>
      <c r="I28" s="8">
        <v>-5.34</v>
      </c>
      <c r="J28" s="8">
        <v>-67.8</v>
      </c>
      <c r="K28" s="25" t="s">
        <v>734</v>
      </c>
      <c r="L28" s="85" t="str">
        <f t="shared" si="3"/>
        <v>No</v>
      </c>
    </row>
    <row r="29" spans="1:12" x14ac:dyDescent="0.25">
      <c r="A29" s="84" t="s">
        <v>979</v>
      </c>
      <c r="B29" s="21" t="s">
        <v>213</v>
      </c>
      <c r="C29" s="22">
        <v>5048</v>
      </c>
      <c r="D29" s="7" t="str">
        <f t="shared" si="0"/>
        <v>N/A</v>
      </c>
      <c r="E29" s="22">
        <v>4735</v>
      </c>
      <c r="F29" s="7" t="str">
        <f t="shared" si="1"/>
        <v>N/A</v>
      </c>
      <c r="G29" s="22">
        <v>1545</v>
      </c>
      <c r="H29" s="7" t="str">
        <f t="shared" si="2"/>
        <v>N/A</v>
      </c>
      <c r="I29" s="8">
        <v>-6.2</v>
      </c>
      <c r="J29" s="8">
        <v>-67.400000000000006</v>
      </c>
      <c r="K29" s="25" t="s">
        <v>734</v>
      </c>
      <c r="L29" s="85" t="str">
        <f t="shared" si="3"/>
        <v>No</v>
      </c>
    </row>
    <row r="30" spans="1:12" x14ac:dyDescent="0.25">
      <c r="A30" s="84" t="s">
        <v>980</v>
      </c>
      <c r="B30" s="21" t="s">
        <v>213</v>
      </c>
      <c r="C30" s="22">
        <v>0</v>
      </c>
      <c r="D30" s="7" t="str">
        <f t="shared" si="0"/>
        <v>N/A</v>
      </c>
      <c r="E30" s="22">
        <v>0</v>
      </c>
      <c r="F30" s="7" t="str">
        <f t="shared" si="1"/>
        <v>N/A</v>
      </c>
      <c r="G30" s="22">
        <v>0</v>
      </c>
      <c r="H30" s="7" t="str">
        <f t="shared" si="2"/>
        <v>N/A</v>
      </c>
      <c r="I30" s="8" t="s">
        <v>1747</v>
      </c>
      <c r="J30" s="8" t="s">
        <v>1747</v>
      </c>
      <c r="K30" s="25" t="s">
        <v>734</v>
      </c>
      <c r="L30" s="85" t="str">
        <f t="shared" si="3"/>
        <v>N/A</v>
      </c>
    </row>
    <row r="31" spans="1:12" x14ac:dyDescent="0.25">
      <c r="A31" s="84" t="s">
        <v>981</v>
      </c>
      <c r="B31" s="21" t="s">
        <v>213</v>
      </c>
      <c r="C31" s="22">
        <v>527</v>
      </c>
      <c r="D31" s="7" t="str">
        <f t="shared" si="0"/>
        <v>N/A</v>
      </c>
      <c r="E31" s="22">
        <v>470</v>
      </c>
      <c r="F31" s="7" t="str">
        <f t="shared" si="1"/>
        <v>N/A</v>
      </c>
      <c r="G31" s="22">
        <v>150</v>
      </c>
      <c r="H31" s="7" t="str">
        <f t="shared" si="2"/>
        <v>N/A</v>
      </c>
      <c r="I31" s="8">
        <v>-10.8</v>
      </c>
      <c r="J31" s="8">
        <v>-68.099999999999994</v>
      </c>
      <c r="K31" s="25" t="s">
        <v>734</v>
      </c>
      <c r="L31" s="85" t="str">
        <f t="shared" si="3"/>
        <v>No</v>
      </c>
    </row>
    <row r="32" spans="1:12" x14ac:dyDescent="0.25">
      <c r="A32" s="84" t="s">
        <v>982</v>
      </c>
      <c r="B32" s="21" t="s">
        <v>213</v>
      </c>
      <c r="C32" s="22">
        <v>6255</v>
      </c>
      <c r="D32" s="7" t="str">
        <f t="shared" si="0"/>
        <v>N/A</v>
      </c>
      <c r="E32" s="22">
        <v>5993</v>
      </c>
      <c r="F32" s="7" t="str">
        <f t="shared" si="1"/>
        <v>N/A</v>
      </c>
      <c r="G32" s="22">
        <v>1913</v>
      </c>
      <c r="H32" s="7" t="str">
        <f t="shared" si="2"/>
        <v>N/A</v>
      </c>
      <c r="I32" s="8">
        <v>-4.1900000000000004</v>
      </c>
      <c r="J32" s="8">
        <v>-68.099999999999994</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453954590</v>
      </c>
      <c r="D34" s="7" t="str">
        <f t="shared" si="0"/>
        <v>N/A</v>
      </c>
      <c r="E34" s="26">
        <v>437039462</v>
      </c>
      <c r="F34" s="7" t="str">
        <f t="shared" si="1"/>
        <v>N/A</v>
      </c>
      <c r="G34" s="26">
        <v>118648749</v>
      </c>
      <c r="H34" s="7" t="str">
        <f t="shared" si="2"/>
        <v>N/A</v>
      </c>
      <c r="I34" s="8">
        <v>-3.73</v>
      </c>
      <c r="J34" s="8">
        <v>-72.900000000000006</v>
      </c>
      <c r="K34" s="25" t="s">
        <v>734</v>
      </c>
      <c r="L34" s="85" t="str">
        <f t="shared" si="3"/>
        <v>No</v>
      </c>
    </row>
    <row r="35" spans="1:12" x14ac:dyDescent="0.25">
      <c r="A35" s="142" t="s">
        <v>1397</v>
      </c>
      <c r="B35" s="21" t="s">
        <v>213</v>
      </c>
      <c r="C35" s="26">
        <v>14780.054373000001</v>
      </c>
      <c r="D35" s="7" t="str">
        <f t="shared" si="0"/>
        <v>N/A</v>
      </c>
      <c r="E35" s="26">
        <v>15289.118839000001</v>
      </c>
      <c r="F35" s="7" t="str">
        <f t="shared" si="1"/>
        <v>N/A</v>
      </c>
      <c r="G35" s="26">
        <v>12763.419642999999</v>
      </c>
      <c r="H35" s="7" t="str">
        <f t="shared" si="2"/>
        <v>N/A</v>
      </c>
      <c r="I35" s="8">
        <v>3.444</v>
      </c>
      <c r="J35" s="8">
        <v>-16.5</v>
      </c>
      <c r="K35" s="25" t="s">
        <v>734</v>
      </c>
      <c r="L35" s="85" t="str">
        <f t="shared" si="3"/>
        <v>Yes</v>
      </c>
    </row>
    <row r="36" spans="1:12" x14ac:dyDescent="0.25">
      <c r="A36" s="142" t="s">
        <v>1398</v>
      </c>
      <c r="B36" s="21" t="s">
        <v>213</v>
      </c>
      <c r="C36" s="26">
        <v>16123.982027</v>
      </c>
      <c r="D36" s="7" t="str">
        <f t="shared" si="0"/>
        <v>N/A</v>
      </c>
      <c r="E36" s="26">
        <v>16826.036112999998</v>
      </c>
      <c r="F36" s="7" t="str">
        <f t="shared" si="1"/>
        <v>N/A</v>
      </c>
      <c r="G36" s="26">
        <v>15007.430939</v>
      </c>
      <c r="H36" s="7" t="str">
        <f t="shared" si="2"/>
        <v>N/A</v>
      </c>
      <c r="I36" s="8">
        <v>4.3540000000000001</v>
      </c>
      <c r="J36" s="8">
        <v>-10.8</v>
      </c>
      <c r="K36" s="25" t="s">
        <v>734</v>
      </c>
      <c r="L36" s="85" t="str">
        <f t="shared" si="3"/>
        <v>Yes</v>
      </c>
    </row>
    <row r="37" spans="1:12" x14ac:dyDescent="0.25">
      <c r="A37" s="116" t="s">
        <v>107</v>
      </c>
      <c r="B37" s="21" t="s">
        <v>213</v>
      </c>
      <c r="C37" s="26">
        <v>14985470</v>
      </c>
      <c r="D37" s="7" t="str">
        <f t="shared" si="0"/>
        <v>N/A</v>
      </c>
      <c r="E37" s="26">
        <v>15231710</v>
      </c>
      <c r="F37" s="7" t="str">
        <f t="shared" si="1"/>
        <v>N/A</v>
      </c>
      <c r="G37" s="26">
        <v>2626629</v>
      </c>
      <c r="H37" s="7" t="str">
        <f t="shared" si="2"/>
        <v>N/A</v>
      </c>
      <c r="I37" s="8">
        <v>1.643</v>
      </c>
      <c r="J37" s="8">
        <v>-82.8</v>
      </c>
      <c r="K37" s="25" t="s">
        <v>734</v>
      </c>
      <c r="L37" s="85" t="str">
        <f t="shared" si="3"/>
        <v>No</v>
      </c>
    </row>
    <row r="38" spans="1:12" x14ac:dyDescent="0.25">
      <c r="A38" s="142" t="s">
        <v>158</v>
      </c>
      <c r="B38" s="25" t="s">
        <v>217</v>
      </c>
      <c r="C38" s="1">
        <v>86</v>
      </c>
      <c r="D38" s="7" t="str">
        <f>IF($B38="N/A","N/A",IF(C38&gt;0,"No",IF(C38&lt;0,"No","Yes")))</f>
        <v>No</v>
      </c>
      <c r="E38" s="1">
        <v>754</v>
      </c>
      <c r="F38" s="7" t="str">
        <f>IF($B38="N/A","N/A",IF(E38&gt;0,"No",IF(E38&lt;0,"No","Yes")))</f>
        <v>No</v>
      </c>
      <c r="G38" s="1">
        <v>270</v>
      </c>
      <c r="H38" s="7" t="str">
        <f>IF($B38="N/A","N/A",IF(G38&gt;0,"No",IF(G38&lt;0,"No","Yes")))</f>
        <v>No</v>
      </c>
      <c r="I38" s="8">
        <v>776.7</v>
      </c>
      <c r="J38" s="8">
        <v>-64.2</v>
      </c>
      <c r="K38" s="25" t="s">
        <v>734</v>
      </c>
      <c r="L38" s="85" t="str">
        <f t="shared" si="3"/>
        <v>No</v>
      </c>
    </row>
    <row r="39" spans="1:12" x14ac:dyDescent="0.25">
      <c r="A39" s="142" t="s">
        <v>156</v>
      </c>
      <c r="B39" s="21" t="s">
        <v>213</v>
      </c>
      <c r="C39" s="26">
        <v>41650</v>
      </c>
      <c r="D39" s="7" t="str">
        <f t="shared" ref="D39:D40" si="4">IF($B39="N/A","N/A",IF(C39&gt;10,"No",IF(C39&lt;-10,"No","Yes")))</f>
        <v>N/A</v>
      </c>
      <c r="E39" s="26">
        <v>376201</v>
      </c>
      <c r="F39" s="7" t="str">
        <f t="shared" ref="F39:F40" si="5">IF($B39="N/A","N/A",IF(E39&gt;10,"No",IF(E39&lt;-10,"No","Yes")))</f>
        <v>N/A</v>
      </c>
      <c r="G39" s="26">
        <v>127058</v>
      </c>
      <c r="H39" s="7" t="str">
        <f t="shared" ref="H39:H40" si="6">IF($B39="N/A","N/A",IF(G39&gt;10,"No",IF(G39&lt;-10,"No","Yes")))</f>
        <v>N/A</v>
      </c>
      <c r="I39" s="8">
        <v>803.2</v>
      </c>
      <c r="J39" s="8">
        <v>-66.2</v>
      </c>
      <c r="K39" s="25" t="s">
        <v>734</v>
      </c>
      <c r="L39" s="85" t="str">
        <f t="shared" si="3"/>
        <v>No</v>
      </c>
    </row>
    <row r="40" spans="1:12" x14ac:dyDescent="0.25">
      <c r="A40" s="142" t="s">
        <v>1277</v>
      </c>
      <c r="B40" s="21" t="s">
        <v>213</v>
      </c>
      <c r="C40" s="26">
        <v>484.30232558</v>
      </c>
      <c r="D40" s="7" t="str">
        <f t="shared" si="4"/>
        <v>N/A</v>
      </c>
      <c r="E40" s="26">
        <v>498.9403183</v>
      </c>
      <c r="F40" s="7" t="str">
        <f t="shared" si="5"/>
        <v>N/A</v>
      </c>
      <c r="G40" s="26">
        <v>470.58518519</v>
      </c>
      <c r="H40" s="7" t="str">
        <f t="shared" si="6"/>
        <v>N/A</v>
      </c>
      <c r="I40" s="8">
        <v>3.0219999999999998</v>
      </c>
      <c r="J40" s="8">
        <v>-5.68</v>
      </c>
      <c r="K40" s="25" t="s">
        <v>734</v>
      </c>
      <c r="L40" s="85" t="str">
        <f>IF(J40="Div by 0", "N/A", IF(OR(J40="N/A",K40="N/A"),"N/A", IF(J40&gt;VALUE(MID(K40,1,2)), "No", IF(J40&lt;-1*VALUE(MID(K40,1,2)), "No", "Yes"))))</f>
        <v>Yes</v>
      </c>
    </row>
    <row r="41" spans="1:12" x14ac:dyDescent="0.25">
      <c r="A41" s="84" t="s">
        <v>1399</v>
      </c>
      <c r="B41" s="21" t="s">
        <v>213</v>
      </c>
      <c r="C41" s="26">
        <v>18205.195776</v>
      </c>
      <c r="D41" s="7" t="str">
        <f t="shared" ref="D41:D52" si="7">IF($B41="N/A","N/A",IF(C41&gt;10,"No",IF(C41&lt;-10,"No","Yes")))</f>
        <v>N/A</v>
      </c>
      <c r="E41" s="26">
        <v>18912.299306000001</v>
      </c>
      <c r="F41" s="7" t="str">
        <f t="shared" ref="F41:F52" si="8">IF($B41="N/A","N/A",IF(E41&gt;10,"No",IF(E41&lt;-10,"No","Yes")))</f>
        <v>N/A</v>
      </c>
      <c r="G41" s="26">
        <v>16762.454796000002</v>
      </c>
      <c r="H41" s="7" t="str">
        <f t="shared" ref="H41:H52" si="9">IF($B41="N/A","N/A",IF(G41&gt;10,"No",IF(G41&lt;-10,"No","Yes")))</f>
        <v>N/A</v>
      </c>
      <c r="I41" s="8">
        <v>3.8839999999999999</v>
      </c>
      <c r="J41" s="8">
        <v>-11.4</v>
      </c>
      <c r="K41" s="25" t="s">
        <v>734</v>
      </c>
      <c r="L41" s="85" t="str">
        <f t="shared" ref="L41:L52" si="10">IF(J41="Div by 0", "N/A", IF(K41="N/A","N/A", IF(J41&gt;VALUE(MID(K41,1,2)), "No", IF(J41&lt;-1*VALUE(MID(K41,1,2)), "No", "Yes"))))</f>
        <v>Yes</v>
      </c>
    </row>
    <row r="42" spans="1:12" x14ac:dyDescent="0.25">
      <c r="A42" s="84" t="s">
        <v>1400</v>
      </c>
      <c r="B42" s="21" t="s">
        <v>213</v>
      </c>
      <c r="C42" s="26">
        <v>8321.3275520000007</v>
      </c>
      <c r="D42" s="7" t="str">
        <f t="shared" si="7"/>
        <v>N/A</v>
      </c>
      <c r="E42" s="26">
        <v>8795.1292063000001</v>
      </c>
      <c r="F42" s="7" t="str">
        <f t="shared" si="8"/>
        <v>N/A</v>
      </c>
      <c r="G42" s="26">
        <v>8016.3515882000002</v>
      </c>
      <c r="H42" s="7" t="str">
        <f t="shared" si="9"/>
        <v>N/A</v>
      </c>
      <c r="I42" s="8">
        <v>5.694</v>
      </c>
      <c r="J42" s="8">
        <v>-8.85</v>
      </c>
      <c r="K42" s="25" t="s">
        <v>734</v>
      </c>
      <c r="L42" s="85" t="str">
        <f t="shared" si="10"/>
        <v>Yes</v>
      </c>
    </row>
    <row r="43" spans="1:12" x14ac:dyDescent="0.25">
      <c r="A43" s="84" t="s">
        <v>1401</v>
      </c>
      <c r="B43" s="21" t="s">
        <v>213</v>
      </c>
      <c r="C43" s="26" t="s">
        <v>1747</v>
      </c>
      <c r="D43" s="7" t="str">
        <f t="shared" si="7"/>
        <v>N/A</v>
      </c>
      <c r="E43" s="26" t="s">
        <v>1747</v>
      </c>
      <c r="F43" s="7" t="str">
        <f t="shared" si="8"/>
        <v>N/A</v>
      </c>
      <c r="G43" s="26" t="s">
        <v>1747</v>
      </c>
      <c r="H43" s="7" t="str">
        <f t="shared" si="9"/>
        <v>N/A</v>
      </c>
      <c r="I43" s="8" t="s">
        <v>1747</v>
      </c>
      <c r="J43" s="8" t="s">
        <v>1747</v>
      </c>
      <c r="K43" s="25" t="s">
        <v>734</v>
      </c>
      <c r="L43" s="85" t="str">
        <f t="shared" si="10"/>
        <v>N/A</v>
      </c>
    </row>
    <row r="44" spans="1:12" x14ac:dyDescent="0.25">
      <c r="A44" s="84" t="s">
        <v>1402</v>
      </c>
      <c r="B44" s="21" t="s">
        <v>213</v>
      </c>
      <c r="C44" s="26">
        <v>3276.3351351000001</v>
      </c>
      <c r="D44" s="7" t="str">
        <f t="shared" si="7"/>
        <v>N/A</v>
      </c>
      <c r="E44" s="26">
        <v>3316.4476439999999</v>
      </c>
      <c r="F44" s="7" t="str">
        <f t="shared" si="8"/>
        <v>N/A</v>
      </c>
      <c r="G44" s="26">
        <v>2783.5909090999999</v>
      </c>
      <c r="H44" s="7" t="str">
        <f t="shared" si="9"/>
        <v>N/A</v>
      </c>
      <c r="I44" s="8">
        <v>1.224</v>
      </c>
      <c r="J44" s="8">
        <v>-16.100000000000001</v>
      </c>
      <c r="K44" s="25" t="s">
        <v>734</v>
      </c>
      <c r="L44" s="85" t="str">
        <f t="shared" si="10"/>
        <v>Yes</v>
      </c>
    </row>
    <row r="45" spans="1:12" x14ac:dyDescent="0.25">
      <c r="A45" s="84" t="s">
        <v>1403</v>
      </c>
      <c r="B45" s="21" t="s">
        <v>213</v>
      </c>
      <c r="C45" s="26">
        <v>21371.105192999999</v>
      </c>
      <c r="D45" s="7" t="str">
        <f t="shared" si="7"/>
        <v>N/A</v>
      </c>
      <c r="E45" s="26">
        <v>22396.260775999999</v>
      </c>
      <c r="F45" s="7" t="str">
        <f t="shared" si="8"/>
        <v>N/A</v>
      </c>
      <c r="G45" s="26">
        <v>19023.331206999999</v>
      </c>
      <c r="H45" s="7" t="str">
        <f t="shared" si="9"/>
        <v>N/A</v>
      </c>
      <c r="I45" s="8">
        <v>4.7969999999999997</v>
      </c>
      <c r="J45" s="8">
        <v>-15.1</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9461.5732036999998</v>
      </c>
      <c r="D47" s="7" t="str">
        <f t="shared" si="7"/>
        <v>N/A</v>
      </c>
      <c r="E47" s="26">
        <v>9801.9065905000007</v>
      </c>
      <c r="F47" s="7" t="str">
        <f t="shared" si="8"/>
        <v>N/A</v>
      </c>
      <c r="G47" s="26">
        <v>8828.1502216999997</v>
      </c>
      <c r="H47" s="7" t="str">
        <f t="shared" si="9"/>
        <v>N/A</v>
      </c>
      <c r="I47" s="8">
        <v>3.597</v>
      </c>
      <c r="J47" s="8">
        <v>-9.93</v>
      </c>
      <c r="K47" s="25" t="s">
        <v>734</v>
      </c>
      <c r="L47" s="85" t="str">
        <f t="shared" si="10"/>
        <v>Yes</v>
      </c>
    </row>
    <row r="48" spans="1:12" x14ac:dyDescent="0.25">
      <c r="A48" s="84" t="s">
        <v>1406</v>
      </c>
      <c r="B48" s="25" t="s">
        <v>213</v>
      </c>
      <c r="C48" s="10">
        <v>5956.2339540000003</v>
      </c>
      <c r="D48" s="7" t="str">
        <f t="shared" si="7"/>
        <v>N/A</v>
      </c>
      <c r="E48" s="10">
        <v>5995.6270327000002</v>
      </c>
      <c r="F48" s="7" t="str">
        <f t="shared" si="8"/>
        <v>N/A</v>
      </c>
      <c r="G48" s="10">
        <v>6023.2071196999996</v>
      </c>
      <c r="H48" s="7" t="str">
        <f t="shared" si="9"/>
        <v>N/A</v>
      </c>
      <c r="I48" s="8">
        <v>0.66139999999999999</v>
      </c>
      <c r="J48" s="8">
        <v>0.46</v>
      </c>
      <c r="K48" s="25" t="s">
        <v>734</v>
      </c>
      <c r="L48" s="85" t="str">
        <f t="shared" si="10"/>
        <v>Yes</v>
      </c>
    </row>
    <row r="49" spans="1:12" x14ac:dyDescent="0.25">
      <c r="A49" s="84" t="s">
        <v>1407</v>
      </c>
      <c r="B49" s="25" t="s">
        <v>213</v>
      </c>
      <c r="C49" s="10" t="s">
        <v>1747</v>
      </c>
      <c r="D49" s="7" t="str">
        <f t="shared" si="7"/>
        <v>N/A</v>
      </c>
      <c r="E49" s="10" t="s">
        <v>1747</v>
      </c>
      <c r="F49" s="7" t="str">
        <f t="shared" si="8"/>
        <v>N/A</v>
      </c>
      <c r="G49" s="10" t="s">
        <v>1747</v>
      </c>
      <c r="H49" s="7" t="str">
        <f t="shared" si="9"/>
        <v>N/A</v>
      </c>
      <c r="I49" s="8" t="s">
        <v>1747</v>
      </c>
      <c r="J49" s="8" t="s">
        <v>1747</v>
      </c>
      <c r="K49" s="25" t="s">
        <v>734</v>
      </c>
      <c r="L49" s="85" t="str">
        <f t="shared" si="10"/>
        <v>N/A</v>
      </c>
    </row>
    <row r="50" spans="1:12" x14ac:dyDescent="0.25">
      <c r="A50" s="84" t="s">
        <v>1408</v>
      </c>
      <c r="B50" s="25" t="s">
        <v>213</v>
      </c>
      <c r="C50" s="10">
        <v>4525.4041746000003</v>
      </c>
      <c r="D50" s="7" t="str">
        <f t="shared" si="7"/>
        <v>N/A</v>
      </c>
      <c r="E50" s="10">
        <v>4633.6361702000004</v>
      </c>
      <c r="F50" s="7" t="str">
        <f t="shared" si="8"/>
        <v>N/A</v>
      </c>
      <c r="G50" s="10">
        <v>4499.3533332999996</v>
      </c>
      <c r="H50" s="7" t="str">
        <f t="shared" si="9"/>
        <v>N/A</v>
      </c>
      <c r="I50" s="8">
        <v>2.3919999999999999</v>
      </c>
      <c r="J50" s="8">
        <v>-2.9</v>
      </c>
      <c r="K50" s="25" t="s">
        <v>734</v>
      </c>
      <c r="L50" s="85" t="str">
        <f t="shared" si="10"/>
        <v>Yes</v>
      </c>
    </row>
    <row r="51" spans="1:12" x14ac:dyDescent="0.25">
      <c r="A51" s="84" t="s">
        <v>1409</v>
      </c>
      <c r="B51" s="25" t="s">
        <v>213</v>
      </c>
      <c r="C51" s="10">
        <v>12706.38753</v>
      </c>
      <c r="D51" s="7" t="str">
        <f t="shared" si="7"/>
        <v>N/A</v>
      </c>
      <c r="E51" s="10">
        <v>13214.524778999999</v>
      </c>
      <c r="F51" s="7" t="str">
        <f t="shared" si="8"/>
        <v>N/A</v>
      </c>
      <c r="G51" s="10">
        <v>11432.936749</v>
      </c>
      <c r="H51" s="7" t="str">
        <f t="shared" si="9"/>
        <v>N/A</v>
      </c>
      <c r="I51" s="8">
        <v>3.9990000000000001</v>
      </c>
      <c r="J51" s="8">
        <v>-13.5</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4995126</v>
      </c>
      <c r="D53" s="7" t="str">
        <f t="shared" ref="D53:D122" si="11">IF($B53="N/A","N/A",IF(C53&gt;10,"No",IF(C53&lt;-10,"No","Yes")))</f>
        <v>N/A</v>
      </c>
      <c r="E53" s="26">
        <v>5043189</v>
      </c>
      <c r="F53" s="7" t="str">
        <f t="shared" ref="F53:F122" si="12">IF($B53="N/A","N/A",IF(E53&gt;10,"No",IF(E53&lt;-10,"No","Yes")))</f>
        <v>N/A</v>
      </c>
      <c r="G53" s="26">
        <v>2017978</v>
      </c>
      <c r="H53" s="7" t="str">
        <f t="shared" ref="H53:H122" si="13">IF($B53="N/A","N/A",IF(G53&gt;10,"No",IF(G53&lt;-10,"No","Yes")))</f>
        <v>N/A</v>
      </c>
      <c r="I53" s="8">
        <v>0.96220000000000006</v>
      </c>
      <c r="J53" s="8">
        <v>-60</v>
      </c>
      <c r="K53" s="25" t="s">
        <v>734</v>
      </c>
      <c r="L53" s="85" t="str">
        <f t="shared" ref="L53:L113" si="14">IF(J53="Div by 0", "N/A", IF(K53="N/A","N/A", IF(J53&gt;VALUE(MID(K53,1,2)), "No", IF(J53&lt;-1*VALUE(MID(K53,1,2)), "No", "Yes"))))</f>
        <v>No</v>
      </c>
    </row>
    <row r="54" spans="1:12" x14ac:dyDescent="0.25">
      <c r="A54" s="142" t="s">
        <v>595</v>
      </c>
      <c r="B54" s="21" t="s">
        <v>213</v>
      </c>
      <c r="C54" s="22">
        <v>2619</v>
      </c>
      <c r="D54" s="7" t="str">
        <f t="shared" si="11"/>
        <v>N/A</v>
      </c>
      <c r="E54" s="22">
        <v>2605</v>
      </c>
      <c r="F54" s="7" t="str">
        <f t="shared" si="12"/>
        <v>N/A</v>
      </c>
      <c r="G54" s="22">
        <v>702</v>
      </c>
      <c r="H54" s="7" t="str">
        <f t="shared" si="13"/>
        <v>N/A</v>
      </c>
      <c r="I54" s="8">
        <v>-0.53500000000000003</v>
      </c>
      <c r="J54" s="8">
        <v>-73.099999999999994</v>
      </c>
      <c r="K54" s="25" t="s">
        <v>734</v>
      </c>
      <c r="L54" s="85" t="str">
        <f t="shared" si="14"/>
        <v>No</v>
      </c>
    </row>
    <row r="55" spans="1:12" x14ac:dyDescent="0.25">
      <c r="A55" s="142" t="s">
        <v>1411</v>
      </c>
      <c r="B55" s="21" t="s">
        <v>213</v>
      </c>
      <c r="C55" s="26">
        <v>1907.2646047999999</v>
      </c>
      <c r="D55" s="7" t="str">
        <f t="shared" si="11"/>
        <v>N/A</v>
      </c>
      <c r="E55" s="26">
        <v>1935.9650672</v>
      </c>
      <c r="F55" s="7" t="str">
        <f t="shared" si="12"/>
        <v>N/A</v>
      </c>
      <c r="G55" s="26">
        <v>2874.6125355999998</v>
      </c>
      <c r="H55" s="7" t="str">
        <f t="shared" si="13"/>
        <v>N/A</v>
      </c>
      <c r="I55" s="8">
        <v>1.5049999999999999</v>
      </c>
      <c r="J55" s="8">
        <v>48.48</v>
      </c>
      <c r="K55" s="25" t="s">
        <v>734</v>
      </c>
      <c r="L55" s="85" t="str">
        <f t="shared" si="14"/>
        <v>No</v>
      </c>
    </row>
    <row r="56" spans="1:12" x14ac:dyDescent="0.25">
      <c r="A56" s="142" t="s">
        <v>1412</v>
      </c>
      <c r="B56" s="21" t="s">
        <v>213</v>
      </c>
      <c r="C56" s="22">
        <v>0.48453608250000002</v>
      </c>
      <c r="D56" s="7" t="str">
        <f t="shared" si="11"/>
        <v>N/A</v>
      </c>
      <c r="E56" s="22">
        <v>0.4330134357</v>
      </c>
      <c r="F56" s="7" t="str">
        <f t="shared" si="12"/>
        <v>N/A</v>
      </c>
      <c r="G56" s="22">
        <v>0.67236467239999997</v>
      </c>
      <c r="H56" s="7" t="str">
        <f t="shared" si="13"/>
        <v>N/A</v>
      </c>
      <c r="I56" s="8">
        <v>-10.6</v>
      </c>
      <c r="J56" s="8">
        <v>55.28</v>
      </c>
      <c r="K56" s="25" t="s">
        <v>734</v>
      </c>
      <c r="L56" s="85" t="str">
        <f t="shared" si="14"/>
        <v>No</v>
      </c>
    </row>
    <row r="57" spans="1:12" x14ac:dyDescent="0.25">
      <c r="A57" s="142" t="s">
        <v>596</v>
      </c>
      <c r="B57" s="21" t="s">
        <v>213</v>
      </c>
      <c r="C57" s="26">
        <v>1190622</v>
      </c>
      <c r="D57" s="7" t="str">
        <f t="shared" si="11"/>
        <v>N/A</v>
      </c>
      <c r="E57" s="26">
        <v>1839782</v>
      </c>
      <c r="F57" s="7" t="str">
        <f t="shared" si="12"/>
        <v>N/A</v>
      </c>
      <c r="G57" s="26">
        <v>1767143</v>
      </c>
      <c r="H57" s="7" t="str">
        <f t="shared" si="13"/>
        <v>N/A</v>
      </c>
      <c r="I57" s="8">
        <v>54.52</v>
      </c>
      <c r="J57" s="8">
        <v>-3.95</v>
      </c>
      <c r="K57" s="25" t="s">
        <v>734</v>
      </c>
      <c r="L57" s="85" t="str">
        <f t="shared" si="14"/>
        <v>Yes</v>
      </c>
    </row>
    <row r="58" spans="1:12" x14ac:dyDescent="0.25">
      <c r="A58" s="142" t="s">
        <v>597</v>
      </c>
      <c r="B58" s="21" t="s">
        <v>213</v>
      </c>
      <c r="C58" s="22">
        <v>13</v>
      </c>
      <c r="D58" s="7" t="str">
        <f t="shared" si="11"/>
        <v>N/A</v>
      </c>
      <c r="E58" s="22">
        <v>26</v>
      </c>
      <c r="F58" s="7" t="str">
        <f t="shared" si="12"/>
        <v>N/A</v>
      </c>
      <c r="G58" s="22">
        <v>16</v>
      </c>
      <c r="H58" s="7" t="str">
        <f t="shared" si="13"/>
        <v>N/A</v>
      </c>
      <c r="I58" s="8">
        <v>100</v>
      </c>
      <c r="J58" s="8">
        <v>-38.5</v>
      </c>
      <c r="K58" s="25" t="s">
        <v>734</v>
      </c>
      <c r="L58" s="85" t="str">
        <f t="shared" si="14"/>
        <v>No</v>
      </c>
    </row>
    <row r="59" spans="1:12" x14ac:dyDescent="0.25">
      <c r="A59" s="142" t="s">
        <v>1413</v>
      </c>
      <c r="B59" s="21" t="s">
        <v>213</v>
      </c>
      <c r="C59" s="26">
        <v>91586.307692000002</v>
      </c>
      <c r="D59" s="7" t="str">
        <f t="shared" si="11"/>
        <v>N/A</v>
      </c>
      <c r="E59" s="26">
        <v>70760.846153999999</v>
      </c>
      <c r="F59" s="7" t="str">
        <f t="shared" si="12"/>
        <v>N/A</v>
      </c>
      <c r="G59" s="26">
        <v>110446.4375</v>
      </c>
      <c r="H59" s="7" t="str">
        <f t="shared" si="13"/>
        <v>N/A</v>
      </c>
      <c r="I59" s="8">
        <v>-22.7</v>
      </c>
      <c r="J59" s="8">
        <v>56.08</v>
      </c>
      <c r="K59" s="25" t="s">
        <v>734</v>
      </c>
      <c r="L59" s="85" t="str">
        <f t="shared" si="14"/>
        <v>No</v>
      </c>
    </row>
    <row r="60" spans="1:12" ht="25" x14ac:dyDescent="0.25">
      <c r="A60" s="142" t="s">
        <v>598</v>
      </c>
      <c r="B60" s="21" t="s">
        <v>213</v>
      </c>
      <c r="C60" s="26">
        <v>0</v>
      </c>
      <c r="D60" s="7" t="str">
        <f t="shared" si="11"/>
        <v>N/A</v>
      </c>
      <c r="E60" s="26">
        <v>39637</v>
      </c>
      <c r="F60" s="7" t="str">
        <f t="shared" si="12"/>
        <v>N/A</v>
      </c>
      <c r="G60" s="26">
        <v>0</v>
      </c>
      <c r="H60" s="7" t="str">
        <f t="shared" si="13"/>
        <v>N/A</v>
      </c>
      <c r="I60" s="8" t="s">
        <v>1747</v>
      </c>
      <c r="J60" s="8">
        <v>-100</v>
      </c>
      <c r="K60" s="25" t="s">
        <v>734</v>
      </c>
      <c r="L60" s="85" t="str">
        <f t="shared" si="14"/>
        <v>No</v>
      </c>
    </row>
    <row r="61" spans="1:12" x14ac:dyDescent="0.25">
      <c r="A61" s="116" t="s">
        <v>599</v>
      </c>
      <c r="B61" s="25" t="s">
        <v>213</v>
      </c>
      <c r="C61" s="1">
        <v>0</v>
      </c>
      <c r="D61" s="7" t="str">
        <f t="shared" si="11"/>
        <v>N/A</v>
      </c>
      <c r="E61" s="1">
        <v>11</v>
      </c>
      <c r="F61" s="7" t="str">
        <f t="shared" si="12"/>
        <v>N/A</v>
      </c>
      <c r="G61" s="1">
        <v>0</v>
      </c>
      <c r="H61" s="7" t="str">
        <f t="shared" si="13"/>
        <v>N/A</v>
      </c>
      <c r="I61" s="8" t="s">
        <v>1747</v>
      </c>
      <c r="J61" s="8">
        <v>-100</v>
      </c>
      <c r="K61" s="25" t="s">
        <v>734</v>
      </c>
      <c r="L61" s="85" t="str">
        <f t="shared" si="14"/>
        <v>No</v>
      </c>
    </row>
    <row r="62" spans="1:12" ht="25" x14ac:dyDescent="0.25">
      <c r="A62" s="116" t="s">
        <v>1414</v>
      </c>
      <c r="B62" s="25" t="s">
        <v>213</v>
      </c>
      <c r="C62" s="10" t="s">
        <v>1747</v>
      </c>
      <c r="D62" s="7" t="str">
        <f t="shared" si="11"/>
        <v>N/A</v>
      </c>
      <c r="E62" s="10">
        <v>39637</v>
      </c>
      <c r="F62" s="7" t="str">
        <f t="shared" si="12"/>
        <v>N/A</v>
      </c>
      <c r="G62" s="10" t="s">
        <v>1747</v>
      </c>
      <c r="H62" s="7" t="str">
        <f t="shared" si="13"/>
        <v>N/A</v>
      </c>
      <c r="I62" s="8" t="s">
        <v>1747</v>
      </c>
      <c r="J62" s="8" t="s">
        <v>1747</v>
      </c>
      <c r="K62" s="25" t="s">
        <v>734</v>
      </c>
      <c r="L62" s="85" t="str">
        <f t="shared" si="14"/>
        <v>N/A</v>
      </c>
    </row>
    <row r="63" spans="1:12" x14ac:dyDescent="0.25">
      <c r="A63" s="116" t="s">
        <v>600</v>
      </c>
      <c r="B63" s="25" t="s">
        <v>213</v>
      </c>
      <c r="C63" s="10">
        <v>0</v>
      </c>
      <c r="D63" s="7" t="str">
        <f t="shared" si="11"/>
        <v>N/A</v>
      </c>
      <c r="E63" s="10">
        <v>0</v>
      </c>
      <c r="F63" s="7" t="str">
        <f t="shared" si="12"/>
        <v>N/A</v>
      </c>
      <c r="G63" s="10">
        <v>0</v>
      </c>
      <c r="H63" s="7" t="str">
        <f t="shared" si="13"/>
        <v>N/A</v>
      </c>
      <c r="I63" s="8" t="s">
        <v>1747</v>
      </c>
      <c r="J63" s="8" t="s">
        <v>1747</v>
      </c>
      <c r="K63" s="25" t="s">
        <v>734</v>
      </c>
      <c r="L63" s="85" t="str">
        <f t="shared" si="14"/>
        <v>N/A</v>
      </c>
    </row>
    <row r="64" spans="1:12" x14ac:dyDescent="0.25">
      <c r="A64" s="116" t="s">
        <v>601</v>
      </c>
      <c r="B64" s="25" t="s">
        <v>213</v>
      </c>
      <c r="C64" s="1">
        <v>0</v>
      </c>
      <c r="D64" s="7" t="str">
        <f t="shared" si="11"/>
        <v>N/A</v>
      </c>
      <c r="E64" s="1">
        <v>0</v>
      </c>
      <c r="F64" s="7" t="str">
        <f t="shared" si="12"/>
        <v>N/A</v>
      </c>
      <c r="G64" s="1">
        <v>0</v>
      </c>
      <c r="H64" s="7" t="str">
        <f t="shared" si="13"/>
        <v>N/A</v>
      </c>
      <c r="I64" s="8" t="s">
        <v>1747</v>
      </c>
      <c r="J64" s="8" t="s">
        <v>1747</v>
      </c>
      <c r="K64" s="25" t="s">
        <v>734</v>
      </c>
      <c r="L64" s="85" t="str">
        <f t="shared" si="14"/>
        <v>N/A</v>
      </c>
    </row>
    <row r="65" spans="1:12" x14ac:dyDescent="0.25">
      <c r="A65" s="116" t="s">
        <v>1415</v>
      </c>
      <c r="B65" s="25" t="s">
        <v>213</v>
      </c>
      <c r="C65" s="10" t="s">
        <v>1747</v>
      </c>
      <c r="D65" s="7" t="str">
        <f t="shared" si="11"/>
        <v>N/A</v>
      </c>
      <c r="E65" s="10" t="s">
        <v>1747</v>
      </c>
      <c r="F65" s="7" t="str">
        <f t="shared" si="12"/>
        <v>N/A</v>
      </c>
      <c r="G65" s="10" t="s">
        <v>1747</v>
      </c>
      <c r="H65" s="7" t="str">
        <f t="shared" si="13"/>
        <v>N/A</v>
      </c>
      <c r="I65" s="8" t="s">
        <v>1747</v>
      </c>
      <c r="J65" s="8" t="s">
        <v>1747</v>
      </c>
      <c r="K65" s="25" t="s">
        <v>734</v>
      </c>
      <c r="L65" s="85" t="str">
        <f t="shared" si="14"/>
        <v>N/A</v>
      </c>
    </row>
    <row r="66" spans="1:12" x14ac:dyDescent="0.25">
      <c r="A66" s="116" t="s">
        <v>602</v>
      </c>
      <c r="B66" s="25" t="s">
        <v>213</v>
      </c>
      <c r="C66" s="10">
        <v>199355384</v>
      </c>
      <c r="D66" s="7" t="str">
        <f t="shared" si="11"/>
        <v>N/A</v>
      </c>
      <c r="E66" s="10">
        <v>185196378</v>
      </c>
      <c r="F66" s="7" t="str">
        <f t="shared" si="12"/>
        <v>N/A</v>
      </c>
      <c r="G66" s="10">
        <v>44014536</v>
      </c>
      <c r="H66" s="7" t="str">
        <f t="shared" si="13"/>
        <v>N/A</v>
      </c>
      <c r="I66" s="8">
        <v>-7.1</v>
      </c>
      <c r="J66" s="8">
        <v>-76.2</v>
      </c>
      <c r="K66" s="25" t="s">
        <v>734</v>
      </c>
      <c r="L66" s="85" t="str">
        <f t="shared" si="14"/>
        <v>No</v>
      </c>
    </row>
    <row r="67" spans="1:12" x14ac:dyDescent="0.25">
      <c r="A67" s="116" t="s">
        <v>603</v>
      </c>
      <c r="B67" s="25" t="s">
        <v>213</v>
      </c>
      <c r="C67" s="1">
        <v>5737</v>
      </c>
      <c r="D67" s="7" t="str">
        <f t="shared" si="11"/>
        <v>N/A</v>
      </c>
      <c r="E67" s="1">
        <v>4926</v>
      </c>
      <c r="F67" s="7" t="str">
        <f t="shared" si="12"/>
        <v>N/A</v>
      </c>
      <c r="G67" s="1">
        <v>1265</v>
      </c>
      <c r="H67" s="7" t="str">
        <f t="shared" si="13"/>
        <v>N/A</v>
      </c>
      <c r="I67" s="8">
        <v>-14.1</v>
      </c>
      <c r="J67" s="8">
        <v>-74.3</v>
      </c>
      <c r="K67" s="25" t="s">
        <v>734</v>
      </c>
      <c r="L67" s="85" t="str">
        <f t="shared" si="14"/>
        <v>No</v>
      </c>
    </row>
    <row r="68" spans="1:12" x14ac:dyDescent="0.25">
      <c r="A68" s="116" t="s">
        <v>1416</v>
      </c>
      <c r="B68" s="25" t="s">
        <v>213</v>
      </c>
      <c r="C68" s="10">
        <v>34749.064667999999</v>
      </c>
      <c r="D68" s="7" t="str">
        <f t="shared" si="11"/>
        <v>N/A</v>
      </c>
      <c r="E68" s="10">
        <v>37595.691838999999</v>
      </c>
      <c r="F68" s="7" t="str">
        <f t="shared" si="12"/>
        <v>N/A</v>
      </c>
      <c r="G68" s="10">
        <v>34794.099605000003</v>
      </c>
      <c r="H68" s="7" t="str">
        <f t="shared" si="13"/>
        <v>N/A</v>
      </c>
      <c r="I68" s="8">
        <v>8.1920000000000002</v>
      </c>
      <c r="J68" s="8">
        <v>-7.45</v>
      </c>
      <c r="K68" s="25" t="s">
        <v>734</v>
      </c>
      <c r="L68" s="85" t="str">
        <f t="shared" si="14"/>
        <v>Yes</v>
      </c>
    </row>
    <row r="69" spans="1:12" x14ac:dyDescent="0.25">
      <c r="A69" s="116" t="s">
        <v>604</v>
      </c>
      <c r="B69" s="25" t="s">
        <v>213</v>
      </c>
      <c r="C69" s="10">
        <v>2429997</v>
      </c>
      <c r="D69" s="7" t="str">
        <f t="shared" si="11"/>
        <v>N/A</v>
      </c>
      <c r="E69" s="10">
        <v>2865984</v>
      </c>
      <c r="F69" s="7" t="str">
        <f t="shared" si="12"/>
        <v>N/A</v>
      </c>
      <c r="G69" s="10">
        <v>955890</v>
      </c>
      <c r="H69" s="7" t="str">
        <f t="shared" si="13"/>
        <v>N/A</v>
      </c>
      <c r="I69" s="8">
        <v>17.940000000000001</v>
      </c>
      <c r="J69" s="8">
        <v>-66.599999999999994</v>
      </c>
      <c r="K69" s="25" t="s">
        <v>734</v>
      </c>
      <c r="L69" s="85" t="str">
        <f t="shared" si="14"/>
        <v>No</v>
      </c>
    </row>
    <row r="70" spans="1:12" x14ac:dyDescent="0.25">
      <c r="A70" s="116" t="s">
        <v>605</v>
      </c>
      <c r="B70" s="25" t="s">
        <v>213</v>
      </c>
      <c r="C70" s="1">
        <v>14123</v>
      </c>
      <c r="D70" s="7" t="str">
        <f t="shared" si="11"/>
        <v>N/A</v>
      </c>
      <c r="E70" s="1">
        <v>14891</v>
      </c>
      <c r="F70" s="7" t="str">
        <f t="shared" si="12"/>
        <v>N/A</v>
      </c>
      <c r="G70" s="1">
        <v>3529</v>
      </c>
      <c r="H70" s="7" t="str">
        <f t="shared" si="13"/>
        <v>N/A</v>
      </c>
      <c r="I70" s="8">
        <v>5.4379999999999997</v>
      </c>
      <c r="J70" s="8">
        <v>-76.3</v>
      </c>
      <c r="K70" s="25" t="s">
        <v>734</v>
      </c>
      <c r="L70" s="85" t="str">
        <f t="shared" si="14"/>
        <v>No</v>
      </c>
    </row>
    <row r="71" spans="1:12" x14ac:dyDescent="0.25">
      <c r="A71" s="116" t="s">
        <v>1417</v>
      </c>
      <c r="B71" s="25" t="s">
        <v>213</v>
      </c>
      <c r="C71" s="10">
        <v>172.05954825000001</v>
      </c>
      <c r="D71" s="7" t="str">
        <f t="shared" si="11"/>
        <v>N/A</v>
      </c>
      <c r="E71" s="10">
        <v>192.46417299000001</v>
      </c>
      <c r="F71" s="7" t="str">
        <f t="shared" si="12"/>
        <v>N/A</v>
      </c>
      <c r="G71" s="10">
        <v>270.86710116</v>
      </c>
      <c r="H71" s="7" t="str">
        <f t="shared" si="13"/>
        <v>N/A</v>
      </c>
      <c r="I71" s="8">
        <v>11.86</v>
      </c>
      <c r="J71" s="8">
        <v>40.74</v>
      </c>
      <c r="K71" s="25" t="s">
        <v>734</v>
      </c>
      <c r="L71" s="85" t="str">
        <f t="shared" si="14"/>
        <v>No</v>
      </c>
    </row>
    <row r="72" spans="1:12" x14ac:dyDescent="0.25">
      <c r="A72" s="116" t="s">
        <v>606</v>
      </c>
      <c r="B72" s="25" t="s">
        <v>213</v>
      </c>
      <c r="C72" s="10">
        <v>42109</v>
      </c>
      <c r="D72" s="7" t="str">
        <f t="shared" si="11"/>
        <v>N/A</v>
      </c>
      <c r="E72" s="10">
        <v>61337</v>
      </c>
      <c r="F72" s="7" t="str">
        <f t="shared" si="12"/>
        <v>N/A</v>
      </c>
      <c r="G72" s="10">
        <v>83691</v>
      </c>
      <c r="H72" s="7" t="str">
        <f t="shared" si="13"/>
        <v>N/A</v>
      </c>
      <c r="I72" s="8">
        <v>45.66</v>
      </c>
      <c r="J72" s="8">
        <v>36.44</v>
      </c>
      <c r="K72" s="25" t="s">
        <v>734</v>
      </c>
      <c r="L72" s="85" t="str">
        <f t="shared" si="14"/>
        <v>No</v>
      </c>
    </row>
    <row r="73" spans="1:12" x14ac:dyDescent="0.25">
      <c r="A73" s="116" t="s">
        <v>607</v>
      </c>
      <c r="B73" s="25" t="s">
        <v>213</v>
      </c>
      <c r="C73" s="1">
        <v>111</v>
      </c>
      <c r="D73" s="7" t="str">
        <f t="shared" si="11"/>
        <v>N/A</v>
      </c>
      <c r="E73" s="1">
        <v>117</v>
      </c>
      <c r="F73" s="7" t="str">
        <f t="shared" si="12"/>
        <v>N/A</v>
      </c>
      <c r="G73" s="1">
        <v>132</v>
      </c>
      <c r="H73" s="7" t="str">
        <f t="shared" si="13"/>
        <v>N/A</v>
      </c>
      <c r="I73" s="8">
        <v>5.4050000000000002</v>
      </c>
      <c r="J73" s="8">
        <v>12.82</v>
      </c>
      <c r="K73" s="25" t="s">
        <v>734</v>
      </c>
      <c r="L73" s="85" t="str">
        <f t="shared" si="14"/>
        <v>Yes</v>
      </c>
    </row>
    <row r="74" spans="1:12" x14ac:dyDescent="0.25">
      <c r="A74" s="116" t="s">
        <v>1418</v>
      </c>
      <c r="B74" s="25" t="s">
        <v>213</v>
      </c>
      <c r="C74" s="10">
        <v>379.36036036000002</v>
      </c>
      <c r="D74" s="7" t="str">
        <f t="shared" si="11"/>
        <v>N/A</v>
      </c>
      <c r="E74" s="10">
        <v>524.24786325000002</v>
      </c>
      <c r="F74" s="7" t="str">
        <f t="shared" si="12"/>
        <v>N/A</v>
      </c>
      <c r="G74" s="10">
        <v>634.02272727000002</v>
      </c>
      <c r="H74" s="7" t="str">
        <f t="shared" si="13"/>
        <v>N/A</v>
      </c>
      <c r="I74" s="8">
        <v>38.19</v>
      </c>
      <c r="J74" s="8">
        <v>20.94</v>
      </c>
      <c r="K74" s="25" t="s">
        <v>734</v>
      </c>
      <c r="L74" s="85" t="str">
        <f t="shared" si="14"/>
        <v>Yes</v>
      </c>
    </row>
    <row r="75" spans="1:12" ht="25" x14ac:dyDescent="0.25">
      <c r="A75" s="116" t="s">
        <v>608</v>
      </c>
      <c r="B75" s="25" t="s">
        <v>213</v>
      </c>
      <c r="C75" s="10">
        <v>1605081</v>
      </c>
      <c r="D75" s="7" t="str">
        <f t="shared" si="11"/>
        <v>N/A</v>
      </c>
      <c r="E75" s="10">
        <v>1530840</v>
      </c>
      <c r="F75" s="7" t="str">
        <f t="shared" si="12"/>
        <v>N/A</v>
      </c>
      <c r="G75" s="10">
        <v>339578</v>
      </c>
      <c r="H75" s="7" t="str">
        <f t="shared" si="13"/>
        <v>N/A</v>
      </c>
      <c r="I75" s="8">
        <v>-4.63</v>
      </c>
      <c r="J75" s="8">
        <v>-77.8</v>
      </c>
      <c r="K75" s="25" t="s">
        <v>734</v>
      </c>
      <c r="L75" s="85" t="str">
        <f t="shared" si="14"/>
        <v>No</v>
      </c>
    </row>
    <row r="76" spans="1:12" x14ac:dyDescent="0.25">
      <c r="A76" s="142" t="s">
        <v>609</v>
      </c>
      <c r="B76" s="21" t="s">
        <v>213</v>
      </c>
      <c r="C76" s="22">
        <v>4149</v>
      </c>
      <c r="D76" s="7" t="str">
        <f t="shared" si="11"/>
        <v>N/A</v>
      </c>
      <c r="E76" s="22">
        <v>3865</v>
      </c>
      <c r="F76" s="7" t="str">
        <f t="shared" si="12"/>
        <v>N/A</v>
      </c>
      <c r="G76" s="22">
        <v>1007</v>
      </c>
      <c r="H76" s="7" t="str">
        <f t="shared" si="13"/>
        <v>N/A</v>
      </c>
      <c r="I76" s="8">
        <v>-6.85</v>
      </c>
      <c r="J76" s="8">
        <v>-73.900000000000006</v>
      </c>
      <c r="K76" s="25" t="s">
        <v>734</v>
      </c>
      <c r="L76" s="85" t="str">
        <f t="shared" si="14"/>
        <v>No</v>
      </c>
    </row>
    <row r="77" spans="1:12" ht="25" x14ac:dyDescent="0.25">
      <c r="A77" s="142" t="s">
        <v>1419</v>
      </c>
      <c r="B77" s="21" t="s">
        <v>213</v>
      </c>
      <c r="C77" s="26">
        <v>386.85972522999998</v>
      </c>
      <c r="D77" s="7" t="str">
        <f t="shared" si="11"/>
        <v>N/A</v>
      </c>
      <c r="E77" s="26">
        <v>396.07761965999998</v>
      </c>
      <c r="F77" s="7" t="str">
        <f t="shared" si="12"/>
        <v>N/A</v>
      </c>
      <c r="G77" s="26">
        <v>337.21747765999999</v>
      </c>
      <c r="H77" s="7" t="str">
        <f t="shared" si="13"/>
        <v>N/A</v>
      </c>
      <c r="I77" s="8">
        <v>2.383</v>
      </c>
      <c r="J77" s="8">
        <v>-14.9</v>
      </c>
      <c r="K77" s="25" t="s">
        <v>734</v>
      </c>
      <c r="L77" s="85" t="str">
        <f t="shared" si="14"/>
        <v>Yes</v>
      </c>
    </row>
    <row r="78" spans="1:12" ht="25" x14ac:dyDescent="0.25">
      <c r="A78" s="142" t="s">
        <v>610</v>
      </c>
      <c r="B78" s="21" t="s">
        <v>213</v>
      </c>
      <c r="C78" s="26">
        <v>7498370</v>
      </c>
      <c r="D78" s="7" t="str">
        <f t="shared" si="11"/>
        <v>N/A</v>
      </c>
      <c r="E78" s="26">
        <v>8123067</v>
      </c>
      <c r="F78" s="7" t="str">
        <f t="shared" si="12"/>
        <v>N/A</v>
      </c>
      <c r="G78" s="26">
        <v>3770595</v>
      </c>
      <c r="H78" s="7" t="str">
        <f t="shared" si="13"/>
        <v>N/A</v>
      </c>
      <c r="I78" s="8">
        <v>8.3309999999999995</v>
      </c>
      <c r="J78" s="8">
        <v>-53.6</v>
      </c>
      <c r="K78" s="25" t="s">
        <v>734</v>
      </c>
      <c r="L78" s="85" t="str">
        <f t="shared" si="14"/>
        <v>No</v>
      </c>
    </row>
    <row r="79" spans="1:12" x14ac:dyDescent="0.25">
      <c r="A79" s="142" t="s">
        <v>611</v>
      </c>
      <c r="B79" s="21" t="s">
        <v>213</v>
      </c>
      <c r="C79" s="22">
        <v>10295</v>
      </c>
      <c r="D79" s="7" t="str">
        <f t="shared" si="11"/>
        <v>N/A</v>
      </c>
      <c r="E79" s="22">
        <v>9942</v>
      </c>
      <c r="F79" s="7" t="str">
        <f t="shared" si="12"/>
        <v>N/A</v>
      </c>
      <c r="G79" s="22">
        <v>2901</v>
      </c>
      <c r="H79" s="7" t="str">
        <f t="shared" si="13"/>
        <v>N/A</v>
      </c>
      <c r="I79" s="8">
        <v>-3.43</v>
      </c>
      <c r="J79" s="8">
        <v>-70.8</v>
      </c>
      <c r="K79" s="25" t="s">
        <v>734</v>
      </c>
      <c r="L79" s="85" t="str">
        <f t="shared" si="14"/>
        <v>No</v>
      </c>
    </row>
    <row r="80" spans="1:12" x14ac:dyDescent="0.25">
      <c r="A80" s="142" t="s">
        <v>1420</v>
      </c>
      <c r="B80" s="21" t="s">
        <v>213</v>
      </c>
      <c r="C80" s="26">
        <v>728.35065566000003</v>
      </c>
      <c r="D80" s="7" t="str">
        <f t="shared" si="11"/>
        <v>N/A</v>
      </c>
      <c r="E80" s="26">
        <v>817.04556427</v>
      </c>
      <c r="F80" s="7" t="str">
        <f t="shared" si="12"/>
        <v>N/A</v>
      </c>
      <c r="G80" s="26">
        <v>1299.7569804</v>
      </c>
      <c r="H80" s="7" t="str">
        <f t="shared" si="13"/>
        <v>N/A</v>
      </c>
      <c r="I80" s="8">
        <v>12.18</v>
      </c>
      <c r="J80" s="8">
        <v>59.08</v>
      </c>
      <c r="K80" s="25" t="s">
        <v>734</v>
      </c>
      <c r="L80" s="85" t="str">
        <f t="shared" si="14"/>
        <v>No</v>
      </c>
    </row>
    <row r="81" spans="1:12" x14ac:dyDescent="0.25">
      <c r="A81" s="142" t="s">
        <v>612</v>
      </c>
      <c r="B81" s="21" t="s">
        <v>213</v>
      </c>
      <c r="C81" s="26">
        <v>1990194</v>
      </c>
      <c r="D81" s="7" t="str">
        <f t="shared" si="11"/>
        <v>N/A</v>
      </c>
      <c r="E81" s="26">
        <v>1737287</v>
      </c>
      <c r="F81" s="7" t="str">
        <f t="shared" si="12"/>
        <v>N/A</v>
      </c>
      <c r="G81" s="26">
        <v>846384</v>
      </c>
      <c r="H81" s="7" t="str">
        <f t="shared" si="13"/>
        <v>N/A</v>
      </c>
      <c r="I81" s="8">
        <v>-12.7</v>
      </c>
      <c r="J81" s="8">
        <v>-51.3</v>
      </c>
      <c r="K81" s="25" t="s">
        <v>734</v>
      </c>
      <c r="L81" s="85" t="str">
        <f t="shared" si="14"/>
        <v>No</v>
      </c>
    </row>
    <row r="82" spans="1:12" x14ac:dyDescent="0.25">
      <c r="A82" s="142" t="s">
        <v>613</v>
      </c>
      <c r="B82" s="21" t="s">
        <v>213</v>
      </c>
      <c r="C82" s="22">
        <v>4638</v>
      </c>
      <c r="D82" s="7" t="str">
        <f t="shared" si="11"/>
        <v>N/A</v>
      </c>
      <c r="E82" s="22">
        <v>4278</v>
      </c>
      <c r="F82" s="7" t="str">
        <f t="shared" si="12"/>
        <v>N/A</v>
      </c>
      <c r="G82" s="22">
        <v>2111</v>
      </c>
      <c r="H82" s="7" t="str">
        <f t="shared" si="13"/>
        <v>N/A</v>
      </c>
      <c r="I82" s="8">
        <v>-7.76</v>
      </c>
      <c r="J82" s="8">
        <v>-50.7</v>
      </c>
      <c r="K82" s="25" t="s">
        <v>734</v>
      </c>
      <c r="L82" s="85" t="str">
        <f t="shared" si="14"/>
        <v>No</v>
      </c>
    </row>
    <row r="83" spans="1:12" x14ac:dyDescent="0.25">
      <c r="A83" s="142" t="s">
        <v>1421</v>
      </c>
      <c r="B83" s="21" t="s">
        <v>213</v>
      </c>
      <c r="C83" s="26">
        <v>429.10608021000002</v>
      </c>
      <c r="D83" s="7" t="str">
        <f t="shared" si="11"/>
        <v>N/A</v>
      </c>
      <c r="E83" s="26">
        <v>406.09794296000001</v>
      </c>
      <c r="F83" s="7" t="str">
        <f t="shared" si="12"/>
        <v>N/A</v>
      </c>
      <c r="G83" s="26">
        <v>400.93983894000002</v>
      </c>
      <c r="H83" s="7" t="str">
        <f t="shared" si="13"/>
        <v>N/A</v>
      </c>
      <c r="I83" s="8">
        <v>-5.36</v>
      </c>
      <c r="J83" s="8">
        <v>-1.27</v>
      </c>
      <c r="K83" s="25" t="s">
        <v>734</v>
      </c>
      <c r="L83" s="85" t="str">
        <f t="shared" si="14"/>
        <v>Yes</v>
      </c>
    </row>
    <row r="84" spans="1:12" ht="25" x14ac:dyDescent="0.25">
      <c r="A84" s="142" t="s">
        <v>614</v>
      </c>
      <c r="B84" s="21" t="s">
        <v>213</v>
      </c>
      <c r="C84" s="26">
        <v>27023</v>
      </c>
      <c r="D84" s="7" t="str">
        <f t="shared" si="11"/>
        <v>N/A</v>
      </c>
      <c r="E84" s="26">
        <v>26967</v>
      </c>
      <c r="F84" s="7" t="str">
        <f t="shared" si="12"/>
        <v>N/A</v>
      </c>
      <c r="G84" s="26">
        <v>12486</v>
      </c>
      <c r="H84" s="7" t="str">
        <f t="shared" si="13"/>
        <v>N/A</v>
      </c>
      <c r="I84" s="8">
        <v>-0.20699999999999999</v>
      </c>
      <c r="J84" s="8">
        <v>-53.7</v>
      </c>
      <c r="K84" s="25" t="s">
        <v>734</v>
      </c>
      <c r="L84" s="85" t="str">
        <f t="shared" si="14"/>
        <v>No</v>
      </c>
    </row>
    <row r="85" spans="1:12" x14ac:dyDescent="0.25">
      <c r="A85" s="142" t="s">
        <v>615</v>
      </c>
      <c r="B85" s="21" t="s">
        <v>213</v>
      </c>
      <c r="C85" s="22">
        <v>34</v>
      </c>
      <c r="D85" s="7" t="str">
        <f t="shared" si="11"/>
        <v>N/A</v>
      </c>
      <c r="E85" s="22">
        <v>33</v>
      </c>
      <c r="F85" s="7" t="str">
        <f t="shared" si="12"/>
        <v>N/A</v>
      </c>
      <c r="G85" s="22">
        <v>13</v>
      </c>
      <c r="H85" s="7" t="str">
        <f t="shared" si="13"/>
        <v>N/A</v>
      </c>
      <c r="I85" s="8">
        <v>-2.94</v>
      </c>
      <c r="J85" s="8">
        <v>-60.6</v>
      </c>
      <c r="K85" s="25" t="s">
        <v>734</v>
      </c>
      <c r="L85" s="85" t="str">
        <f t="shared" si="14"/>
        <v>No</v>
      </c>
    </row>
    <row r="86" spans="1:12" x14ac:dyDescent="0.25">
      <c r="A86" s="142" t="s">
        <v>1422</v>
      </c>
      <c r="B86" s="21" t="s">
        <v>213</v>
      </c>
      <c r="C86" s="26">
        <v>794.79411764999998</v>
      </c>
      <c r="D86" s="7" t="str">
        <f t="shared" si="11"/>
        <v>N/A</v>
      </c>
      <c r="E86" s="26">
        <v>817.18181818000005</v>
      </c>
      <c r="F86" s="7" t="str">
        <f t="shared" si="12"/>
        <v>N/A</v>
      </c>
      <c r="G86" s="26">
        <v>960.46153846000004</v>
      </c>
      <c r="H86" s="7" t="str">
        <f t="shared" si="13"/>
        <v>N/A</v>
      </c>
      <c r="I86" s="8">
        <v>2.8170000000000002</v>
      </c>
      <c r="J86" s="8">
        <v>17.53</v>
      </c>
      <c r="K86" s="25" t="s">
        <v>734</v>
      </c>
      <c r="L86" s="85" t="str">
        <f t="shared" si="14"/>
        <v>Yes</v>
      </c>
    </row>
    <row r="87" spans="1:12" x14ac:dyDescent="0.25">
      <c r="A87" s="142" t="s">
        <v>616</v>
      </c>
      <c r="B87" s="21" t="s">
        <v>213</v>
      </c>
      <c r="C87" s="26">
        <v>2435662</v>
      </c>
      <c r="D87" s="7" t="str">
        <f t="shared" si="11"/>
        <v>N/A</v>
      </c>
      <c r="E87" s="26">
        <v>2706082</v>
      </c>
      <c r="F87" s="7" t="str">
        <f t="shared" si="12"/>
        <v>N/A</v>
      </c>
      <c r="G87" s="26">
        <v>978805</v>
      </c>
      <c r="H87" s="7" t="str">
        <f t="shared" si="13"/>
        <v>N/A</v>
      </c>
      <c r="I87" s="8">
        <v>11.1</v>
      </c>
      <c r="J87" s="8">
        <v>-63.8</v>
      </c>
      <c r="K87" s="25" t="s">
        <v>734</v>
      </c>
      <c r="L87" s="85" t="str">
        <f t="shared" si="14"/>
        <v>No</v>
      </c>
    </row>
    <row r="88" spans="1:12" x14ac:dyDescent="0.25">
      <c r="A88" s="142" t="s">
        <v>617</v>
      </c>
      <c r="B88" s="21" t="s">
        <v>213</v>
      </c>
      <c r="C88" s="22">
        <v>11124</v>
      </c>
      <c r="D88" s="7" t="str">
        <f t="shared" si="11"/>
        <v>N/A</v>
      </c>
      <c r="E88" s="22">
        <v>10455</v>
      </c>
      <c r="F88" s="7" t="str">
        <f t="shared" si="12"/>
        <v>N/A</v>
      </c>
      <c r="G88" s="22">
        <v>3146</v>
      </c>
      <c r="H88" s="7" t="str">
        <f t="shared" si="13"/>
        <v>N/A</v>
      </c>
      <c r="I88" s="8">
        <v>-6.01</v>
      </c>
      <c r="J88" s="8">
        <v>-69.900000000000006</v>
      </c>
      <c r="K88" s="25" t="s">
        <v>734</v>
      </c>
      <c r="L88" s="85" t="str">
        <f t="shared" si="14"/>
        <v>No</v>
      </c>
    </row>
    <row r="89" spans="1:12" x14ac:dyDescent="0.25">
      <c r="A89" s="142" t="s">
        <v>1423</v>
      </c>
      <c r="B89" s="21" t="s">
        <v>213</v>
      </c>
      <c r="C89" s="26">
        <v>218.95559151</v>
      </c>
      <c r="D89" s="7" t="str">
        <f t="shared" si="11"/>
        <v>N/A</v>
      </c>
      <c r="E89" s="26">
        <v>258.83137255000003</v>
      </c>
      <c r="F89" s="7" t="str">
        <f t="shared" si="12"/>
        <v>N/A</v>
      </c>
      <c r="G89" s="26">
        <v>311.12682771999999</v>
      </c>
      <c r="H89" s="7" t="str">
        <f t="shared" si="13"/>
        <v>N/A</v>
      </c>
      <c r="I89" s="8">
        <v>18.21</v>
      </c>
      <c r="J89" s="8">
        <v>20.2</v>
      </c>
      <c r="K89" s="25" t="s">
        <v>734</v>
      </c>
      <c r="L89" s="85" t="str">
        <f t="shared" si="14"/>
        <v>Yes</v>
      </c>
    </row>
    <row r="90" spans="1:12" x14ac:dyDescent="0.25">
      <c r="A90" s="142" t="s">
        <v>618</v>
      </c>
      <c r="B90" s="21" t="s">
        <v>213</v>
      </c>
      <c r="C90" s="26">
        <v>5535367</v>
      </c>
      <c r="D90" s="7" t="str">
        <f t="shared" si="11"/>
        <v>N/A</v>
      </c>
      <c r="E90" s="26">
        <v>3836054</v>
      </c>
      <c r="F90" s="7" t="str">
        <f t="shared" si="12"/>
        <v>N/A</v>
      </c>
      <c r="G90" s="26">
        <v>1082568</v>
      </c>
      <c r="H90" s="7" t="str">
        <f t="shared" si="13"/>
        <v>N/A</v>
      </c>
      <c r="I90" s="8">
        <v>-30.7</v>
      </c>
      <c r="J90" s="8">
        <v>-71.8</v>
      </c>
      <c r="K90" s="25" t="s">
        <v>734</v>
      </c>
      <c r="L90" s="85" t="str">
        <f t="shared" si="14"/>
        <v>No</v>
      </c>
    </row>
    <row r="91" spans="1:12" x14ac:dyDescent="0.25">
      <c r="A91" s="142" t="s">
        <v>619</v>
      </c>
      <c r="B91" s="21" t="s">
        <v>213</v>
      </c>
      <c r="C91" s="22">
        <v>15046</v>
      </c>
      <c r="D91" s="7" t="str">
        <f t="shared" si="11"/>
        <v>N/A</v>
      </c>
      <c r="E91" s="22">
        <v>12069</v>
      </c>
      <c r="F91" s="7" t="str">
        <f t="shared" si="12"/>
        <v>N/A</v>
      </c>
      <c r="G91" s="22">
        <v>3058</v>
      </c>
      <c r="H91" s="7" t="str">
        <f t="shared" si="13"/>
        <v>N/A</v>
      </c>
      <c r="I91" s="8">
        <v>-19.8</v>
      </c>
      <c r="J91" s="8">
        <v>-74.7</v>
      </c>
      <c r="K91" s="25" t="s">
        <v>734</v>
      </c>
      <c r="L91" s="85" t="str">
        <f t="shared" si="14"/>
        <v>No</v>
      </c>
    </row>
    <row r="92" spans="1:12" x14ac:dyDescent="0.25">
      <c r="A92" s="142" t="s">
        <v>1424</v>
      </c>
      <c r="B92" s="21" t="s">
        <v>213</v>
      </c>
      <c r="C92" s="26">
        <v>367.89625150000001</v>
      </c>
      <c r="D92" s="7" t="str">
        <f t="shared" si="11"/>
        <v>N/A</v>
      </c>
      <c r="E92" s="26">
        <v>317.84356616000002</v>
      </c>
      <c r="F92" s="7" t="str">
        <f t="shared" si="12"/>
        <v>N/A</v>
      </c>
      <c r="G92" s="26">
        <v>354.01177239999998</v>
      </c>
      <c r="H92" s="7" t="str">
        <f t="shared" si="13"/>
        <v>N/A</v>
      </c>
      <c r="I92" s="8">
        <v>-13.6</v>
      </c>
      <c r="J92" s="8">
        <v>11.38</v>
      </c>
      <c r="K92" s="25" t="s">
        <v>734</v>
      </c>
      <c r="L92" s="85" t="str">
        <f t="shared" si="14"/>
        <v>Yes</v>
      </c>
    </row>
    <row r="93" spans="1:12" ht="25" x14ac:dyDescent="0.25">
      <c r="A93" s="142" t="s">
        <v>620</v>
      </c>
      <c r="B93" s="21" t="s">
        <v>213</v>
      </c>
      <c r="C93" s="26">
        <v>75660826</v>
      </c>
      <c r="D93" s="7" t="str">
        <f t="shared" si="11"/>
        <v>N/A</v>
      </c>
      <c r="E93" s="26">
        <v>80061630</v>
      </c>
      <c r="F93" s="7" t="str">
        <f t="shared" si="12"/>
        <v>N/A</v>
      </c>
      <c r="G93" s="26">
        <v>25206412</v>
      </c>
      <c r="H93" s="7" t="str">
        <f t="shared" si="13"/>
        <v>N/A</v>
      </c>
      <c r="I93" s="8">
        <v>5.8159999999999998</v>
      </c>
      <c r="J93" s="8">
        <v>-68.5</v>
      </c>
      <c r="K93" s="25" t="s">
        <v>734</v>
      </c>
      <c r="L93" s="85" t="str">
        <f t="shared" si="14"/>
        <v>No</v>
      </c>
    </row>
    <row r="94" spans="1:12" x14ac:dyDescent="0.25">
      <c r="A94" s="145" t="s">
        <v>621</v>
      </c>
      <c r="B94" s="22" t="s">
        <v>213</v>
      </c>
      <c r="C94" s="22">
        <v>8481</v>
      </c>
      <c r="D94" s="7" t="str">
        <f t="shared" si="11"/>
        <v>N/A</v>
      </c>
      <c r="E94" s="22">
        <v>7841</v>
      </c>
      <c r="F94" s="7" t="str">
        <f t="shared" si="12"/>
        <v>N/A</v>
      </c>
      <c r="G94" s="22">
        <v>2212</v>
      </c>
      <c r="H94" s="7" t="str">
        <f t="shared" si="13"/>
        <v>N/A</v>
      </c>
      <c r="I94" s="8">
        <v>-7.55</v>
      </c>
      <c r="J94" s="8">
        <v>-71.8</v>
      </c>
      <c r="K94" s="1" t="s">
        <v>734</v>
      </c>
      <c r="L94" s="85" t="str">
        <f t="shared" si="14"/>
        <v>No</v>
      </c>
    </row>
    <row r="95" spans="1:12" x14ac:dyDescent="0.25">
      <c r="A95" s="142" t="s">
        <v>1425</v>
      </c>
      <c r="B95" s="21" t="s">
        <v>213</v>
      </c>
      <c r="C95" s="26">
        <v>8921.2151869000008</v>
      </c>
      <c r="D95" s="7" t="str">
        <f t="shared" si="11"/>
        <v>N/A</v>
      </c>
      <c r="E95" s="26">
        <v>10210.640224000001</v>
      </c>
      <c r="F95" s="7" t="str">
        <f t="shared" si="12"/>
        <v>N/A</v>
      </c>
      <c r="G95" s="26">
        <v>11395.303797</v>
      </c>
      <c r="H95" s="7" t="str">
        <f t="shared" si="13"/>
        <v>N/A</v>
      </c>
      <c r="I95" s="8">
        <v>14.45</v>
      </c>
      <c r="J95" s="8">
        <v>11.6</v>
      </c>
      <c r="K95" s="25" t="s">
        <v>734</v>
      </c>
      <c r="L95" s="85" t="str">
        <f t="shared" si="14"/>
        <v>Yes</v>
      </c>
    </row>
    <row r="96" spans="1:12" ht="25" x14ac:dyDescent="0.25">
      <c r="A96" s="142" t="s">
        <v>622</v>
      </c>
      <c r="B96" s="21" t="s">
        <v>213</v>
      </c>
      <c r="C96" s="26">
        <v>10326221</v>
      </c>
      <c r="D96" s="7" t="str">
        <f t="shared" si="11"/>
        <v>N/A</v>
      </c>
      <c r="E96" s="26">
        <v>9193924</v>
      </c>
      <c r="F96" s="7" t="str">
        <f t="shared" si="12"/>
        <v>N/A</v>
      </c>
      <c r="G96" s="26">
        <v>3108597</v>
      </c>
      <c r="H96" s="7" t="str">
        <f t="shared" si="13"/>
        <v>N/A</v>
      </c>
      <c r="I96" s="8">
        <v>-11</v>
      </c>
      <c r="J96" s="8">
        <v>-66.2</v>
      </c>
      <c r="K96" s="25" t="s">
        <v>734</v>
      </c>
      <c r="L96" s="85" t="str">
        <f t="shared" si="14"/>
        <v>No</v>
      </c>
    </row>
    <row r="97" spans="1:12" x14ac:dyDescent="0.25">
      <c r="A97" s="142" t="s">
        <v>623</v>
      </c>
      <c r="B97" s="21" t="s">
        <v>213</v>
      </c>
      <c r="C97" s="22">
        <v>12219</v>
      </c>
      <c r="D97" s="7" t="str">
        <f t="shared" si="11"/>
        <v>N/A</v>
      </c>
      <c r="E97" s="22">
        <v>10990</v>
      </c>
      <c r="F97" s="7" t="str">
        <f t="shared" si="12"/>
        <v>N/A</v>
      </c>
      <c r="G97" s="22">
        <v>2966</v>
      </c>
      <c r="H97" s="7" t="str">
        <f t="shared" si="13"/>
        <v>N/A</v>
      </c>
      <c r="I97" s="8">
        <v>-10.1</v>
      </c>
      <c r="J97" s="8">
        <v>-73</v>
      </c>
      <c r="K97" s="25" t="s">
        <v>734</v>
      </c>
      <c r="L97" s="85" t="str">
        <f t="shared" si="14"/>
        <v>No</v>
      </c>
    </row>
    <row r="98" spans="1:12" x14ac:dyDescent="0.25">
      <c r="A98" s="142" t="s">
        <v>1426</v>
      </c>
      <c r="B98" s="21" t="s">
        <v>213</v>
      </c>
      <c r="C98" s="26">
        <v>845.09542515999999</v>
      </c>
      <c r="D98" s="7" t="str">
        <f t="shared" si="11"/>
        <v>N/A</v>
      </c>
      <c r="E98" s="26">
        <v>836.57179254000005</v>
      </c>
      <c r="F98" s="7" t="str">
        <f t="shared" si="12"/>
        <v>N/A</v>
      </c>
      <c r="G98" s="26">
        <v>1048.0772084</v>
      </c>
      <c r="H98" s="7" t="str">
        <f t="shared" si="13"/>
        <v>N/A</v>
      </c>
      <c r="I98" s="8">
        <v>-1.01</v>
      </c>
      <c r="J98" s="8">
        <v>25.28</v>
      </c>
      <c r="K98" s="25" t="s">
        <v>734</v>
      </c>
      <c r="L98" s="85" t="str">
        <f t="shared" si="14"/>
        <v>Yes</v>
      </c>
    </row>
    <row r="99" spans="1:12" ht="25" x14ac:dyDescent="0.25">
      <c r="A99" s="142" t="s">
        <v>624</v>
      </c>
      <c r="B99" s="21" t="s">
        <v>213</v>
      </c>
      <c r="C99" s="26">
        <v>11145580</v>
      </c>
      <c r="D99" s="7" t="str">
        <f t="shared" si="11"/>
        <v>N/A</v>
      </c>
      <c r="E99" s="26">
        <v>7862765</v>
      </c>
      <c r="F99" s="7" t="str">
        <f t="shared" si="12"/>
        <v>N/A</v>
      </c>
      <c r="G99" s="26">
        <v>1773049</v>
      </c>
      <c r="H99" s="7" t="str">
        <f t="shared" si="13"/>
        <v>N/A</v>
      </c>
      <c r="I99" s="8">
        <v>-29.5</v>
      </c>
      <c r="J99" s="8">
        <v>-77.5</v>
      </c>
      <c r="K99" s="25" t="s">
        <v>734</v>
      </c>
      <c r="L99" s="85" t="str">
        <f t="shared" si="14"/>
        <v>No</v>
      </c>
    </row>
    <row r="100" spans="1:12" x14ac:dyDescent="0.25">
      <c r="A100" s="142" t="s">
        <v>625</v>
      </c>
      <c r="B100" s="21" t="s">
        <v>213</v>
      </c>
      <c r="C100" s="22">
        <v>722</v>
      </c>
      <c r="D100" s="7" t="str">
        <f t="shared" si="11"/>
        <v>N/A</v>
      </c>
      <c r="E100" s="22">
        <v>635</v>
      </c>
      <c r="F100" s="7" t="str">
        <f t="shared" si="12"/>
        <v>N/A</v>
      </c>
      <c r="G100" s="22">
        <v>124</v>
      </c>
      <c r="H100" s="7" t="str">
        <f t="shared" si="13"/>
        <v>N/A</v>
      </c>
      <c r="I100" s="8">
        <v>-12</v>
      </c>
      <c r="J100" s="8">
        <v>-80.5</v>
      </c>
      <c r="K100" s="25" t="s">
        <v>734</v>
      </c>
      <c r="L100" s="85" t="str">
        <f t="shared" si="14"/>
        <v>No</v>
      </c>
    </row>
    <row r="101" spans="1:12" ht="25" x14ac:dyDescent="0.25">
      <c r="A101" s="142" t="s">
        <v>1427</v>
      </c>
      <c r="B101" s="21" t="s">
        <v>213</v>
      </c>
      <c r="C101" s="26">
        <v>15437.091413</v>
      </c>
      <c r="D101" s="7" t="str">
        <f t="shared" si="11"/>
        <v>N/A</v>
      </c>
      <c r="E101" s="26">
        <v>12382.307086999999</v>
      </c>
      <c r="F101" s="7" t="str">
        <f t="shared" si="12"/>
        <v>N/A</v>
      </c>
      <c r="G101" s="26">
        <v>14298.782257999999</v>
      </c>
      <c r="H101" s="7" t="str">
        <f t="shared" si="13"/>
        <v>N/A</v>
      </c>
      <c r="I101" s="8">
        <v>-19.8</v>
      </c>
      <c r="J101" s="8">
        <v>15.48</v>
      </c>
      <c r="K101" s="25" t="s">
        <v>734</v>
      </c>
      <c r="L101" s="85" t="str">
        <f t="shared" si="14"/>
        <v>Yes</v>
      </c>
    </row>
    <row r="102" spans="1:12" ht="25" x14ac:dyDescent="0.25">
      <c r="A102" s="142" t="s">
        <v>626</v>
      </c>
      <c r="B102" s="21" t="s">
        <v>213</v>
      </c>
      <c r="C102" s="26">
        <v>5208</v>
      </c>
      <c r="D102" s="7" t="str">
        <f t="shared" si="11"/>
        <v>N/A</v>
      </c>
      <c r="E102" s="26">
        <v>4966</v>
      </c>
      <c r="F102" s="7" t="str">
        <f t="shared" si="12"/>
        <v>N/A</v>
      </c>
      <c r="G102" s="26">
        <v>11066</v>
      </c>
      <c r="H102" s="7" t="str">
        <f t="shared" si="13"/>
        <v>N/A</v>
      </c>
      <c r="I102" s="8">
        <v>-4.6500000000000004</v>
      </c>
      <c r="J102" s="8">
        <v>122.8</v>
      </c>
      <c r="K102" s="25" t="s">
        <v>734</v>
      </c>
      <c r="L102" s="85" t="str">
        <f t="shared" si="14"/>
        <v>No</v>
      </c>
    </row>
    <row r="103" spans="1:12" x14ac:dyDescent="0.25">
      <c r="A103" s="142" t="s">
        <v>627</v>
      </c>
      <c r="B103" s="21" t="s">
        <v>213</v>
      </c>
      <c r="C103" s="22">
        <v>14</v>
      </c>
      <c r="D103" s="7" t="str">
        <f t="shared" si="11"/>
        <v>N/A</v>
      </c>
      <c r="E103" s="22">
        <v>11</v>
      </c>
      <c r="F103" s="7" t="str">
        <f t="shared" si="12"/>
        <v>N/A</v>
      </c>
      <c r="G103" s="22">
        <v>12</v>
      </c>
      <c r="H103" s="7" t="str">
        <f t="shared" si="13"/>
        <v>N/A</v>
      </c>
      <c r="I103" s="8">
        <v>-57.1</v>
      </c>
      <c r="J103" s="8">
        <v>100</v>
      </c>
      <c r="K103" s="25" t="s">
        <v>734</v>
      </c>
      <c r="L103" s="85" t="str">
        <f t="shared" si="14"/>
        <v>No</v>
      </c>
    </row>
    <row r="104" spans="1:12" ht="25" x14ac:dyDescent="0.25">
      <c r="A104" s="142" t="s">
        <v>1428</v>
      </c>
      <c r="B104" s="21" t="s">
        <v>213</v>
      </c>
      <c r="C104" s="26">
        <v>372</v>
      </c>
      <c r="D104" s="7" t="str">
        <f t="shared" si="11"/>
        <v>N/A</v>
      </c>
      <c r="E104" s="26">
        <v>827.66666667000004</v>
      </c>
      <c r="F104" s="7" t="str">
        <f t="shared" si="12"/>
        <v>N/A</v>
      </c>
      <c r="G104" s="26">
        <v>922.16666667000004</v>
      </c>
      <c r="H104" s="7" t="str">
        <f t="shared" si="13"/>
        <v>N/A</v>
      </c>
      <c r="I104" s="8">
        <v>122.5</v>
      </c>
      <c r="J104" s="8">
        <v>11.42</v>
      </c>
      <c r="K104" s="25" t="s">
        <v>734</v>
      </c>
      <c r="L104" s="85" t="str">
        <f t="shared" si="14"/>
        <v>Yes</v>
      </c>
    </row>
    <row r="105" spans="1:12" ht="25" x14ac:dyDescent="0.25">
      <c r="A105" s="142" t="s">
        <v>628</v>
      </c>
      <c r="B105" s="21" t="s">
        <v>213</v>
      </c>
      <c r="C105" s="26">
        <v>2896334</v>
      </c>
      <c r="D105" s="7" t="str">
        <f t="shared" si="11"/>
        <v>N/A</v>
      </c>
      <c r="E105" s="26">
        <v>747812</v>
      </c>
      <c r="F105" s="7" t="str">
        <f t="shared" si="12"/>
        <v>N/A</v>
      </c>
      <c r="G105" s="26">
        <v>364096</v>
      </c>
      <c r="H105" s="7" t="str">
        <f t="shared" si="13"/>
        <v>N/A</v>
      </c>
      <c r="I105" s="8">
        <v>-74.2</v>
      </c>
      <c r="J105" s="8">
        <v>-51.3</v>
      </c>
      <c r="K105" s="25" t="s">
        <v>734</v>
      </c>
      <c r="L105" s="85" t="str">
        <f t="shared" si="14"/>
        <v>No</v>
      </c>
    </row>
    <row r="106" spans="1:12" x14ac:dyDescent="0.25">
      <c r="A106" s="142" t="s">
        <v>629</v>
      </c>
      <c r="B106" s="21" t="s">
        <v>213</v>
      </c>
      <c r="C106" s="22">
        <v>569</v>
      </c>
      <c r="D106" s="7" t="str">
        <f t="shared" si="11"/>
        <v>N/A</v>
      </c>
      <c r="E106" s="22">
        <v>456</v>
      </c>
      <c r="F106" s="7" t="str">
        <f t="shared" si="12"/>
        <v>N/A</v>
      </c>
      <c r="G106" s="22">
        <v>267</v>
      </c>
      <c r="H106" s="7" t="str">
        <f t="shared" si="13"/>
        <v>N/A</v>
      </c>
      <c r="I106" s="8">
        <v>-19.899999999999999</v>
      </c>
      <c r="J106" s="8">
        <v>-41.4</v>
      </c>
      <c r="K106" s="25" t="s">
        <v>734</v>
      </c>
      <c r="L106" s="85" t="str">
        <f t="shared" si="14"/>
        <v>No</v>
      </c>
    </row>
    <row r="107" spans="1:12" ht="25" x14ac:dyDescent="0.25">
      <c r="A107" s="142" t="s">
        <v>1429</v>
      </c>
      <c r="B107" s="21" t="s">
        <v>213</v>
      </c>
      <c r="C107" s="26">
        <v>5090.2179262</v>
      </c>
      <c r="D107" s="7" t="str">
        <f t="shared" si="11"/>
        <v>N/A</v>
      </c>
      <c r="E107" s="26">
        <v>1639.9385964999999</v>
      </c>
      <c r="F107" s="7" t="str">
        <f t="shared" si="12"/>
        <v>N/A</v>
      </c>
      <c r="G107" s="26">
        <v>1363.6554306999999</v>
      </c>
      <c r="H107" s="7" t="str">
        <f t="shared" si="13"/>
        <v>N/A</v>
      </c>
      <c r="I107" s="8">
        <v>-67.8</v>
      </c>
      <c r="J107" s="8">
        <v>-16.8</v>
      </c>
      <c r="K107" s="25" t="s">
        <v>734</v>
      </c>
      <c r="L107" s="85" t="str">
        <f t="shared" si="14"/>
        <v>Yes</v>
      </c>
    </row>
    <row r="108" spans="1:12" ht="25" x14ac:dyDescent="0.25">
      <c r="A108" s="142" t="s">
        <v>630</v>
      </c>
      <c r="B108" s="21" t="s">
        <v>213</v>
      </c>
      <c r="C108" s="26">
        <v>73936</v>
      </c>
      <c r="D108" s="7" t="str">
        <f t="shared" si="11"/>
        <v>N/A</v>
      </c>
      <c r="E108" s="26">
        <v>73724</v>
      </c>
      <c r="F108" s="7" t="str">
        <f t="shared" si="12"/>
        <v>N/A</v>
      </c>
      <c r="G108" s="26">
        <v>13861</v>
      </c>
      <c r="H108" s="7" t="str">
        <f t="shared" si="13"/>
        <v>N/A</v>
      </c>
      <c r="I108" s="8">
        <v>-0.28699999999999998</v>
      </c>
      <c r="J108" s="8">
        <v>-81.2</v>
      </c>
      <c r="K108" s="25" t="s">
        <v>734</v>
      </c>
      <c r="L108" s="85" t="str">
        <f t="shared" si="14"/>
        <v>No</v>
      </c>
    </row>
    <row r="109" spans="1:12" x14ac:dyDescent="0.25">
      <c r="A109" s="142" t="s">
        <v>631</v>
      </c>
      <c r="B109" s="21" t="s">
        <v>213</v>
      </c>
      <c r="C109" s="22">
        <v>918</v>
      </c>
      <c r="D109" s="7" t="str">
        <f t="shared" si="11"/>
        <v>N/A</v>
      </c>
      <c r="E109" s="22">
        <v>943</v>
      </c>
      <c r="F109" s="7" t="str">
        <f t="shared" si="12"/>
        <v>N/A</v>
      </c>
      <c r="G109" s="22">
        <v>185</v>
      </c>
      <c r="H109" s="7" t="str">
        <f t="shared" si="13"/>
        <v>N/A</v>
      </c>
      <c r="I109" s="8">
        <v>2.7229999999999999</v>
      </c>
      <c r="J109" s="8">
        <v>-80.400000000000006</v>
      </c>
      <c r="K109" s="25" t="s">
        <v>734</v>
      </c>
      <c r="L109" s="85" t="str">
        <f t="shared" si="14"/>
        <v>No</v>
      </c>
    </row>
    <row r="110" spans="1:12" ht="25" x14ac:dyDescent="0.25">
      <c r="A110" s="142" t="s">
        <v>1430</v>
      </c>
      <c r="B110" s="21" t="s">
        <v>213</v>
      </c>
      <c r="C110" s="26">
        <v>80.540305011000001</v>
      </c>
      <c r="D110" s="7" t="str">
        <f t="shared" si="11"/>
        <v>N/A</v>
      </c>
      <c r="E110" s="26">
        <v>78.180275715999997</v>
      </c>
      <c r="F110" s="7" t="str">
        <f t="shared" si="12"/>
        <v>N/A</v>
      </c>
      <c r="G110" s="26">
        <v>74.924324323999997</v>
      </c>
      <c r="H110" s="7" t="str">
        <f t="shared" si="13"/>
        <v>N/A</v>
      </c>
      <c r="I110" s="8">
        <v>-2.93</v>
      </c>
      <c r="J110" s="8">
        <v>-4.16</v>
      </c>
      <c r="K110" s="25" t="s">
        <v>734</v>
      </c>
      <c r="L110" s="85" t="str">
        <f t="shared" si="14"/>
        <v>Yes</v>
      </c>
    </row>
    <row r="111" spans="1:12" x14ac:dyDescent="0.25">
      <c r="A111" s="142" t="s">
        <v>632</v>
      </c>
      <c r="B111" s="21" t="s">
        <v>213</v>
      </c>
      <c r="C111" s="26">
        <v>174922</v>
      </c>
      <c r="D111" s="7" t="str">
        <f t="shared" si="11"/>
        <v>N/A</v>
      </c>
      <c r="E111" s="26">
        <v>6971812</v>
      </c>
      <c r="F111" s="7" t="str">
        <f t="shared" si="12"/>
        <v>N/A</v>
      </c>
      <c r="G111" s="26">
        <v>2576825</v>
      </c>
      <c r="H111" s="7" t="str">
        <f t="shared" si="13"/>
        <v>N/A</v>
      </c>
      <c r="I111" s="8">
        <v>3886</v>
      </c>
      <c r="J111" s="8">
        <v>-63</v>
      </c>
      <c r="K111" s="25" t="s">
        <v>734</v>
      </c>
      <c r="L111" s="85" t="str">
        <f t="shared" si="14"/>
        <v>No</v>
      </c>
    </row>
    <row r="112" spans="1:12" x14ac:dyDescent="0.25">
      <c r="A112" s="142" t="s">
        <v>633</v>
      </c>
      <c r="B112" s="21" t="s">
        <v>213</v>
      </c>
      <c r="C112" s="22">
        <v>20</v>
      </c>
      <c r="D112" s="7" t="str">
        <f t="shared" si="11"/>
        <v>N/A</v>
      </c>
      <c r="E112" s="22">
        <v>583</v>
      </c>
      <c r="F112" s="7" t="str">
        <f t="shared" si="12"/>
        <v>N/A</v>
      </c>
      <c r="G112" s="22">
        <v>282</v>
      </c>
      <c r="H112" s="7" t="str">
        <f t="shared" si="13"/>
        <v>N/A</v>
      </c>
      <c r="I112" s="8">
        <v>2815</v>
      </c>
      <c r="J112" s="8">
        <v>-51.6</v>
      </c>
      <c r="K112" s="25" t="s">
        <v>734</v>
      </c>
      <c r="L112" s="85" t="str">
        <f t="shared" si="14"/>
        <v>No</v>
      </c>
    </row>
    <row r="113" spans="1:12" x14ac:dyDescent="0.25">
      <c r="A113" s="142" t="s">
        <v>1431</v>
      </c>
      <c r="B113" s="21" t="s">
        <v>213</v>
      </c>
      <c r="C113" s="26">
        <v>8746.1</v>
      </c>
      <c r="D113" s="7" t="str">
        <f t="shared" si="11"/>
        <v>N/A</v>
      </c>
      <c r="E113" s="26">
        <v>11958.511149</v>
      </c>
      <c r="F113" s="7" t="str">
        <f t="shared" si="12"/>
        <v>N/A</v>
      </c>
      <c r="G113" s="26">
        <v>9137.6773049999993</v>
      </c>
      <c r="H113" s="7" t="str">
        <f t="shared" si="13"/>
        <v>N/A</v>
      </c>
      <c r="I113" s="8">
        <v>36.729999999999997</v>
      </c>
      <c r="J113" s="8">
        <v>-23.6</v>
      </c>
      <c r="K113" s="25" t="s">
        <v>734</v>
      </c>
      <c r="L113" s="85" t="str">
        <f t="shared" si="14"/>
        <v>Yes</v>
      </c>
    </row>
    <row r="114" spans="1:12" ht="25" x14ac:dyDescent="0.25">
      <c r="A114" s="142" t="s">
        <v>634</v>
      </c>
      <c r="B114" s="21" t="s">
        <v>213</v>
      </c>
      <c r="C114" s="26">
        <v>147267</v>
      </c>
      <c r="D114" s="7" t="str">
        <f t="shared" si="11"/>
        <v>N/A</v>
      </c>
      <c r="E114" s="26">
        <v>533026</v>
      </c>
      <c r="F114" s="7" t="str">
        <f t="shared" si="12"/>
        <v>N/A</v>
      </c>
      <c r="G114" s="26">
        <v>51057</v>
      </c>
      <c r="H114" s="7" t="str">
        <f t="shared" si="13"/>
        <v>N/A</v>
      </c>
      <c r="I114" s="8">
        <v>261.89999999999998</v>
      </c>
      <c r="J114" s="8">
        <v>-90.4</v>
      </c>
      <c r="K114" s="25" t="s">
        <v>734</v>
      </c>
      <c r="L114" s="85" t="str">
        <f>IF(J114="Div by 0", "N/A", IF(OR(J114="N/A",K114="N/A"),"N/A", IF(J114&gt;VALUE(MID(K114,1,2)), "No", IF(J114&lt;-1*VALUE(MID(K114,1,2)), "No", "Yes"))))</f>
        <v>No</v>
      </c>
    </row>
    <row r="115" spans="1:12" x14ac:dyDescent="0.25">
      <c r="A115" s="142" t="s">
        <v>635</v>
      </c>
      <c r="B115" s="21" t="s">
        <v>213</v>
      </c>
      <c r="C115" s="22">
        <v>3210</v>
      </c>
      <c r="D115" s="7" t="str">
        <f t="shared" si="11"/>
        <v>N/A</v>
      </c>
      <c r="E115" s="22">
        <v>3298</v>
      </c>
      <c r="F115" s="7" t="str">
        <f t="shared" si="12"/>
        <v>N/A</v>
      </c>
      <c r="G115" s="22">
        <v>800</v>
      </c>
      <c r="H115" s="7" t="str">
        <f t="shared" si="13"/>
        <v>N/A</v>
      </c>
      <c r="I115" s="8">
        <v>2.7410000000000001</v>
      </c>
      <c r="J115" s="8">
        <v>-75.7</v>
      </c>
      <c r="K115" s="25" t="s">
        <v>734</v>
      </c>
      <c r="L115" s="85" t="str">
        <f t="shared" ref="L115:L119" si="15">IF(J115="Div by 0", "N/A", IF(OR(J115="N/A",K115="N/A"),"N/A", IF(J115&gt;VALUE(MID(K115,1,2)), "No", IF(J115&lt;-1*VALUE(MID(K115,1,2)), "No", "Yes"))))</f>
        <v>No</v>
      </c>
    </row>
    <row r="116" spans="1:12" ht="25" x14ac:dyDescent="0.25">
      <c r="A116" s="142" t="s">
        <v>1432</v>
      </c>
      <c r="B116" s="21" t="s">
        <v>213</v>
      </c>
      <c r="C116" s="26">
        <v>45.877570093000003</v>
      </c>
      <c r="D116" s="7" t="str">
        <f t="shared" si="11"/>
        <v>N/A</v>
      </c>
      <c r="E116" s="26">
        <v>161.62098241000001</v>
      </c>
      <c r="F116" s="7" t="str">
        <f t="shared" si="12"/>
        <v>N/A</v>
      </c>
      <c r="G116" s="26">
        <v>63.821249999999999</v>
      </c>
      <c r="H116" s="7" t="str">
        <f t="shared" si="13"/>
        <v>N/A</v>
      </c>
      <c r="I116" s="8">
        <v>252.3</v>
      </c>
      <c r="J116" s="8">
        <v>-60.5</v>
      </c>
      <c r="K116" s="25" t="s">
        <v>734</v>
      </c>
      <c r="L116" s="85" t="str">
        <f t="shared" si="15"/>
        <v>No</v>
      </c>
    </row>
    <row r="117" spans="1:12" ht="25" x14ac:dyDescent="0.25">
      <c r="A117" s="142" t="s">
        <v>636</v>
      </c>
      <c r="B117" s="21" t="s">
        <v>213</v>
      </c>
      <c r="C117" s="26">
        <v>64350</v>
      </c>
      <c r="D117" s="7" t="str">
        <f t="shared" si="11"/>
        <v>N/A</v>
      </c>
      <c r="E117" s="26">
        <v>24315</v>
      </c>
      <c r="F117" s="7" t="str">
        <f t="shared" si="12"/>
        <v>N/A</v>
      </c>
      <c r="G117" s="26">
        <v>0</v>
      </c>
      <c r="H117" s="7" t="str">
        <f t="shared" si="13"/>
        <v>N/A</v>
      </c>
      <c r="I117" s="8">
        <v>-62.2</v>
      </c>
      <c r="J117" s="8">
        <v>-100</v>
      </c>
      <c r="K117" s="25" t="s">
        <v>734</v>
      </c>
      <c r="L117" s="85" t="str">
        <f t="shared" si="15"/>
        <v>No</v>
      </c>
    </row>
    <row r="118" spans="1:12" x14ac:dyDescent="0.25">
      <c r="A118" s="142" t="s">
        <v>637</v>
      </c>
      <c r="B118" s="21" t="s">
        <v>213</v>
      </c>
      <c r="C118" s="22">
        <v>103</v>
      </c>
      <c r="D118" s="7" t="str">
        <f t="shared" si="11"/>
        <v>N/A</v>
      </c>
      <c r="E118" s="22">
        <v>86</v>
      </c>
      <c r="F118" s="7" t="str">
        <f t="shared" si="12"/>
        <v>N/A</v>
      </c>
      <c r="G118" s="22">
        <v>0</v>
      </c>
      <c r="H118" s="7" t="str">
        <f t="shared" si="13"/>
        <v>N/A</v>
      </c>
      <c r="I118" s="8">
        <v>-16.5</v>
      </c>
      <c r="J118" s="8">
        <v>-100</v>
      </c>
      <c r="K118" s="25" t="s">
        <v>734</v>
      </c>
      <c r="L118" s="85" t="str">
        <f t="shared" si="15"/>
        <v>No</v>
      </c>
    </row>
    <row r="119" spans="1:12" ht="25" x14ac:dyDescent="0.25">
      <c r="A119" s="142" t="s">
        <v>1433</v>
      </c>
      <c r="B119" s="21" t="s">
        <v>213</v>
      </c>
      <c r="C119" s="26">
        <v>624.75728155000002</v>
      </c>
      <c r="D119" s="7" t="str">
        <f t="shared" si="11"/>
        <v>N/A</v>
      </c>
      <c r="E119" s="26">
        <v>282.73255813999998</v>
      </c>
      <c r="F119" s="7" t="str">
        <f t="shared" si="12"/>
        <v>N/A</v>
      </c>
      <c r="G119" s="26" t="s">
        <v>1747</v>
      </c>
      <c r="H119" s="7" t="str">
        <f t="shared" si="13"/>
        <v>N/A</v>
      </c>
      <c r="I119" s="8">
        <v>-54.7</v>
      </c>
      <c r="J119" s="8" t="s">
        <v>1747</v>
      </c>
      <c r="K119" s="25" t="s">
        <v>734</v>
      </c>
      <c r="L119" s="85" t="str">
        <f t="shared" si="15"/>
        <v>N/A</v>
      </c>
    </row>
    <row r="120" spans="1:12" ht="25" x14ac:dyDescent="0.25">
      <c r="A120" s="142" t="s">
        <v>638</v>
      </c>
      <c r="B120" s="21" t="s">
        <v>213</v>
      </c>
      <c r="C120" s="26">
        <v>8470750</v>
      </c>
      <c r="D120" s="7" t="str">
        <f t="shared" si="11"/>
        <v>N/A</v>
      </c>
      <c r="E120" s="26">
        <v>7536121</v>
      </c>
      <c r="F120" s="7" t="str">
        <f t="shared" si="12"/>
        <v>N/A</v>
      </c>
      <c r="G120" s="26">
        <v>1801564</v>
      </c>
      <c r="H120" s="7" t="str">
        <f t="shared" si="13"/>
        <v>N/A</v>
      </c>
      <c r="I120" s="8">
        <v>-11</v>
      </c>
      <c r="J120" s="8">
        <v>-76.099999999999994</v>
      </c>
      <c r="K120" s="25" t="s">
        <v>734</v>
      </c>
      <c r="L120" s="85" t="str">
        <f t="shared" ref="L120:L131" si="16">IF(J120="Div by 0", "N/A", IF(K120="N/A","N/A", IF(J120&gt;VALUE(MID(K120,1,2)), "No", IF(J120&lt;-1*VALUE(MID(K120,1,2)), "No", "Yes"))))</f>
        <v>No</v>
      </c>
    </row>
    <row r="121" spans="1:12" x14ac:dyDescent="0.25">
      <c r="A121" s="142" t="s">
        <v>639</v>
      </c>
      <c r="B121" s="21" t="s">
        <v>213</v>
      </c>
      <c r="C121" s="22">
        <v>12501</v>
      </c>
      <c r="D121" s="7" t="str">
        <f t="shared" si="11"/>
        <v>N/A</v>
      </c>
      <c r="E121" s="22">
        <v>11346</v>
      </c>
      <c r="F121" s="7" t="str">
        <f t="shared" si="12"/>
        <v>N/A</v>
      </c>
      <c r="G121" s="22">
        <v>2999</v>
      </c>
      <c r="H121" s="7" t="str">
        <f t="shared" si="13"/>
        <v>N/A</v>
      </c>
      <c r="I121" s="8">
        <v>-9.24</v>
      </c>
      <c r="J121" s="8">
        <v>-73.599999999999994</v>
      </c>
      <c r="K121" s="25" t="s">
        <v>734</v>
      </c>
      <c r="L121" s="85" t="str">
        <f t="shared" si="16"/>
        <v>No</v>
      </c>
    </row>
    <row r="122" spans="1:12" ht="25" x14ac:dyDescent="0.25">
      <c r="A122" s="142" t="s">
        <v>1434</v>
      </c>
      <c r="B122" s="21" t="s">
        <v>213</v>
      </c>
      <c r="C122" s="26">
        <v>677.60579154000004</v>
      </c>
      <c r="D122" s="7" t="str">
        <f t="shared" si="11"/>
        <v>N/A</v>
      </c>
      <c r="E122" s="26">
        <v>664.20950115000005</v>
      </c>
      <c r="F122" s="7" t="str">
        <f t="shared" si="12"/>
        <v>N/A</v>
      </c>
      <c r="G122" s="26">
        <v>600.72157386000003</v>
      </c>
      <c r="H122" s="7" t="str">
        <f t="shared" si="13"/>
        <v>N/A</v>
      </c>
      <c r="I122" s="8">
        <v>-1.98</v>
      </c>
      <c r="J122" s="8">
        <v>-9.56</v>
      </c>
      <c r="K122" s="25" t="s">
        <v>734</v>
      </c>
      <c r="L122" s="85" t="str">
        <f t="shared" si="16"/>
        <v>Yes</v>
      </c>
    </row>
    <row r="123" spans="1:12" ht="25" x14ac:dyDescent="0.25">
      <c r="A123" s="142" t="s">
        <v>640</v>
      </c>
      <c r="B123" s="21" t="s">
        <v>213</v>
      </c>
      <c r="C123" s="26">
        <v>92117260</v>
      </c>
      <c r="D123" s="7" t="str">
        <f t="shared" ref="D123:D131" si="17">IF($B123="N/A","N/A",IF(C123&gt;10,"No",IF(C123&lt;-10,"No","Yes")))</f>
        <v>N/A</v>
      </c>
      <c r="E123" s="26">
        <v>85682580</v>
      </c>
      <c r="F123" s="7" t="str">
        <f t="shared" ref="F123:F131" si="18">IF($B123="N/A","N/A",IF(E123&gt;10,"No",IF(E123&lt;-10,"No","Yes")))</f>
        <v>N/A</v>
      </c>
      <c r="G123" s="26">
        <v>20902469</v>
      </c>
      <c r="H123" s="7" t="str">
        <f t="shared" ref="H123:H131" si="19">IF($B123="N/A","N/A",IF(G123&gt;10,"No",IF(G123&lt;-10,"No","Yes")))</f>
        <v>N/A</v>
      </c>
      <c r="I123" s="8">
        <v>-6.99</v>
      </c>
      <c r="J123" s="8">
        <v>-75.599999999999994</v>
      </c>
      <c r="K123" s="25" t="s">
        <v>734</v>
      </c>
      <c r="L123" s="85" t="str">
        <f t="shared" si="16"/>
        <v>No</v>
      </c>
    </row>
    <row r="124" spans="1:12" x14ac:dyDescent="0.25">
      <c r="A124" s="142" t="s">
        <v>641</v>
      </c>
      <c r="B124" s="21" t="s">
        <v>213</v>
      </c>
      <c r="C124" s="22">
        <v>5953</v>
      </c>
      <c r="D124" s="7" t="str">
        <f t="shared" si="17"/>
        <v>N/A</v>
      </c>
      <c r="E124" s="22">
        <v>5318</v>
      </c>
      <c r="F124" s="7" t="str">
        <f t="shared" si="18"/>
        <v>N/A</v>
      </c>
      <c r="G124" s="22">
        <v>1526</v>
      </c>
      <c r="H124" s="7" t="str">
        <f t="shared" si="19"/>
        <v>N/A</v>
      </c>
      <c r="I124" s="8">
        <v>-10.7</v>
      </c>
      <c r="J124" s="8">
        <v>-71.3</v>
      </c>
      <c r="K124" s="25" t="s">
        <v>734</v>
      </c>
      <c r="L124" s="85" t="str">
        <f t="shared" si="16"/>
        <v>No</v>
      </c>
    </row>
    <row r="125" spans="1:12" ht="25" x14ac:dyDescent="0.25">
      <c r="A125" s="142" t="s">
        <v>1435</v>
      </c>
      <c r="B125" s="21" t="s">
        <v>213</v>
      </c>
      <c r="C125" s="26">
        <v>15474.090375</v>
      </c>
      <c r="D125" s="7" t="str">
        <f t="shared" si="17"/>
        <v>N/A</v>
      </c>
      <c r="E125" s="26">
        <v>16111.805189999999</v>
      </c>
      <c r="F125" s="7" t="str">
        <f t="shared" si="18"/>
        <v>N/A</v>
      </c>
      <c r="G125" s="26">
        <v>13697.555045999999</v>
      </c>
      <c r="H125" s="7" t="str">
        <f t="shared" si="19"/>
        <v>N/A</v>
      </c>
      <c r="I125" s="8">
        <v>4.1210000000000004</v>
      </c>
      <c r="J125" s="8">
        <v>-15</v>
      </c>
      <c r="K125" s="25" t="s">
        <v>734</v>
      </c>
      <c r="L125" s="85" t="str">
        <f t="shared" si="16"/>
        <v>Yes</v>
      </c>
    </row>
    <row r="126" spans="1:12" ht="25" x14ac:dyDescent="0.25">
      <c r="A126" s="142" t="s">
        <v>642</v>
      </c>
      <c r="B126" s="21" t="s">
        <v>213</v>
      </c>
      <c r="C126" s="26">
        <v>25599713</v>
      </c>
      <c r="D126" s="7" t="str">
        <f t="shared" si="17"/>
        <v>N/A</v>
      </c>
      <c r="E126" s="26">
        <v>25168761</v>
      </c>
      <c r="F126" s="7" t="str">
        <f t="shared" si="18"/>
        <v>N/A</v>
      </c>
      <c r="G126" s="26">
        <v>6952800</v>
      </c>
      <c r="H126" s="7" t="str">
        <f t="shared" si="19"/>
        <v>N/A</v>
      </c>
      <c r="I126" s="8">
        <v>-1.68</v>
      </c>
      <c r="J126" s="8">
        <v>-72.400000000000006</v>
      </c>
      <c r="K126" s="25" t="s">
        <v>734</v>
      </c>
      <c r="L126" s="85" t="str">
        <f t="shared" si="16"/>
        <v>No</v>
      </c>
    </row>
    <row r="127" spans="1:12" x14ac:dyDescent="0.25">
      <c r="A127" s="142" t="s">
        <v>643</v>
      </c>
      <c r="B127" s="21" t="s">
        <v>213</v>
      </c>
      <c r="C127" s="22">
        <v>1695</v>
      </c>
      <c r="D127" s="7" t="str">
        <f t="shared" si="17"/>
        <v>N/A</v>
      </c>
      <c r="E127" s="22">
        <v>2058</v>
      </c>
      <c r="F127" s="7" t="str">
        <f t="shared" si="18"/>
        <v>N/A</v>
      </c>
      <c r="G127" s="22">
        <v>909</v>
      </c>
      <c r="H127" s="7" t="str">
        <f t="shared" si="19"/>
        <v>N/A</v>
      </c>
      <c r="I127" s="8">
        <v>21.42</v>
      </c>
      <c r="J127" s="8">
        <v>-55.8</v>
      </c>
      <c r="K127" s="25" t="s">
        <v>734</v>
      </c>
      <c r="L127" s="85" t="str">
        <f t="shared" si="16"/>
        <v>No</v>
      </c>
    </row>
    <row r="128" spans="1:12" ht="25" x14ac:dyDescent="0.25">
      <c r="A128" s="142" t="s">
        <v>1436</v>
      </c>
      <c r="B128" s="21" t="s">
        <v>213</v>
      </c>
      <c r="C128" s="26">
        <v>15103.075516000001</v>
      </c>
      <c r="D128" s="7" t="str">
        <f t="shared" si="17"/>
        <v>N/A</v>
      </c>
      <c r="E128" s="26">
        <v>12229.718659</v>
      </c>
      <c r="F128" s="7" t="str">
        <f t="shared" si="18"/>
        <v>N/A</v>
      </c>
      <c r="G128" s="26">
        <v>7648.8448845000003</v>
      </c>
      <c r="H128" s="7" t="str">
        <f t="shared" si="19"/>
        <v>N/A</v>
      </c>
      <c r="I128" s="8">
        <v>-19</v>
      </c>
      <c r="J128" s="8">
        <v>-37.5</v>
      </c>
      <c r="K128" s="25" t="s">
        <v>734</v>
      </c>
      <c r="L128" s="85" t="str">
        <f t="shared" si="16"/>
        <v>No</v>
      </c>
    </row>
    <row r="129" spans="1:12" ht="25" x14ac:dyDescent="0.25">
      <c r="A129" s="142" t="s">
        <v>644</v>
      </c>
      <c r="B129" s="21" t="s">
        <v>213</v>
      </c>
      <c r="C129" s="26">
        <v>159923</v>
      </c>
      <c r="D129" s="7" t="str">
        <f t="shared" si="17"/>
        <v>N/A</v>
      </c>
      <c r="E129" s="26">
        <v>155178</v>
      </c>
      <c r="F129" s="7" t="str">
        <f t="shared" si="18"/>
        <v>N/A</v>
      </c>
      <c r="G129" s="26">
        <v>12036</v>
      </c>
      <c r="H129" s="7" t="str">
        <f t="shared" si="19"/>
        <v>N/A</v>
      </c>
      <c r="I129" s="8">
        <v>-2.97</v>
      </c>
      <c r="J129" s="8">
        <v>-92.2</v>
      </c>
      <c r="K129" s="25" t="s">
        <v>734</v>
      </c>
      <c r="L129" s="85" t="str">
        <f t="shared" si="16"/>
        <v>No</v>
      </c>
    </row>
    <row r="130" spans="1:12" x14ac:dyDescent="0.25">
      <c r="A130" s="142" t="s">
        <v>645</v>
      </c>
      <c r="B130" s="21" t="s">
        <v>213</v>
      </c>
      <c r="C130" s="22">
        <v>34</v>
      </c>
      <c r="D130" s="7" t="str">
        <f t="shared" si="17"/>
        <v>N/A</v>
      </c>
      <c r="E130" s="22">
        <v>35</v>
      </c>
      <c r="F130" s="7" t="str">
        <f t="shared" si="18"/>
        <v>N/A</v>
      </c>
      <c r="G130" s="22">
        <v>11</v>
      </c>
      <c r="H130" s="7" t="str">
        <f t="shared" si="19"/>
        <v>N/A</v>
      </c>
      <c r="I130" s="8">
        <v>2.9409999999999998</v>
      </c>
      <c r="J130" s="8">
        <v>-88.6</v>
      </c>
      <c r="K130" s="25" t="s">
        <v>734</v>
      </c>
      <c r="L130" s="85" t="str">
        <f t="shared" si="16"/>
        <v>No</v>
      </c>
    </row>
    <row r="131" spans="1:12" ht="25" x14ac:dyDescent="0.25">
      <c r="A131" s="142" t="s">
        <v>1437</v>
      </c>
      <c r="B131" s="21" t="s">
        <v>213</v>
      </c>
      <c r="C131" s="26">
        <v>4703.6176470999999</v>
      </c>
      <c r="D131" s="7" t="str">
        <f t="shared" si="17"/>
        <v>N/A</v>
      </c>
      <c r="E131" s="26">
        <v>4433.6571428999996</v>
      </c>
      <c r="F131" s="7" t="str">
        <f t="shared" si="18"/>
        <v>N/A</v>
      </c>
      <c r="G131" s="26">
        <v>3009</v>
      </c>
      <c r="H131" s="7" t="str">
        <f t="shared" si="19"/>
        <v>N/A</v>
      </c>
      <c r="I131" s="8">
        <v>-5.74</v>
      </c>
      <c r="J131" s="8">
        <v>-32.1</v>
      </c>
      <c r="K131" s="25" t="s">
        <v>734</v>
      </c>
      <c r="L131" s="85" t="str">
        <f t="shared" si="16"/>
        <v>No</v>
      </c>
    </row>
    <row r="132" spans="1:12" x14ac:dyDescent="0.25">
      <c r="A132" s="142" t="s">
        <v>1438</v>
      </c>
      <c r="B132" s="21" t="s">
        <v>213</v>
      </c>
      <c r="C132" s="26">
        <v>162.63352216999999</v>
      </c>
      <c r="D132" s="7" t="str">
        <f t="shared" ref="D132:D143" si="20">IF($B132="N/A","N/A",IF(C132&gt;10,"No",IF(C132&lt;-10,"No","Yes")))</f>
        <v>N/A</v>
      </c>
      <c r="E132" s="26">
        <v>176.42781178999999</v>
      </c>
      <c r="F132" s="7" t="str">
        <f t="shared" ref="F132:F143" si="21">IF($B132="N/A","N/A",IF(E132&gt;10,"No",IF(E132&lt;-10,"No","Yes")))</f>
        <v>N/A</v>
      </c>
      <c r="G132" s="26">
        <v>217.08024957000001</v>
      </c>
      <c r="H132" s="7" t="str">
        <f t="shared" ref="H132:H143" si="22">IF($B132="N/A","N/A",IF(G132&gt;10,"No",IF(G132&lt;-10,"No","Yes")))</f>
        <v>N/A</v>
      </c>
      <c r="I132" s="8">
        <v>8.4819999999999993</v>
      </c>
      <c r="J132" s="8">
        <v>23.04</v>
      </c>
      <c r="K132" s="25" t="s">
        <v>734</v>
      </c>
      <c r="L132" s="85" t="str">
        <f t="shared" ref="L132:L143" si="23">IF(J132="Div by 0", "N/A", IF(K132="N/A","N/A", IF(J132&gt;VALUE(MID(K132,1,2)), "No", IF(J132&lt;-1*VALUE(MID(K132,1,2)), "No", "Yes"))))</f>
        <v>Yes</v>
      </c>
    </row>
    <row r="133" spans="1:12" x14ac:dyDescent="0.25">
      <c r="A133" s="142" t="s">
        <v>1439</v>
      </c>
      <c r="B133" s="21" t="s">
        <v>213</v>
      </c>
      <c r="C133" s="26">
        <v>160.18980321000001</v>
      </c>
      <c r="D133" s="7" t="str">
        <f t="shared" si="20"/>
        <v>N/A</v>
      </c>
      <c r="E133" s="26">
        <v>155.18629265000001</v>
      </c>
      <c r="F133" s="7" t="str">
        <f t="shared" si="21"/>
        <v>N/A</v>
      </c>
      <c r="G133" s="26">
        <v>176.29505614000001</v>
      </c>
      <c r="H133" s="7" t="str">
        <f t="shared" si="22"/>
        <v>N/A</v>
      </c>
      <c r="I133" s="8">
        <v>-3.12</v>
      </c>
      <c r="J133" s="8">
        <v>13.6</v>
      </c>
      <c r="K133" s="25" t="s">
        <v>734</v>
      </c>
      <c r="L133" s="85" t="str">
        <f t="shared" si="23"/>
        <v>Yes</v>
      </c>
    </row>
    <row r="134" spans="1:12" x14ac:dyDescent="0.25">
      <c r="A134" s="142" t="s">
        <v>1440</v>
      </c>
      <c r="B134" s="21" t="s">
        <v>213</v>
      </c>
      <c r="C134" s="26">
        <v>156.01851225999999</v>
      </c>
      <c r="D134" s="7" t="str">
        <f t="shared" si="20"/>
        <v>N/A</v>
      </c>
      <c r="E134" s="26">
        <v>207.27585282999999</v>
      </c>
      <c r="F134" s="7" t="str">
        <f t="shared" si="21"/>
        <v>N/A</v>
      </c>
      <c r="G134" s="26">
        <v>147.59756098</v>
      </c>
      <c r="H134" s="7" t="str">
        <f t="shared" si="22"/>
        <v>N/A</v>
      </c>
      <c r="I134" s="8">
        <v>32.85</v>
      </c>
      <c r="J134" s="8">
        <v>-28.8</v>
      </c>
      <c r="K134" s="25" t="s">
        <v>734</v>
      </c>
      <c r="L134" s="85" t="str">
        <f t="shared" si="23"/>
        <v>Yes</v>
      </c>
    </row>
    <row r="135" spans="1:12" x14ac:dyDescent="0.25">
      <c r="A135" s="142" t="s">
        <v>1441</v>
      </c>
      <c r="B135" s="21" t="s">
        <v>213</v>
      </c>
      <c r="C135" s="26">
        <v>6529.4655856999998</v>
      </c>
      <c r="D135" s="7" t="str">
        <f t="shared" si="20"/>
        <v>N/A</v>
      </c>
      <c r="E135" s="26">
        <v>6544.5442364999999</v>
      </c>
      <c r="F135" s="7" t="str">
        <f t="shared" si="21"/>
        <v>N/A</v>
      </c>
      <c r="G135" s="26">
        <v>4924.8794104999997</v>
      </c>
      <c r="H135" s="7" t="str">
        <f t="shared" si="22"/>
        <v>N/A</v>
      </c>
      <c r="I135" s="8">
        <v>0.23089999999999999</v>
      </c>
      <c r="J135" s="8">
        <v>-24.7</v>
      </c>
      <c r="K135" s="25" t="s">
        <v>734</v>
      </c>
      <c r="L135" s="85" t="str">
        <f t="shared" si="23"/>
        <v>Yes</v>
      </c>
    </row>
    <row r="136" spans="1:12" x14ac:dyDescent="0.25">
      <c r="A136" s="142" t="s">
        <v>1442</v>
      </c>
      <c r="B136" s="21" t="s">
        <v>213</v>
      </c>
      <c r="C136" s="26">
        <v>9385.1890566000002</v>
      </c>
      <c r="D136" s="7" t="str">
        <f t="shared" si="20"/>
        <v>N/A</v>
      </c>
      <c r="E136" s="26">
        <v>9395.1116251999993</v>
      </c>
      <c r="F136" s="7" t="str">
        <f t="shared" si="21"/>
        <v>N/A</v>
      </c>
      <c r="G136" s="26">
        <v>8022.9783336999999</v>
      </c>
      <c r="H136" s="7" t="str">
        <f t="shared" si="22"/>
        <v>N/A</v>
      </c>
      <c r="I136" s="8">
        <v>0.1057</v>
      </c>
      <c r="J136" s="8">
        <v>-14.6</v>
      </c>
      <c r="K136" s="25" t="s">
        <v>734</v>
      </c>
      <c r="L136" s="85" t="str">
        <f t="shared" si="23"/>
        <v>Yes</v>
      </c>
    </row>
    <row r="137" spans="1:12" x14ac:dyDescent="0.25">
      <c r="A137" s="142" t="s">
        <v>1443</v>
      </c>
      <c r="B137" s="21" t="s">
        <v>213</v>
      </c>
      <c r="C137" s="26">
        <v>2076.4434489</v>
      </c>
      <c r="D137" s="7" t="str">
        <f t="shared" si="20"/>
        <v>N/A</v>
      </c>
      <c r="E137" s="26">
        <v>2199.8318450000002</v>
      </c>
      <c r="F137" s="7" t="str">
        <f t="shared" si="21"/>
        <v>N/A</v>
      </c>
      <c r="G137" s="26">
        <v>1396.5008315</v>
      </c>
      <c r="H137" s="7" t="str">
        <f t="shared" si="22"/>
        <v>N/A</v>
      </c>
      <c r="I137" s="8">
        <v>5.9420000000000002</v>
      </c>
      <c r="J137" s="8">
        <v>-36.5</v>
      </c>
      <c r="K137" s="25" t="s">
        <v>734</v>
      </c>
      <c r="L137" s="85" t="str">
        <f t="shared" si="23"/>
        <v>No</v>
      </c>
    </row>
    <row r="138" spans="1:12" x14ac:dyDescent="0.25">
      <c r="A138" s="142" t="s">
        <v>1444</v>
      </c>
      <c r="B138" s="21" t="s">
        <v>213</v>
      </c>
      <c r="C138" s="26">
        <v>180.22292766000001</v>
      </c>
      <c r="D138" s="7" t="str">
        <f t="shared" si="20"/>
        <v>N/A</v>
      </c>
      <c r="E138" s="26">
        <v>134.19814588</v>
      </c>
      <c r="F138" s="7" t="str">
        <f t="shared" si="21"/>
        <v>N/A</v>
      </c>
      <c r="G138" s="26">
        <v>116.45524957000001</v>
      </c>
      <c r="H138" s="7" t="str">
        <f t="shared" si="22"/>
        <v>N/A</v>
      </c>
      <c r="I138" s="8">
        <v>-25.5</v>
      </c>
      <c r="J138" s="8">
        <v>-13.2</v>
      </c>
      <c r="K138" s="25" t="s">
        <v>734</v>
      </c>
      <c r="L138" s="85" t="str">
        <f t="shared" si="23"/>
        <v>Yes</v>
      </c>
    </row>
    <row r="139" spans="1:12" x14ac:dyDescent="0.25">
      <c r="A139" s="142" t="s">
        <v>1445</v>
      </c>
      <c r="B139" s="21" t="s">
        <v>213</v>
      </c>
      <c r="C139" s="26">
        <v>143.01578581999999</v>
      </c>
      <c r="D139" s="7" t="str">
        <f t="shared" si="20"/>
        <v>N/A</v>
      </c>
      <c r="E139" s="26">
        <v>125.55008676</v>
      </c>
      <c r="F139" s="7" t="str">
        <f t="shared" si="21"/>
        <v>N/A</v>
      </c>
      <c r="G139" s="26">
        <v>102.99566673</v>
      </c>
      <c r="H139" s="7" t="str">
        <f t="shared" si="22"/>
        <v>N/A</v>
      </c>
      <c r="I139" s="8">
        <v>-12.2</v>
      </c>
      <c r="J139" s="8">
        <v>-18</v>
      </c>
      <c r="K139" s="25" t="s">
        <v>734</v>
      </c>
      <c r="L139" s="85" t="str">
        <f t="shared" si="23"/>
        <v>Yes</v>
      </c>
    </row>
    <row r="140" spans="1:12" x14ac:dyDescent="0.25">
      <c r="A140" s="142" t="s">
        <v>1446</v>
      </c>
      <c r="B140" s="21" t="s">
        <v>213</v>
      </c>
      <c r="C140" s="26">
        <v>228.23279797000001</v>
      </c>
      <c r="D140" s="7" t="str">
        <f t="shared" si="20"/>
        <v>N/A</v>
      </c>
      <c r="E140" s="26">
        <v>138.73361315</v>
      </c>
      <c r="F140" s="7" t="str">
        <f t="shared" si="21"/>
        <v>N/A</v>
      </c>
      <c r="G140" s="26">
        <v>111.90742794000001</v>
      </c>
      <c r="H140" s="7" t="str">
        <f t="shared" si="22"/>
        <v>N/A</v>
      </c>
      <c r="I140" s="8">
        <v>-39.200000000000003</v>
      </c>
      <c r="J140" s="8">
        <v>-19.3</v>
      </c>
      <c r="K140" s="25" t="s">
        <v>734</v>
      </c>
      <c r="L140" s="85" t="str">
        <f t="shared" si="23"/>
        <v>Yes</v>
      </c>
    </row>
    <row r="141" spans="1:12" x14ac:dyDescent="0.25">
      <c r="A141" s="142" t="s">
        <v>1447</v>
      </c>
      <c r="B141" s="21" t="s">
        <v>213</v>
      </c>
      <c r="C141" s="26">
        <v>7907.7323370000004</v>
      </c>
      <c r="D141" s="7" t="str">
        <f t="shared" si="20"/>
        <v>N/A</v>
      </c>
      <c r="E141" s="26">
        <v>8433.9486443999995</v>
      </c>
      <c r="F141" s="7" t="str">
        <f t="shared" si="21"/>
        <v>N/A</v>
      </c>
      <c r="G141" s="26">
        <v>7505.0047332000004</v>
      </c>
      <c r="H141" s="7" t="str">
        <f t="shared" si="22"/>
        <v>N/A</v>
      </c>
      <c r="I141" s="8">
        <v>6.6539999999999999</v>
      </c>
      <c r="J141" s="8">
        <v>-11</v>
      </c>
      <c r="K141" s="25" t="s">
        <v>734</v>
      </c>
      <c r="L141" s="85" t="str">
        <f t="shared" si="23"/>
        <v>Yes</v>
      </c>
    </row>
    <row r="142" spans="1:12" x14ac:dyDescent="0.25">
      <c r="A142" s="142" t="s">
        <v>1448</v>
      </c>
      <c r="B142" s="21" t="s">
        <v>213</v>
      </c>
      <c r="C142" s="26">
        <v>8516.8011306000008</v>
      </c>
      <c r="D142" s="7" t="str">
        <f t="shared" si="20"/>
        <v>N/A</v>
      </c>
      <c r="E142" s="26">
        <v>9236.4513012999996</v>
      </c>
      <c r="F142" s="7" t="str">
        <f t="shared" si="21"/>
        <v>N/A</v>
      </c>
      <c r="G142" s="26">
        <v>8460.1857395999996</v>
      </c>
      <c r="H142" s="7" t="str">
        <f t="shared" si="22"/>
        <v>N/A</v>
      </c>
      <c r="I142" s="8">
        <v>8.4499999999999993</v>
      </c>
      <c r="J142" s="8">
        <v>-8.4</v>
      </c>
      <c r="K142" s="25" t="s">
        <v>734</v>
      </c>
      <c r="L142" s="85" t="str">
        <f t="shared" si="23"/>
        <v>Yes</v>
      </c>
    </row>
    <row r="143" spans="1:12" x14ac:dyDescent="0.25">
      <c r="A143" s="142" t="s">
        <v>1449</v>
      </c>
      <c r="B143" s="21" t="s">
        <v>213</v>
      </c>
      <c r="C143" s="26">
        <v>7000.8784446</v>
      </c>
      <c r="D143" s="7" t="str">
        <f t="shared" si="20"/>
        <v>N/A</v>
      </c>
      <c r="E143" s="26">
        <v>7256.0652794999996</v>
      </c>
      <c r="F143" s="7" t="str">
        <f t="shared" si="21"/>
        <v>N/A</v>
      </c>
      <c r="G143" s="26">
        <v>7172.1444013</v>
      </c>
      <c r="H143" s="7" t="str">
        <f t="shared" si="22"/>
        <v>N/A</v>
      </c>
      <c r="I143" s="8">
        <v>3.645</v>
      </c>
      <c r="J143" s="8">
        <v>-1.1599999999999999</v>
      </c>
      <c r="K143" s="25" t="s">
        <v>734</v>
      </c>
      <c r="L143" s="85" t="str">
        <f t="shared" si="23"/>
        <v>Yes</v>
      </c>
    </row>
    <row r="144" spans="1:12" x14ac:dyDescent="0.25">
      <c r="A144" s="142" t="s">
        <v>89</v>
      </c>
      <c r="B144" s="21" t="s">
        <v>213</v>
      </c>
      <c r="C144" s="4">
        <v>8.5270560656000001</v>
      </c>
      <c r="D144" s="7" t="str">
        <f t="shared" ref="D144:D161" si="24">IF($B144="N/A","N/A",IF(C144&gt;10,"No",IF(C144&lt;-10,"No","Yes")))</f>
        <v>N/A</v>
      </c>
      <c r="E144" s="4">
        <v>9.1131712437000001</v>
      </c>
      <c r="F144" s="7" t="str">
        <f t="shared" ref="F144:F161" si="25">IF($B144="N/A","N/A",IF(E144&gt;10,"No",IF(E144&lt;-10,"No","Yes")))</f>
        <v>N/A</v>
      </c>
      <c r="G144" s="4">
        <v>7.5516351118999996</v>
      </c>
      <c r="H144" s="7" t="str">
        <f t="shared" ref="H144:H161" si="26">IF($B144="N/A","N/A",IF(G144&gt;10,"No",IF(G144&lt;-10,"No","Yes")))</f>
        <v>N/A</v>
      </c>
      <c r="I144" s="8">
        <v>6.8739999999999997</v>
      </c>
      <c r="J144" s="8">
        <v>-17.100000000000001</v>
      </c>
      <c r="K144" s="25" t="s">
        <v>734</v>
      </c>
      <c r="L144" s="85" t="str">
        <f t="shared" ref="L144:L161" si="27">IF(J144="Div by 0", "N/A", IF(K144="N/A","N/A", IF(J144&gt;VALUE(MID(K144,1,2)), "No", IF(J144&lt;-1*VALUE(MID(K144,1,2)), "No", "Yes"))))</f>
        <v>Yes</v>
      </c>
    </row>
    <row r="145" spans="1:12" x14ac:dyDescent="0.25">
      <c r="A145" s="142" t="s">
        <v>474</v>
      </c>
      <c r="B145" s="21" t="s">
        <v>213</v>
      </c>
      <c r="C145" s="4">
        <v>9.3221694842999998</v>
      </c>
      <c r="D145" s="7" t="str">
        <f t="shared" si="24"/>
        <v>N/A</v>
      </c>
      <c r="E145" s="4">
        <v>9.8496240602</v>
      </c>
      <c r="F145" s="7" t="str">
        <f t="shared" si="25"/>
        <v>N/A</v>
      </c>
      <c r="G145" s="4">
        <v>8.0756352176000004</v>
      </c>
      <c r="H145" s="7" t="str">
        <f t="shared" si="26"/>
        <v>N/A</v>
      </c>
      <c r="I145" s="8">
        <v>5.6580000000000004</v>
      </c>
      <c r="J145" s="8">
        <v>-18</v>
      </c>
      <c r="K145" s="25" t="s">
        <v>734</v>
      </c>
      <c r="L145" s="85" t="str">
        <f t="shared" si="27"/>
        <v>Yes</v>
      </c>
    </row>
    <row r="146" spans="1:12" x14ac:dyDescent="0.25">
      <c r="A146" s="142" t="s">
        <v>475</v>
      </c>
      <c r="B146" s="21" t="s">
        <v>213</v>
      </c>
      <c r="C146" s="4">
        <v>7.1851225696999999</v>
      </c>
      <c r="D146" s="7" t="str">
        <f t="shared" si="24"/>
        <v>N/A</v>
      </c>
      <c r="E146" s="4">
        <v>7.9657081622000003</v>
      </c>
      <c r="F146" s="7" t="str">
        <f t="shared" si="25"/>
        <v>N/A</v>
      </c>
      <c r="G146" s="4">
        <v>6.9567627494000002</v>
      </c>
      <c r="H146" s="7" t="str">
        <f t="shared" si="26"/>
        <v>N/A</v>
      </c>
      <c r="I146" s="8">
        <v>10.86</v>
      </c>
      <c r="J146" s="8">
        <v>-12.7</v>
      </c>
      <c r="K146" s="25" t="s">
        <v>734</v>
      </c>
      <c r="L146" s="85" t="str">
        <f t="shared" si="27"/>
        <v>Yes</v>
      </c>
    </row>
    <row r="147" spans="1:12" x14ac:dyDescent="0.25">
      <c r="A147" s="142" t="s">
        <v>1450</v>
      </c>
      <c r="B147" s="21" t="s">
        <v>213</v>
      </c>
      <c r="C147" s="4">
        <v>18.711336849999999</v>
      </c>
      <c r="D147" s="7" t="str">
        <f t="shared" si="24"/>
        <v>N/A</v>
      </c>
      <c r="E147" s="4">
        <v>17.313276194</v>
      </c>
      <c r="F147" s="7" t="str">
        <f t="shared" si="25"/>
        <v>N/A</v>
      </c>
      <c r="G147" s="4">
        <v>13.758605852000001</v>
      </c>
      <c r="H147" s="7" t="str">
        <f t="shared" si="26"/>
        <v>N/A</v>
      </c>
      <c r="I147" s="8">
        <v>-7.47</v>
      </c>
      <c r="J147" s="8">
        <v>-20.5</v>
      </c>
      <c r="K147" s="25" t="s">
        <v>734</v>
      </c>
      <c r="L147" s="85" t="str">
        <f t="shared" si="27"/>
        <v>Yes</v>
      </c>
    </row>
    <row r="148" spans="1:12" x14ac:dyDescent="0.25">
      <c r="A148" s="142" t="s">
        <v>1451</v>
      </c>
      <c r="B148" s="21" t="s">
        <v>213</v>
      </c>
      <c r="C148" s="4">
        <v>26.627913178</v>
      </c>
      <c r="D148" s="7" t="str">
        <f t="shared" si="24"/>
        <v>N/A</v>
      </c>
      <c r="E148" s="4">
        <v>24.482359746</v>
      </c>
      <c r="F148" s="7" t="str">
        <f t="shared" si="25"/>
        <v>N/A</v>
      </c>
      <c r="G148" s="4">
        <v>21.981485128999999</v>
      </c>
      <c r="H148" s="7" t="str">
        <f t="shared" si="26"/>
        <v>N/A</v>
      </c>
      <c r="I148" s="8">
        <v>-8.06</v>
      </c>
      <c r="J148" s="8">
        <v>-10.199999999999999</v>
      </c>
      <c r="K148" s="25" t="s">
        <v>734</v>
      </c>
      <c r="L148" s="85" t="str">
        <f t="shared" si="27"/>
        <v>Yes</v>
      </c>
    </row>
    <row r="149" spans="1:12" x14ac:dyDescent="0.25">
      <c r="A149" s="142" t="s">
        <v>1452</v>
      </c>
      <c r="B149" s="21" t="s">
        <v>213</v>
      </c>
      <c r="C149" s="4">
        <v>6.3736263735999996</v>
      </c>
      <c r="D149" s="7" t="str">
        <f t="shared" si="24"/>
        <v>N/A</v>
      </c>
      <c r="E149" s="4">
        <v>6.3850687623000004</v>
      </c>
      <c r="F149" s="7" t="str">
        <f t="shared" si="25"/>
        <v>N/A</v>
      </c>
      <c r="G149" s="4">
        <v>4.4623059866999997</v>
      </c>
      <c r="H149" s="7" t="str">
        <f t="shared" si="26"/>
        <v>N/A</v>
      </c>
      <c r="I149" s="8">
        <v>0.17949999999999999</v>
      </c>
      <c r="J149" s="8">
        <v>-30.1</v>
      </c>
      <c r="K149" s="25" t="s">
        <v>734</v>
      </c>
      <c r="L149" s="85" t="str">
        <f t="shared" si="27"/>
        <v>No</v>
      </c>
    </row>
    <row r="150" spans="1:12" x14ac:dyDescent="0.25">
      <c r="A150" s="142" t="s">
        <v>90</v>
      </c>
      <c r="B150" s="21" t="s">
        <v>213</v>
      </c>
      <c r="C150" s="4">
        <v>48.987432441000003</v>
      </c>
      <c r="D150" s="7" t="str">
        <f t="shared" si="24"/>
        <v>N/A</v>
      </c>
      <c r="E150" s="4">
        <v>42.221444814000002</v>
      </c>
      <c r="F150" s="7" t="str">
        <f t="shared" si="25"/>
        <v>N/A</v>
      </c>
      <c r="G150" s="4">
        <v>32.895869191000003</v>
      </c>
      <c r="H150" s="7" t="str">
        <f t="shared" si="26"/>
        <v>N/A</v>
      </c>
      <c r="I150" s="8">
        <v>-13.8</v>
      </c>
      <c r="J150" s="8">
        <v>-22.1</v>
      </c>
      <c r="K150" s="25" t="s">
        <v>734</v>
      </c>
      <c r="L150" s="85" t="str">
        <f t="shared" si="27"/>
        <v>Yes</v>
      </c>
    </row>
    <row r="151" spans="1:12" x14ac:dyDescent="0.25">
      <c r="A151" s="142" t="s">
        <v>476</v>
      </c>
      <c r="B151" s="21" t="s">
        <v>213</v>
      </c>
      <c r="C151" s="4">
        <v>50.738627272999999</v>
      </c>
      <c r="D151" s="7" t="str">
        <f t="shared" si="24"/>
        <v>N/A</v>
      </c>
      <c r="E151" s="4">
        <v>44.864083285</v>
      </c>
      <c r="F151" s="7" t="str">
        <f t="shared" si="25"/>
        <v>N/A</v>
      </c>
      <c r="G151" s="4">
        <v>36.911561945999999</v>
      </c>
      <c r="H151" s="7" t="str">
        <f t="shared" si="26"/>
        <v>N/A</v>
      </c>
      <c r="I151" s="8">
        <v>-11.6</v>
      </c>
      <c r="J151" s="8">
        <v>-17.7</v>
      </c>
      <c r="K151" s="25" t="s">
        <v>734</v>
      </c>
      <c r="L151" s="85" t="str">
        <f t="shared" si="27"/>
        <v>Yes</v>
      </c>
    </row>
    <row r="152" spans="1:12" x14ac:dyDescent="0.25">
      <c r="A152" s="142" t="s">
        <v>477</v>
      </c>
      <c r="B152" s="21" t="s">
        <v>213</v>
      </c>
      <c r="C152" s="4">
        <v>46.094674556000001</v>
      </c>
      <c r="D152" s="7" t="str">
        <f t="shared" si="24"/>
        <v>N/A</v>
      </c>
      <c r="E152" s="4">
        <v>38.078228254999999</v>
      </c>
      <c r="F152" s="7" t="str">
        <f t="shared" si="25"/>
        <v>N/A</v>
      </c>
      <c r="G152" s="4">
        <v>27.827050998000001</v>
      </c>
      <c r="H152" s="7" t="str">
        <f t="shared" si="26"/>
        <v>N/A</v>
      </c>
      <c r="I152" s="8">
        <v>-17.399999999999999</v>
      </c>
      <c r="J152" s="8">
        <v>-26.9</v>
      </c>
      <c r="K152" s="25" t="s">
        <v>734</v>
      </c>
      <c r="L152" s="85" t="str">
        <f t="shared" si="27"/>
        <v>Yes</v>
      </c>
    </row>
    <row r="153" spans="1:12" x14ac:dyDescent="0.25">
      <c r="A153" s="142" t="s">
        <v>117</v>
      </c>
      <c r="B153" s="21" t="s">
        <v>213</v>
      </c>
      <c r="C153" s="4">
        <v>88.252913981000006</v>
      </c>
      <c r="D153" s="7" t="str">
        <f t="shared" si="24"/>
        <v>N/A</v>
      </c>
      <c r="E153" s="4">
        <v>87.682350882999998</v>
      </c>
      <c r="F153" s="7" t="str">
        <f t="shared" si="25"/>
        <v>N/A</v>
      </c>
      <c r="G153" s="4">
        <v>81.454388984999994</v>
      </c>
      <c r="H153" s="7" t="str">
        <f t="shared" si="26"/>
        <v>N/A</v>
      </c>
      <c r="I153" s="8">
        <v>-0.64700000000000002</v>
      </c>
      <c r="J153" s="8">
        <v>-7.1</v>
      </c>
      <c r="K153" s="25" t="s">
        <v>734</v>
      </c>
      <c r="L153" s="85" t="str">
        <f t="shared" si="27"/>
        <v>Yes</v>
      </c>
    </row>
    <row r="154" spans="1:12" x14ac:dyDescent="0.25">
      <c r="A154" s="142" t="s">
        <v>478</v>
      </c>
      <c r="B154" s="21" t="s">
        <v>213</v>
      </c>
      <c r="C154" s="4">
        <v>89.749880005999998</v>
      </c>
      <c r="D154" s="7" t="str">
        <f t="shared" si="24"/>
        <v>N/A</v>
      </c>
      <c r="E154" s="4">
        <v>89.097744360999997</v>
      </c>
      <c r="F154" s="7" t="str">
        <f t="shared" si="25"/>
        <v>N/A</v>
      </c>
      <c r="G154" s="4">
        <v>86.330510144000002</v>
      </c>
      <c r="H154" s="7" t="str">
        <f t="shared" si="26"/>
        <v>N/A</v>
      </c>
      <c r="I154" s="8">
        <v>-0.72699999999999998</v>
      </c>
      <c r="J154" s="8">
        <v>-3.11</v>
      </c>
      <c r="K154" s="25" t="s">
        <v>734</v>
      </c>
      <c r="L154" s="85" t="str">
        <f t="shared" si="27"/>
        <v>Yes</v>
      </c>
    </row>
    <row r="155" spans="1:12" x14ac:dyDescent="0.25">
      <c r="A155" s="142" t="s">
        <v>479</v>
      </c>
      <c r="B155" s="21" t="s">
        <v>213</v>
      </c>
      <c r="C155" s="4">
        <v>85.976331361000007</v>
      </c>
      <c r="D155" s="7" t="str">
        <f t="shared" si="24"/>
        <v>N/A</v>
      </c>
      <c r="E155" s="4">
        <v>85.693873905999993</v>
      </c>
      <c r="F155" s="7" t="str">
        <f t="shared" si="25"/>
        <v>N/A</v>
      </c>
      <c r="G155" s="4">
        <v>80.238359201999998</v>
      </c>
      <c r="H155" s="7" t="str">
        <f t="shared" si="26"/>
        <v>N/A</v>
      </c>
      <c r="I155" s="8">
        <v>-0.32900000000000001</v>
      </c>
      <c r="J155" s="8">
        <v>-6.37</v>
      </c>
      <c r="K155" s="25" t="s">
        <v>734</v>
      </c>
      <c r="L155" s="85" t="str">
        <f t="shared" si="27"/>
        <v>Yes</v>
      </c>
    </row>
    <row r="156" spans="1:12" x14ac:dyDescent="0.25">
      <c r="A156" s="142" t="s">
        <v>1453</v>
      </c>
      <c r="B156" s="21" t="s">
        <v>213</v>
      </c>
      <c r="C156" s="22">
        <v>0.48453608250000002</v>
      </c>
      <c r="D156" s="7" t="str">
        <f t="shared" si="24"/>
        <v>N/A</v>
      </c>
      <c r="E156" s="22">
        <v>0.4330134357</v>
      </c>
      <c r="F156" s="7" t="str">
        <f t="shared" si="25"/>
        <v>N/A</v>
      </c>
      <c r="G156" s="22">
        <v>0.67236467239999997</v>
      </c>
      <c r="H156" s="7" t="str">
        <f t="shared" si="26"/>
        <v>N/A</v>
      </c>
      <c r="I156" s="8">
        <v>-10.6</v>
      </c>
      <c r="J156" s="8">
        <v>55.28</v>
      </c>
      <c r="K156" s="25" t="s">
        <v>734</v>
      </c>
      <c r="L156" s="85" t="str">
        <f t="shared" si="27"/>
        <v>No</v>
      </c>
    </row>
    <row r="157" spans="1:12" x14ac:dyDescent="0.25">
      <c r="A157" s="142" t="s">
        <v>1454</v>
      </c>
      <c r="B157" s="21" t="s">
        <v>213</v>
      </c>
      <c r="C157" s="22">
        <v>0.45423340960000003</v>
      </c>
      <c r="D157" s="7" t="str">
        <f t="shared" si="24"/>
        <v>N/A</v>
      </c>
      <c r="E157" s="22">
        <v>0.36406341749999999</v>
      </c>
      <c r="F157" s="7" t="str">
        <f t="shared" si="25"/>
        <v>N/A</v>
      </c>
      <c r="G157" s="22">
        <v>0.42195121949999997</v>
      </c>
      <c r="H157" s="7" t="str">
        <f t="shared" si="26"/>
        <v>N/A</v>
      </c>
      <c r="I157" s="8">
        <v>-19.899999999999999</v>
      </c>
      <c r="J157" s="8">
        <v>15.9</v>
      </c>
      <c r="K157" s="25" t="s">
        <v>734</v>
      </c>
      <c r="L157" s="85" t="str">
        <f t="shared" si="27"/>
        <v>Yes</v>
      </c>
    </row>
    <row r="158" spans="1:12" x14ac:dyDescent="0.25">
      <c r="A158" s="142" t="s">
        <v>1455</v>
      </c>
      <c r="B158" s="21" t="s">
        <v>213</v>
      </c>
      <c r="C158" s="22">
        <v>0.48705882350000002</v>
      </c>
      <c r="D158" s="7" t="str">
        <f t="shared" si="24"/>
        <v>N/A</v>
      </c>
      <c r="E158" s="22">
        <v>0.55717488790000003</v>
      </c>
      <c r="F158" s="7" t="str">
        <f t="shared" si="25"/>
        <v>N/A</v>
      </c>
      <c r="G158" s="22">
        <v>0.56175298799999995</v>
      </c>
      <c r="H158" s="7" t="str">
        <f t="shared" si="26"/>
        <v>N/A</v>
      </c>
      <c r="I158" s="8">
        <v>14.4</v>
      </c>
      <c r="J158" s="8">
        <v>0.82169999999999999</v>
      </c>
      <c r="K158" s="25" t="s">
        <v>734</v>
      </c>
      <c r="L158" s="85" t="str">
        <f t="shared" si="27"/>
        <v>Yes</v>
      </c>
    </row>
    <row r="159" spans="1:12" x14ac:dyDescent="0.25">
      <c r="A159" s="142" t="s">
        <v>1456</v>
      </c>
      <c r="B159" s="21" t="s">
        <v>213</v>
      </c>
      <c r="C159" s="22">
        <v>182.10005219999999</v>
      </c>
      <c r="D159" s="7" t="str">
        <f t="shared" si="24"/>
        <v>N/A</v>
      </c>
      <c r="E159" s="22">
        <v>176.57971307</v>
      </c>
      <c r="F159" s="7" t="str">
        <f t="shared" si="25"/>
        <v>N/A</v>
      </c>
      <c r="G159" s="22">
        <v>147.11727912000001</v>
      </c>
      <c r="H159" s="7" t="str">
        <f t="shared" si="26"/>
        <v>N/A</v>
      </c>
      <c r="I159" s="8">
        <v>-3.03</v>
      </c>
      <c r="J159" s="8">
        <v>-16.7</v>
      </c>
      <c r="K159" s="25" t="s">
        <v>734</v>
      </c>
      <c r="L159" s="85" t="str">
        <f t="shared" si="27"/>
        <v>Yes</v>
      </c>
    </row>
    <row r="160" spans="1:12" x14ac:dyDescent="0.25">
      <c r="A160" s="142" t="s">
        <v>1457</v>
      </c>
      <c r="B160" s="21" t="s">
        <v>213</v>
      </c>
      <c r="C160" s="22">
        <v>186.20008010999999</v>
      </c>
      <c r="D160" s="7" t="str">
        <f t="shared" si="24"/>
        <v>N/A</v>
      </c>
      <c r="E160" s="22">
        <v>182.11410347</v>
      </c>
      <c r="F160" s="7" t="str">
        <f t="shared" si="25"/>
        <v>N/A</v>
      </c>
      <c r="G160" s="22">
        <v>152.15412186</v>
      </c>
      <c r="H160" s="7" t="str">
        <f t="shared" si="26"/>
        <v>N/A</v>
      </c>
      <c r="I160" s="8">
        <v>-2.19</v>
      </c>
      <c r="J160" s="8">
        <v>-16.5</v>
      </c>
      <c r="K160" s="25" t="s">
        <v>734</v>
      </c>
      <c r="L160" s="85" t="str">
        <f t="shared" si="27"/>
        <v>Yes</v>
      </c>
    </row>
    <row r="161" spans="1:12" x14ac:dyDescent="0.25">
      <c r="A161" s="142" t="s">
        <v>1458</v>
      </c>
      <c r="B161" s="21" t="s">
        <v>213</v>
      </c>
      <c r="C161" s="22">
        <v>154.94960212000001</v>
      </c>
      <c r="D161" s="7" t="str">
        <f t="shared" si="24"/>
        <v>N/A</v>
      </c>
      <c r="E161" s="22">
        <v>144.06153846000001</v>
      </c>
      <c r="F161" s="7" t="str">
        <f t="shared" si="25"/>
        <v>N/A</v>
      </c>
      <c r="G161" s="22">
        <v>113.85093168</v>
      </c>
      <c r="H161" s="7" t="str">
        <f t="shared" si="26"/>
        <v>N/A</v>
      </c>
      <c r="I161" s="8">
        <v>-7.03</v>
      </c>
      <c r="J161" s="8">
        <v>-21</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0</v>
      </c>
      <c r="H163" s="7" t="str">
        <f t="shared" si="30"/>
        <v>N/A</v>
      </c>
      <c r="I163" s="8" t="s">
        <v>1747</v>
      </c>
      <c r="J163" s="8" t="s">
        <v>1747</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0</v>
      </c>
      <c r="D165" s="7" t="str">
        <f t="shared" si="28"/>
        <v>N/A</v>
      </c>
      <c r="E165" s="22">
        <v>0</v>
      </c>
      <c r="F165" s="7" t="str">
        <f t="shared" si="29"/>
        <v>N/A</v>
      </c>
      <c r="G165" s="22">
        <v>11</v>
      </c>
      <c r="H165" s="7" t="str">
        <f t="shared" si="30"/>
        <v>N/A</v>
      </c>
      <c r="I165" s="8" t="s">
        <v>1747</v>
      </c>
      <c r="J165" s="8" t="s">
        <v>1747</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11</v>
      </c>
      <c r="D167" s="7" t="str">
        <f t="shared" si="28"/>
        <v>N/A</v>
      </c>
      <c r="E167" s="22">
        <v>11</v>
      </c>
      <c r="F167" s="7" t="str">
        <f t="shared" si="29"/>
        <v>N/A</v>
      </c>
      <c r="G167" s="22">
        <v>11</v>
      </c>
      <c r="H167" s="7" t="str">
        <f t="shared" si="30"/>
        <v>N/A</v>
      </c>
      <c r="I167" s="8">
        <v>0</v>
      </c>
      <c r="J167" s="8">
        <v>-75</v>
      </c>
      <c r="K167" s="10" t="s">
        <v>213</v>
      </c>
      <c r="L167" s="85" t="str">
        <f t="shared" si="31"/>
        <v>N/A</v>
      </c>
    </row>
    <row r="168" spans="1:12" x14ac:dyDescent="0.25">
      <c r="A168" s="142" t="s">
        <v>125</v>
      </c>
      <c r="B168" s="21" t="s">
        <v>213</v>
      </c>
      <c r="C168" s="26">
        <v>331240</v>
      </c>
      <c r="D168" s="7" t="str">
        <f t="shared" si="28"/>
        <v>N/A</v>
      </c>
      <c r="E168" s="26">
        <v>319527</v>
      </c>
      <c r="F168" s="7" t="str">
        <f t="shared" si="29"/>
        <v>N/A</v>
      </c>
      <c r="G168" s="26">
        <v>247741</v>
      </c>
      <c r="H168" s="7" t="str">
        <f t="shared" si="30"/>
        <v>N/A</v>
      </c>
      <c r="I168" s="8">
        <v>-3.54</v>
      </c>
      <c r="J168" s="8">
        <v>-22.5</v>
      </c>
      <c r="K168" s="10" t="s">
        <v>213</v>
      </c>
      <c r="L168" s="85" t="str">
        <f t="shared" si="31"/>
        <v>N/A</v>
      </c>
    </row>
    <row r="169" spans="1:12" x14ac:dyDescent="0.25">
      <c r="A169" s="142" t="s">
        <v>1595</v>
      </c>
      <c r="B169" s="21" t="s">
        <v>213</v>
      </c>
      <c r="C169" s="26">
        <v>118707</v>
      </c>
      <c r="D169" s="7" t="str">
        <f t="shared" si="28"/>
        <v>N/A</v>
      </c>
      <c r="E169" s="26">
        <v>187880</v>
      </c>
      <c r="F169" s="7" t="str">
        <f t="shared" si="29"/>
        <v>N/A</v>
      </c>
      <c r="G169" s="26">
        <v>113585</v>
      </c>
      <c r="H169" s="7" t="str">
        <f t="shared" si="30"/>
        <v>N/A</v>
      </c>
      <c r="I169" s="8">
        <v>58.27</v>
      </c>
      <c r="J169" s="8">
        <v>-39.5</v>
      </c>
      <c r="K169" s="10" t="s">
        <v>213</v>
      </c>
      <c r="L169" s="85" t="str">
        <f t="shared" si="31"/>
        <v>N/A</v>
      </c>
    </row>
    <row r="170" spans="1:12" x14ac:dyDescent="0.25">
      <c r="A170" s="142" t="s">
        <v>1352</v>
      </c>
      <c r="B170" s="21" t="s">
        <v>213</v>
      </c>
      <c r="C170" s="26">
        <v>186987</v>
      </c>
      <c r="D170" s="7" t="str">
        <f t="shared" si="28"/>
        <v>N/A</v>
      </c>
      <c r="E170" s="26">
        <v>193880</v>
      </c>
      <c r="F170" s="7" t="str">
        <f t="shared" si="29"/>
        <v>N/A</v>
      </c>
      <c r="G170" s="26">
        <v>247654</v>
      </c>
      <c r="H170" s="7" t="str">
        <f t="shared" si="30"/>
        <v>N/A</v>
      </c>
      <c r="I170" s="8">
        <v>3.6859999999999999</v>
      </c>
      <c r="J170" s="8">
        <v>27.74</v>
      </c>
      <c r="K170" s="10" t="s">
        <v>213</v>
      </c>
      <c r="L170" s="85" t="str">
        <f t="shared" si="31"/>
        <v>N/A</v>
      </c>
    </row>
    <row r="171" spans="1:12" x14ac:dyDescent="0.25">
      <c r="A171" s="142" t="s">
        <v>1589</v>
      </c>
      <c r="B171" s="21" t="s">
        <v>213</v>
      </c>
      <c r="C171" s="26">
        <v>116783</v>
      </c>
      <c r="D171" s="7" t="str">
        <f t="shared" si="28"/>
        <v>N/A</v>
      </c>
      <c r="E171" s="26">
        <v>61393</v>
      </c>
      <c r="F171" s="7" t="str">
        <f t="shared" si="29"/>
        <v>N/A</v>
      </c>
      <c r="G171" s="26">
        <v>33011</v>
      </c>
      <c r="H171" s="7" t="str">
        <f t="shared" si="30"/>
        <v>N/A</v>
      </c>
      <c r="I171" s="8">
        <v>-47.4</v>
      </c>
      <c r="J171" s="8">
        <v>-46.2</v>
      </c>
      <c r="K171" s="10" t="s">
        <v>213</v>
      </c>
      <c r="L171" s="85" t="str">
        <f t="shared" si="31"/>
        <v>N/A</v>
      </c>
    </row>
    <row r="172" spans="1:12" x14ac:dyDescent="0.25">
      <c r="A172" s="142" t="s">
        <v>1590</v>
      </c>
      <c r="B172" s="21" t="s">
        <v>213</v>
      </c>
      <c r="C172" s="26">
        <v>300454</v>
      </c>
      <c r="D172" s="7" t="str">
        <f t="shared" si="28"/>
        <v>N/A</v>
      </c>
      <c r="E172" s="26">
        <v>319527</v>
      </c>
      <c r="F172" s="7" t="str">
        <f t="shared" si="29"/>
        <v>N/A</v>
      </c>
      <c r="G172" s="26">
        <v>220719</v>
      </c>
      <c r="H172" s="7" t="str">
        <f t="shared" si="30"/>
        <v>N/A</v>
      </c>
      <c r="I172" s="8">
        <v>6.3479999999999999</v>
      </c>
      <c r="J172" s="8">
        <v>-30.9</v>
      </c>
      <c r="K172" s="10" t="s">
        <v>213</v>
      </c>
      <c r="L172" s="85" t="str">
        <f t="shared" si="31"/>
        <v>N/A</v>
      </c>
    </row>
    <row r="173" spans="1:12" ht="25" x14ac:dyDescent="0.25">
      <c r="A173" s="142" t="s">
        <v>1353</v>
      </c>
      <c r="B173" s="21" t="s">
        <v>213</v>
      </c>
      <c r="C173" s="26">
        <v>42187</v>
      </c>
      <c r="D173" s="7" t="str">
        <f t="shared" ref="D173:D187" si="32">IF($B173="N/A","N/A",IF(C173&gt;10,"No",IF(C173&lt;-10,"No","Yes")))</f>
        <v>N/A</v>
      </c>
      <c r="E173" s="26">
        <v>44014</v>
      </c>
      <c r="F173" s="7" t="str">
        <f t="shared" ref="F173:F187" si="33">IF($B173="N/A","N/A",IF(E173&gt;10,"No",IF(E173&lt;-10,"No","Yes")))</f>
        <v>N/A</v>
      </c>
      <c r="G173" s="26">
        <v>11281</v>
      </c>
      <c r="H173" s="7" t="str">
        <f t="shared" ref="H173:H187" si="34">IF($B173="N/A","N/A",IF(G173&gt;10,"No",IF(G173&lt;-10,"No","Yes")))</f>
        <v>N/A</v>
      </c>
      <c r="I173" s="8">
        <v>4.3310000000000004</v>
      </c>
      <c r="J173" s="8">
        <v>-74.400000000000006</v>
      </c>
      <c r="K173" s="25" t="s">
        <v>734</v>
      </c>
      <c r="L173" s="85" t="str">
        <f t="shared" ref="L173:L187" si="35">IF(J173="Div by 0", "N/A", IF(K173="N/A","N/A", IF(J173&gt;VALUE(MID(K173,1,2)), "No", IF(J173&lt;-1*VALUE(MID(K173,1,2)), "No", "Yes"))))</f>
        <v>No</v>
      </c>
    </row>
    <row r="174" spans="1:12" x14ac:dyDescent="0.25">
      <c r="A174" s="142" t="s">
        <v>646</v>
      </c>
      <c r="B174" s="21" t="s">
        <v>213</v>
      </c>
      <c r="C174" s="22">
        <v>185</v>
      </c>
      <c r="D174" s="7" t="str">
        <f t="shared" si="32"/>
        <v>N/A</v>
      </c>
      <c r="E174" s="22">
        <v>147</v>
      </c>
      <c r="F174" s="7" t="str">
        <f t="shared" si="33"/>
        <v>N/A</v>
      </c>
      <c r="G174" s="22">
        <v>42</v>
      </c>
      <c r="H174" s="7" t="str">
        <f t="shared" si="34"/>
        <v>N/A</v>
      </c>
      <c r="I174" s="8">
        <v>-20.5</v>
      </c>
      <c r="J174" s="8">
        <v>-71.400000000000006</v>
      </c>
      <c r="K174" s="25" t="s">
        <v>734</v>
      </c>
      <c r="L174" s="85" t="str">
        <f t="shared" si="35"/>
        <v>No</v>
      </c>
    </row>
    <row r="175" spans="1:12" x14ac:dyDescent="0.25">
      <c r="A175" s="142" t="s">
        <v>1354</v>
      </c>
      <c r="B175" s="21" t="s">
        <v>213</v>
      </c>
      <c r="C175" s="26">
        <v>228.03783784000001</v>
      </c>
      <c r="D175" s="7" t="str">
        <f t="shared" si="32"/>
        <v>N/A</v>
      </c>
      <c r="E175" s="26">
        <v>299.41496598999998</v>
      </c>
      <c r="F175" s="7" t="str">
        <f t="shared" si="33"/>
        <v>N/A</v>
      </c>
      <c r="G175" s="26">
        <v>268.59523810000002</v>
      </c>
      <c r="H175" s="7" t="str">
        <f t="shared" si="34"/>
        <v>N/A</v>
      </c>
      <c r="I175" s="8">
        <v>31.3</v>
      </c>
      <c r="J175" s="8">
        <v>-10.3</v>
      </c>
      <c r="K175" s="25" t="s">
        <v>734</v>
      </c>
      <c r="L175" s="85" t="str">
        <f t="shared" si="35"/>
        <v>Yes</v>
      </c>
    </row>
    <row r="176" spans="1:12" ht="25" x14ac:dyDescent="0.25">
      <c r="A176" s="142" t="s">
        <v>1355</v>
      </c>
      <c r="B176" s="21" t="s">
        <v>213</v>
      </c>
      <c r="C176" s="26">
        <v>345393</v>
      </c>
      <c r="D176" s="7" t="str">
        <f t="shared" si="32"/>
        <v>N/A</v>
      </c>
      <c r="E176" s="26">
        <v>292965</v>
      </c>
      <c r="F176" s="7" t="str">
        <f t="shared" si="33"/>
        <v>N/A</v>
      </c>
      <c r="G176" s="26">
        <v>141874</v>
      </c>
      <c r="H176" s="7" t="str">
        <f t="shared" si="34"/>
        <v>N/A</v>
      </c>
      <c r="I176" s="8">
        <v>-15.2</v>
      </c>
      <c r="J176" s="8">
        <v>-51.6</v>
      </c>
      <c r="K176" s="25" t="s">
        <v>734</v>
      </c>
      <c r="L176" s="85" t="str">
        <f t="shared" si="35"/>
        <v>No</v>
      </c>
    </row>
    <row r="177" spans="1:12" x14ac:dyDescent="0.25">
      <c r="A177" s="142" t="s">
        <v>513</v>
      </c>
      <c r="B177" s="21" t="s">
        <v>213</v>
      </c>
      <c r="C177" s="22">
        <v>1266</v>
      </c>
      <c r="D177" s="7" t="str">
        <f t="shared" si="32"/>
        <v>N/A</v>
      </c>
      <c r="E177" s="22">
        <v>1190</v>
      </c>
      <c r="F177" s="7" t="str">
        <f t="shared" si="33"/>
        <v>N/A</v>
      </c>
      <c r="G177" s="22">
        <v>789</v>
      </c>
      <c r="H177" s="7" t="str">
        <f t="shared" si="34"/>
        <v>N/A</v>
      </c>
      <c r="I177" s="8">
        <v>-6</v>
      </c>
      <c r="J177" s="8">
        <v>-33.700000000000003</v>
      </c>
      <c r="K177" s="25" t="s">
        <v>734</v>
      </c>
      <c r="L177" s="85" t="str">
        <f t="shared" si="35"/>
        <v>No</v>
      </c>
    </row>
    <row r="178" spans="1:12" x14ac:dyDescent="0.25">
      <c r="A178" s="142" t="s">
        <v>1356</v>
      </c>
      <c r="B178" s="21" t="s">
        <v>213</v>
      </c>
      <c r="C178" s="26">
        <v>272.82227488000001</v>
      </c>
      <c r="D178" s="7" t="str">
        <f t="shared" si="32"/>
        <v>N/A</v>
      </c>
      <c r="E178" s="26">
        <v>246.18907562999999</v>
      </c>
      <c r="F178" s="7" t="str">
        <f t="shared" si="33"/>
        <v>N/A</v>
      </c>
      <c r="G178" s="26">
        <v>179.81495563999999</v>
      </c>
      <c r="H178" s="7" t="str">
        <f t="shared" si="34"/>
        <v>N/A</v>
      </c>
      <c r="I178" s="8">
        <v>-9.76</v>
      </c>
      <c r="J178" s="8">
        <v>-27</v>
      </c>
      <c r="K178" s="25" t="s">
        <v>734</v>
      </c>
      <c r="L178" s="85" t="str">
        <f t="shared" si="35"/>
        <v>Yes</v>
      </c>
    </row>
    <row r="179" spans="1:12" ht="25" x14ac:dyDescent="0.25">
      <c r="A179" s="142" t="s">
        <v>1357</v>
      </c>
      <c r="B179" s="21" t="s">
        <v>213</v>
      </c>
      <c r="C179" s="26">
        <v>1354434</v>
      </c>
      <c r="D179" s="7" t="str">
        <f t="shared" si="32"/>
        <v>N/A</v>
      </c>
      <c r="E179" s="26">
        <v>1059739</v>
      </c>
      <c r="F179" s="7" t="str">
        <f t="shared" si="33"/>
        <v>N/A</v>
      </c>
      <c r="G179" s="26">
        <v>403152</v>
      </c>
      <c r="H179" s="7" t="str">
        <f t="shared" si="34"/>
        <v>N/A</v>
      </c>
      <c r="I179" s="8">
        <v>-21.8</v>
      </c>
      <c r="J179" s="8">
        <v>-62</v>
      </c>
      <c r="K179" s="25" t="s">
        <v>734</v>
      </c>
      <c r="L179" s="85" t="str">
        <f t="shared" si="35"/>
        <v>No</v>
      </c>
    </row>
    <row r="180" spans="1:12" x14ac:dyDescent="0.25">
      <c r="A180" s="142" t="s">
        <v>514</v>
      </c>
      <c r="B180" s="21" t="s">
        <v>213</v>
      </c>
      <c r="C180" s="22">
        <v>2311</v>
      </c>
      <c r="D180" s="7" t="str">
        <f t="shared" si="32"/>
        <v>N/A</v>
      </c>
      <c r="E180" s="22">
        <v>2033</v>
      </c>
      <c r="F180" s="7" t="str">
        <f t="shared" si="33"/>
        <v>N/A</v>
      </c>
      <c r="G180" s="22">
        <v>601</v>
      </c>
      <c r="H180" s="7" t="str">
        <f t="shared" si="34"/>
        <v>N/A</v>
      </c>
      <c r="I180" s="8">
        <v>-12</v>
      </c>
      <c r="J180" s="8">
        <v>-70.400000000000006</v>
      </c>
      <c r="K180" s="25" t="s">
        <v>734</v>
      </c>
      <c r="L180" s="85" t="str">
        <f t="shared" si="35"/>
        <v>No</v>
      </c>
    </row>
    <row r="181" spans="1:12" ht="25" x14ac:dyDescent="0.25">
      <c r="A181" s="142" t="s">
        <v>1358</v>
      </c>
      <c r="B181" s="21" t="s">
        <v>213</v>
      </c>
      <c r="C181" s="26">
        <v>586.08135005999998</v>
      </c>
      <c r="D181" s="7" t="str">
        <f t="shared" si="32"/>
        <v>N/A</v>
      </c>
      <c r="E181" s="26">
        <v>521.26856862</v>
      </c>
      <c r="F181" s="7" t="str">
        <f t="shared" si="33"/>
        <v>N/A</v>
      </c>
      <c r="G181" s="26">
        <v>670.80199666999999</v>
      </c>
      <c r="H181" s="7" t="str">
        <f t="shared" si="34"/>
        <v>N/A</v>
      </c>
      <c r="I181" s="8">
        <v>-11.1</v>
      </c>
      <c r="J181" s="8">
        <v>28.69</v>
      </c>
      <c r="K181" s="25" t="s">
        <v>734</v>
      </c>
      <c r="L181" s="85" t="str">
        <f t="shared" si="35"/>
        <v>Yes</v>
      </c>
    </row>
    <row r="182" spans="1:12" ht="25" x14ac:dyDescent="0.25">
      <c r="A182" s="142" t="s">
        <v>1359</v>
      </c>
      <c r="B182" s="21" t="s">
        <v>213</v>
      </c>
      <c r="C182" s="26">
        <v>372955</v>
      </c>
      <c r="D182" s="7" t="str">
        <f t="shared" si="32"/>
        <v>N/A</v>
      </c>
      <c r="E182" s="26">
        <v>374128</v>
      </c>
      <c r="F182" s="7" t="str">
        <f t="shared" si="33"/>
        <v>N/A</v>
      </c>
      <c r="G182" s="26">
        <v>316984</v>
      </c>
      <c r="H182" s="7" t="str">
        <f t="shared" si="34"/>
        <v>N/A</v>
      </c>
      <c r="I182" s="8">
        <v>0.3145</v>
      </c>
      <c r="J182" s="8">
        <v>-15.3</v>
      </c>
      <c r="K182" s="25" t="s">
        <v>734</v>
      </c>
      <c r="L182" s="85" t="str">
        <f t="shared" si="35"/>
        <v>Yes</v>
      </c>
    </row>
    <row r="183" spans="1:12" x14ac:dyDescent="0.25">
      <c r="A183" s="142" t="s">
        <v>515</v>
      </c>
      <c r="B183" s="21" t="s">
        <v>213</v>
      </c>
      <c r="C183" s="22">
        <v>218</v>
      </c>
      <c r="D183" s="7" t="str">
        <f t="shared" si="32"/>
        <v>N/A</v>
      </c>
      <c r="E183" s="22">
        <v>200</v>
      </c>
      <c r="F183" s="7" t="str">
        <f t="shared" si="33"/>
        <v>N/A</v>
      </c>
      <c r="G183" s="22">
        <v>161</v>
      </c>
      <c r="H183" s="7" t="str">
        <f t="shared" si="34"/>
        <v>N/A</v>
      </c>
      <c r="I183" s="8">
        <v>-8.26</v>
      </c>
      <c r="J183" s="8">
        <v>-19.5</v>
      </c>
      <c r="K183" s="25" t="s">
        <v>734</v>
      </c>
      <c r="L183" s="85" t="str">
        <f t="shared" si="35"/>
        <v>Yes</v>
      </c>
    </row>
    <row r="184" spans="1:12" x14ac:dyDescent="0.25">
      <c r="A184" s="142" t="s">
        <v>1360</v>
      </c>
      <c r="B184" s="21" t="s">
        <v>213</v>
      </c>
      <c r="C184" s="26">
        <v>1710.8027523000001</v>
      </c>
      <c r="D184" s="7" t="str">
        <f t="shared" si="32"/>
        <v>N/A</v>
      </c>
      <c r="E184" s="26">
        <v>1870.64</v>
      </c>
      <c r="F184" s="7" t="str">
        <f t="shared" si="33"/>
        <v>N/A</v>
      </c>
      <c r="G184" s="26">
        <v>1968.8447205</v>
      </c>
      <c r="H184" s="7" t="str">
        <f t="shared" si="34"/>
        <v>N/A</v>
      </c>
      <c r="I184" s="8">
        <v>9.343</v>
      </c>
      <c r="J184" s="8">
        <v>5.25</v>
      </c>
      <c r="K184" s="25" t="s">
        <v>734</v>
      </c>
      <c r="L184" s="85" t="str">
        <f t="shared" si="35"/>
        <v>Yes</v>
      </c>
    </row>
    <row r="185" spans="1:12" ht="25" x14ac:dyDescent="0.25">
      <c r="A185" s="142" t="s">
        <v>1361</v>
      </c>
      <c r="B185" s="21" t="s">
        <v>213</v>
      </c>
      <c r="C185" s="26">
        <v>186191702</v>
      </c>
      <c r="D185" s="7" t="str">
        <f t="shared" si="32"/>
        <v>N/A</v>
      </c>
      <c r="E185" s="26">
        <v>165610733</v>
      </c>
      <c r="F185" s="7" t="str">
        <f t="shared" si="33"/>
        <v>N/A</v>
      </c>
      <c r="G185" s="26">
        <v>44551158</v>
      </c>
      <c r="H185" s="7" t="str">
        <f t="shared" si="34"/>
        <v>N/A</v>
      </c>
      <c r="I185" s="8">
        <v>-11.1</v>
      </c>
      <c r="J185" s="8">
        <v>-73.099999999999994</v>
      </c>
      <c r="K185" s="25" t="s">
        <v>734</v>
      </c>
      <c r="L185" s="85" t="str">
        <f t="shared" si="35"/>
        <v>No</v>
      </c>
    </row>
    <row r="186" spans="1:12" ht="25" x14ac:dyDescent="0.25">
      <c r="A186" s="142" t="s">
        <v>516</v>
      </c>
      <c r="B186" s="21" t="s">
        <v>213</v>
      </c>
      <c r="C186" s="22">
        <v>13397</v>
      </c>
      <c r="D186" s="7" t="str">
        <f t="shared" si="32"/>
        <v>N/A</v>
      </c>
      <c r="E186" s="22">
        <v>11819</v>
      </c>
      <c r="F186" s="7" t="str">
        <f t="shared" si="33"/>
        <v>N/A</v>
      </c>
      <c r="G186" s="22">
        <v>3324</v>
      </c>
      <c r="H186" s="7" t="str">
        <f t="shared" si="34"/>
        <v>N/A</v>
      </c>
      <c r="I186" s="8">
        <v>-11.8</v>
      </c>
      <c r="J186" s="8">
        <v>-71.900000000000006</v>
      </c>
      <c r="K186" s="25" t="s">
        <v>734</v>
      </c>
      <c r="L186" s="85" t="str">
        <f t="shared" si="35"/>
        <v>No</v>
      </c>
    </row>
    <row r="187" spans="1:12" ht="25" x14ac:dyDescent="0.25">
      <c r="A187" s="142" t="s">
        <v>1362</v>
      </c>
      <c r="B187" s="21" t="s">
        <v>213</v>
      </c>
      <c r="C187" s="26">
        <v>13898.01463</v>
      </c>
      <c r="D187" s="7" t="str">
        <f t="shared" si="32"/>
        <v>N/A</v>
      </c>
      <c r="E187" s="26">
        <v>14012.245790999999</v>
      </c>
      <c r="F187" s="7" t="str">
        <f t="shared" si="33"/>
        <v>N/A</v>
      </c>
      <c r="G187" s="26">
        <v>13402.875451</v>
      </c>
      <c r="H187" s="7" t="str">
        <f t="shared" si="34"/>
        <v>N/A</v>
      </c>
      <c r="I187" s="8">
        <v>0.82189999999999996</v>
      </c>
      <c r="J187" s="8">
        <v>-4.3499999999999996</v>
      </c>
      <c r="K187" s="25" t="s">
        <v>734</v>
      </c>
      <c r="L187" s="85" t="str">
        <f t="shared" si="35"/>
        <v>Yes</v>
      </c>
    </row>
    <row r="188" spans="1:12" x14ac:dyDescent="0.25">
      <c r="A188" s="116" t="s">
        <v>1363</v>
      </c>
      <c r="B188" s="21" t="s">
        <v>213</v>
      </c>
      <c r="C188" s="26">
        <v>197428655</v>
      </c>
      <c r="D188" s="7" t="str">
        <f t="shared" ref="D188:D203" si="36">IF($B188="N/A","N/A",IF(C188&gt;10,"No",IF(C188&lt;-10,"No","Yes")))</f>
        <v>N/A</v>
      </c>
      <c r="E188" s="26">
        <v>173524780</v>
      </c>
      <c r="F188" s="7" t="str">
        <f t="shared" ref="F188:F203" si="37">IF($B188="N/A","N/A",IF(E188&gt;10,"No",IF(E188&lt;-10,"No","Yes")))</f>
        <v>N/A</v>
      </c>
      <c r="G188" s="26">
        <v>46336693</v>
      </c>
      <c r="H188" s="7" t="str">
        <f t="shared" ref="H188:H203" si="38">IF($B188="N/A","N/A",IF(G188&gt;10,"No",IF(G188&lt;-10,"No","Yes")))</f>
        <v>N/A</v>
      </c>
      <c r="I188" s="8">
        <v>-12.1</v>
      </c>
      <c r="J188" s="8">
        <v>-73.3</v>
      </c>
      <c r="K188" s="25" t="s">
        <v>734</v>
      </c>
      <c r="L188" s="85" t="str">
        <f t="shared" ref="L188:L203" si="39">IF(J188="Div by 0", "N/A", IF(K188="N/A","N/A", IF(J188&gt;VALUE(MID(K188,1,2)), "No", IF(J188&lt;-1*VALUE(MID(K188,1,2)), "No", "Yes"))))</f>
        <v>No</v>
      </c>
    </row>
    <row r="189" spans="1:12" x14ac:dyDescent="0.25">
      <c r="A189" s="116" t="s">
        <v>1460</v>
      </c>
      <c r="B189" s="21" t="s">
        <v>213</v>
      </c>
      <c r="C189" s="22">
        <v>13861</v>
      </c>
      <c r="D189" s="7" t="str">
        <f t="shared" si="36"/>
        <v>N/A</v>
      </c>
      <c r="E189" s="22">
        <v>12032</v>
      </c>
      <c r="F189" s="7" t="str">
        <f t="shared" si="37"/>
        <v>N/A</v>
      </c>
      <c r="G189" s="22">
        <v>3393</v>
      </c>
      <c r="H189" s="7" t="str">
        <f t="shared" si="38"/>
        <v>N/A</v>
      </c>
      <c r="I189" s="8">
        <v>-13.2</v>
      </c>
      <c r="J189" s="8">
        <v>-71.8</v>
      </c>
      <c r="K189" s="25" t="s">
        <v>734</v>
      </c>
      <c r="L189" s="85" t="str">
        <f t="shared" si="39"/>
        <v>No</v>
      </c>
    </row>
    <row r="190" spans="1:12" x14ac:dyDescent="0.25">
      <c r="A190" s="116" t="s">
        <v>1461</v>
      </c>
      <c r="B190" s="21" t="s">
        <v>213</v>
      </c>
      <c r="C190" s="26">
        <v>14243.464035999999</v>
      </c>
      <c r="D190" s="7" t="str">
        <f t="shared" si="36"/>
        <v>N/A</v>
      </c>
      <c r="E190" s="26">
        <v>14421.939827</v>
      </c>
      <c r="F190" s="7" t="str">
        <f t="shared" si="37"/>
        <v>N/A</v>
      </c>
      <c r="G190" s="26">
        <v>13656.555555999999</v>
      </c>
      <c r="H190" s="7" t="str">
        <f t="shared" si="38"/>
        <v>N/A</v>
      </c>
      <c r="I190" s="8">
        <v>1.2529999999999999</v>
      </c>
      <c r="J190" s="8">
        <v>-5.31</v>
      </c>
      <c r="K190" s="25" t="s">
        <v>734</v>
      </c>
      <c r="L190" s="85" t="str">
        <f t="shared" si="39"/>
        <v>Yes</v>
      </c>
    </row>
    <row r="191" spans="1:12" x14ac:dyDescent="0.25">
      <c r="A191" s="116" t="s">
        <v>1462</v>
      </c>
      <c r="B191" s="21" t="s">
        <v>213</v>
      </c>
      <c r="C191" s="26">
        <v>13241.044309999999</v>
      </c>
      <c r="D191" s="7" t="str">
        <f t="shared" si="36"/>
        <v>N/A</v>
      </c>
      <c r="E191" s="26">
        <v>14014.048299</v>
      </c>
      <c r="F191" s="7" t="str">
        <f t="shared" si="37"/>
        <v>N/A</v>
      </c>
      <c r="G191" s="26">
        <v>12451.469121</v>
      </c>
      <c r="H191" s="7" t="str">
        <f t="shared" si="38"/>
        <v>N/A</v>
      </c>
      <c r="I191" s="8">
        <v>5.8380000000000001</v>
      </c>
      <c r="J191" s="8">
        <v>-11.2</v>
      </c>
      <c r="K191" s="25" t="s">
        <v>734</v>
      </c>
      <c r="L191" s="85" t="str">
        <f t="shared" si="39"/>
        <v>Yes</v>
      </c>
    </row>
    <row r="192" spans="1:12" x14ac:dyDescent="0.25">
      <c r="A192" s="116" t="s">
        <v>1463</v>
      </c>
      <c r="B192" s="21" t="s">
        <v>213</v>
      </c>
      <c r="C192" s="26">
        <v>17317.39314</v>
      </c>
      <c r="D192" s="7" t="str">
        <f t="shared" si="36"/>
        <v>N/A</v>
      </c>
      <c r="E192" s="26">
        <v>15821.691344000001</v>
      </c>
      <c r="F192" s="7" t="str">
        <f t="shared" si="37"/>
        <v>N/A</v>
      </c>
      <c r="G192" s="26">
        <v>17232.292004999999</v>
      </c>
      <c r="H192" s="7" t="str">
        <f t="shared" si="38"/>
        <v>N/A</v>
      </c>
      <c r="I192" s="8">
        <v>-8.64</v>
      </c>
      <c r="J192" s="8">
        <v>8.9160000000000004</v>
      </c>
      <c r="K192" s="25" t="s">
        <v>734</v>
      </c>
      <c r="L192" s="85" t="str">
        <f t="shared" si="39"/>
        <v>Yes</v>
      </c>
    </row>
    <row r="193" spans="1:12" x14ac:dyDescent="0.25">
      <c r="A193" s="142" t="s">
        <v>1464</v>
      </c>
      <c r="B193" s="21" t="s">
        <v>213</v>
      </c>
      <c r="C193" s="5">
        <v>45.129257015999997</v>
      </c>
      <c r="D193" s="7" t="str">
        <f t="shared" si="36"/>
        <v>N/A</v>
      </c>
      <c r="E193" s="5">
        <v>42.092006296999998</v>
      </c>
      <c r="F193" s="7" t="str">
        <f t="shared" si="37"/>
        <v>N/A</v>
      </c>
      <c r="G193" s="5">
        <v>36.499569706999999</v>
      </c>
      <c r="H193" s="7" t="str">
        <f t="shared" si="38"/>
        <v>N/A</v>
      </c>
      <c r="I193" s="8">
        <v>-6.73</v>
      </c>
      <c r="J193" s="8">
        <v>-13.3</v>
      </c>
      <c r="K193" s="25" t="s">
        <v>734</v>
      </c>
      <c r="L193" s="85" t="str">
        <f t="shared" si="39"/>
        <v>Yes</v>
      </c>
    </row>
    <row r="194" spans="1:12" x14ac:dyDescent="0.25">
      <c r="A194" s="142" t="s">
        <v>1465</v>
      </c>
      <c r="B194" s="21" t="s">
        <v>213</v>
      </c>
      <c r="C194" s="5">
        <v>55.725027998999998</v>
      </c>
      <c r="D194" s="7" t="str">
        <f t="shared" si="36"/>
        <v>N/A</v>
      </c>
      <c r="E194" s="5">
        <v>53.886639676000001</v>
      </c>
      <c r="F194" s="7" t="str">
        <f t="shared" si="37"/>
        <v>N/A</v>
      </c>
      <c r="G194" s="5">
        <v>49.753791608999997</v>
      </c>
      <c r="H194" s="7" t="str">
        <f t="shared" si="38"/>
        <v>N/A</v>
      </c>
      <c r="I194" s="8">
        <v>-3.3</v>
      </c>
      <c r="J194" s="8">
        <v>-7.67</v>
      </c>
      <c r="K194" s="25" t="s">
        <v>734</v>
      </c>
      <c r="L194" s="85" t="str">
        <f t="shared" si="39"/>
        <v>Yes</v>
      </c>
    </row>
    <row r="195" spans="1:12" x14ac:dyDescent="0.25">
      <c r="A195" s="142" t="s">
        <v>1466</v>
      </c>
      <c r="B195" s="21" t="s">
        <v>213</v>
      </c>
      <c r="C195" s="5">
        <v>28.833474217999999</v>
      </c>
      <c r="D195" s="7" t="str">
        <f t="shared" si="36"/>
        <v>N/A</v>
      </c>
      <c r="E195" s="5">
        <v>24.245400964000002</v>
      </c>
      <c r="F195" s="7" t="str">
        <f t="shared" si="37"/>
        <v>N/A</v>
      </c>
      <c r="G195" s="5">
        <v>23.919068736</v>
      </c>
      <c r="H195" s="7" t="str">
        <f t="shared" si="38"/>
        <v>N/A</v>
      </c>
      <c r="I195" s="8">
        <v>-15.9</v>
      </c>
      <c r="J195" s="8">
        <v>-1.35</v>
      </c>
      <c r="K195" s="25" t="s">
        <v>734</v>
      </c>
      <c r="L195" s="85" t="str">
        <f t="shared" si="39"/>
        <v>Yes</v>
      </c>
    </row>
    <row r="196" spans="1:12" x14ac:dyDescent="0.25">
      <c r="A196" s="116" t="s">
        <v>1375</v>
      </c>
      <c r="B196" s="21" t="s">
        <v>213</v>
      </c>
      <c r="C196" s="26">
        <v>186191702</v>
      </c>
      <c r="D196" s="7" t="str">
        <f t="shared" si="36"/>
        <v>N/A</v>
      </c>
      <c r="E196" s="26">
        <v>165610733</v>
      </c>
      <c r="F196" s="7" t="str">
        <f t="shared" si="37"/>
        <v>N/A</v>
      </c>
      <c r="G196" s="26">
        <v>44551158</v>
      </c>
      <c r="H196" s="7" t="str">
        <f t="shared" si="38"/>
        <v>N/A</v>
      </c>
      <c r="I196" s="8">
        <v>-11.1</v>
      </c>
      <c r="J196" s="8">
        <v>-73.099999999999994</v>
      </c>
      <c r="K196" s="25" t="s">
        <v>734</v>
      </c>
      <c r="L196" s="85" t="str">
        <f t="shared" si="39"/>
        <v>No</v>
      </c>
    </row>
    <row r="197" spans="1:12" x14ac:dyDescent="0.25">
      <c r="A197" s="116" t="s">
        <v>1467</v>
      </c>
      <c r="B197" s="21" t="s">
        <v>213</v>
      </c>
      <c r="C197" s="22">
        <v>13397</v>
      </c>
      <c r="D197" s="7" t="str">
        <f t="shared" si="36"/>
        <v>N/A</v>
      </c>
      <c r="E197" s="22">
        <v>11819</v>
      </c>
      <c r="F197" s="7" t="str">
        <f t="shared" si="37"/>
        <v>N/A</v>
      </c>
      <c r="G197" s="22">
        <v>3324</v>
      </c>
      <c r="H197" s="7" t="str">
        <f t="shared" si="38"/>
        <v>N/A</v>
      </c>
      <c r="I197" s="8">
        <v>-11.8</v>
      </c>
      <c r="J197" s="8">
        <v>-71.900000000000006</v>
      </c>
      <c r="K197" s="25" t="s">
        <v>734</v>
      </c>
      <c r="L197" s="85" t="str">
        <f t="shared" si="39"/>
        <v>No</v>
      </c>
    </row>
    <row r="198" spans="1:12" ht="25" x14ac:dyDescent="0.25">
      <c r="A198" s="116" t="s">
        <v>1468</v>
      </c>
      <c r="B198" s="21" t="s">
        <v>213</v>
      </c>
      <c r="C198" s="26">
        <v>13898.01463</v>
      </c>
      <c r="D198" s="7" t="str">
        <f t="shared" si="36"/>
        <v>N/A</v>
      </c>
      <c r="E198" s="26">
        <v>14012.245790999999</v>
      </c>
      <c r="F198" s="7" t="str">
        <f t="shared" si="37"/>
        <v>N/A</v>
      </c>
      <c r="G198" s="26">
        <v>13402.875451</v>
      </c>
      <c r="H198" s="7" t="str">
        <f t="shared" si="38"/>
        <v>N/A</v>
      </c>
      <c r="I198" s="8">
        <v>0.82189999999999996</v>
      </c>
      <c r="J198" s="8">
        <v>-4.3499999999999996</v>
      </c>
      <c r="K198" s="25" t="s">
        <v>734</v>
      </c>
      <c r="L198" s="85" t="str">
        <f t="shared" si="39"/>
        <v>Yes</v>
      </c>
    </row>
    <row r="199" spans="1:12" ht="25" x14ac:dyDescent="0.25">
      <c r="A199" s="116" t="s">
        <v>1469</v>
      </c>
      <c r="B199" s="21" t="s">
        <v>213</v>
      </c>
      <c r="C199" s="26">
        <v>13162.389563999999</v>
      </c>
      <c r="D199" s="7" t="str">
        <f t="shared" si="36"/>
        <v>N/A</v>
      </c>
      <c r="E199" s="26">
        <v>13947.065036</v>
      </c>
      <c r="F199" s="7" t="str">
        <f t="shared" si="37"/>
        <v>N/A</v>
      </c>
      <c r="G199" s="26">
        <v>12515.229266</v>
      </c>
      <c r="H199" s="7" t="str">
        <f t="shared" si="38"/>
        <v>N/A</v>
      </c>
      <c r="I199" s="8">
        <v>5.9610000000000003</v>
      </c>
      <c r="J199" s="8">
        <v>-10.3</v>
      </c>
      <c r="K199" s="25" t="s">
        <v>734</v>
      </c>
      <c r="L199" s="85" t="str">
        <f t="shared" si="39"/>
        <v>Yes</v>
      </c>
    </row>
    <row r="200" spans="1:12" ht="25" x14ac:dyDescent="0.25">
      <c r="A200" s="116" t="s">
        <v>1470</v>
      </c>
      <c r="B200" s="21" t="s">
        <v>213</v>
      </c>
      <c r="C200" s="26">
        <v>16420.307794</v>
      </c>
      <c r="D200" s="7" t="str">
        <f t="shared" si="36"/>
        <v>N/A</v>
      </c>
      <c r="E200" s="26">
        <v>14245.890224999999</v>
      </c>
      <c r="F200" s="7" t="str">
        <f t="shared" si="37"/>
        <v>N/A</v>
      </c>
      <c r="G200" s="26">
        <v>16149.494479000001</v>
      </c>
      <c r="H200" s="7" t="str">
        <f t="shared" si="38"/>
        <v>N/A</v>
      </c>
      <c r="I200" s="8">
        <v>-13.2</v>
      </c>
      <c r="J200" s="8">
        <v>13.36</v>
      </c>
      <c r="K200" s="25" t="s">
        <v>734</v>
      </c>
      <c r="L200" s="85" t="str">
        <f t="shared" si="39"/>
        <v>Yes</v>
      </c>
    </row>
    <row r="201" spans="1:12" ht="25" x14ac:dyDescent="0.25">
      <c r="A201" s="116" t="s">
        <v>1471</v>
      </c>
      <c r="B201" s="21" t="s">
        <v>213</v>
      </c>
      <c r="C201" s="5">
        <v>43.618545288999997</v>
      </c>
      <c r="D201" s="7" t="str">
        <f t="shared" si="36"/>
        <v>N/A</v>
      </c>
      <c r="E201" s="5">
        <v>41.346860241000002</v>
      </c>
      <c r="F201" s="7" t="str">
        <f t="shared" si="37"/>
        <v>N/A</v>
      </c>
      <c r="G201" s="5">
        <v>35.757314974000003</v>
      </c>
      <c r="H201" s="7" t="str">
        <f t="shared" si="38"/>
        <v>N/A</v>
      </c>
      <c r="I201" s="8">
        <v>-5.21</v>
      </c>
      <c r="J201" s="8">
        <v>-13.5</v>
      </c>
      <c r="K201" s="25" t="s">
        <v>734</v>
      </c>
      <c r="L201" s="85" t="str">
        <f t="shared" si="39"/>
        <v>Yes</v>
      </c>
    </row>
    <row r="202" spans="1:12" ht="25" x14ac:dyDescent="0.25">
      <c r="A202" s="116" t="s">
        <v>1472</v>
      </c>
      <c r="B202" s="21" t="s">
        <v>213</v>
      </c>
      <c r="C202" s="5">
        <v>55.293051036999998</v>
      </c>
      <c r="D202" s="7" t="str">
        <f t="shared" si="36"/>
        <v>N/A</v>
      </c>
      <c r="E202" s="5">
        <v>53.447079236999997</v>
      </c>
      <c r="F202" s="7" t="str">
        <f t="shared" si="37"/>
        <v>N/A</v>
      </c>
      <c r="G202" s="5">
        <v>49.399251526</v>
      </c>
      <c r="H202" s="7" t="str">
        <f t="shared" si="38"/>
        <v>N/A</v>
      </c>
      <c r="I202" s="8">
        <v>-3.34</v>
      </c>
      <c r="J202" s="8">
        <v>-7.57</v>
      </c>
      <c r="K202" s="25" t="s">
        <v>734</v>
      </c>
      <c r="L202" s="85" t="str">
        <f t="shared" si="39"/>
        <v>Yes</v>
      </c>
    </row>
    <row r="203" spans="1:12" ht="25" x14ac:dyDescent="0.25">
      <c r="A203" s="144" t="s">
        <v>1473</v>
      </c>
      <c r="B203" s="93" t="s">
        <v>213</v>
      </c>
      <c r="C203" s="94">
        <v>25.595942519000001</v>
      </c>
      <c r="D203" s="124" t="str">
        <f t="shared" si="36"/>
        <v>N/A</v>
      </c>
      <c r="E203" s="94">
        <v>23.021968209000001</v>
      </c>
      <c r="F203" s="124" t="str">
        <f t="shared" si="37"/>
        <v>N/A</v>
      </c>
      <c r="G203" s="94">
        <v>22.588691795999999</v>
      </c>
      <c r="H203" s="124" t="str">
        <f t="shared" si="38"/>
        <v>N/A</v>
      </c>
      <c r="I203" s="125">
        <v>-10.1</v>
      </c>
      <c r="J203" s="125">
        <v>-1.88</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74637</v>
      </c>
      <c r="D6" s="7" t="str">
        <f>IF($B6="N/A","N/A",IF(C6&gt;10,"No",IF(C6&lt;-10,"No","Yes")))</f>
        <v>N/A</v>
      </c>
      <c r="E6" s="22">
        <v>75438</v>
      </c>
      <c r="F6" s="7" t="str">
        <f>IF($B6="N/A","N/A",IF(E6&gt;10,"No",IF(E6&lt;-10,"No","Yes")))</f>
        <v>N/A</v>
      </c>
      <c r="G6" s="22">
        <v>105407</v>
      </c>
      <c r="H6" s="7" t="str">
        <f>IF($B6="N/A","N/A",IF(G6&gt;10,"No",IF(G6&lt;-10,"No","Yes")))</f>
        <v>N/A</v>
      </c>
      <c r="I6" s="8">
        <v>1.073</v>
      </c>
      <c r="J6" s="8">
        <v>39.729999999999997</v>
      </c>
      <c r="K6" s="25" t="s">
        <v>734</v>
      </c>
      <c r="L6" s="85" t="str">
        <f t="shared" ref="L6:L46" si="0">IF(J6="Div by 0", "N/A", IF(K6="N/A","N/A", IF(J6&gt;VALUE(MID(K6,1,2)), "No", IF(J6&lt;-1*VALUE(MID(K6,1,2)), "No", "Yes"))))</f>
        <v>No</v>
      </c>
    </row>
    <row r="7" spans="1:12" x14ac:dyDescent="0.25">
      <c r="A7" s="142" t="s">
        <v>10</v>
      </c>
      <c r="B7" s="21" t="s">
        <v>213</v>
      </c>
      <c r="C7" s="22">
        <v>56287</v>
      </c>
      <c r="D7" s="7" t="str">
        <f>IF($B7="N/A","N/A",IF(C7&gt;10,"No",IF(C7&lt;-10,"No","Yes")))</f>
        <v>N/A</v>
      </c>
      <c r="E7" s="22">
        <v>55676</v>
      </c>
      <c r="F7" s="7" t="str">
        <f>IF($B7="N/A","N/A",IF(E7&gt;10,"No",IF(E7&lt;-10,"No","Yes")))</f>
        <v>N/A</v>
      </c>
      <c r="G7" s="22">
        <v>46555</v>
      </c>
      <c r="H7" s="7" t="str">
        <f>IF($B7="N/A","N/A",IF(G7&gt;10,"No",IF(G7&lt;-10,"No","Yes")))</f>
        <v>N/A</v>
      </c>
      <c r="I7" s="8">
        <v>-1.0900000000000001</v>
      </c>
      <c r="J7" s="8">
        <v>-16.399999999999999</v>
      </c>
      <c r="K7" s="25" t="s">
        <v>734</v>
      </c>
      <c r="L7" s="85" t="str">
        <f t="shared" si="0"/>
        <v>Yes</v>
      </c>
    </row>
    <row r="8" spans="1:12" x14ac:dyDescent="0.25">
      <c r="A8" s="142" t="s">
        <v>91</v>
      </c>
      <c r="B8" s="5" t="s">
        <v>297</v>
      </c>
      <c r="C8" s="4">
        <v>75.414338732999994</v>
      </c>
      <c r="D8" s="7" t="str">
        <f>IF($B8="N/A","N/A",IF(C8&gt;90,"No",IF(C8&lt;65,"No","Yes")))</f>
        <v>Yes</v>
      </c>
      <c r="E8" s="4">
        <v>73.803653331000007</v>
      </c>
      <c r="F8" s="7" t="str">
        <f>IF($B8="N/A","N/A",IF(E8&gt;90,"No",IF(E8&lt;65,"No","Yes")))</f>
        <v>Yes</v>
      </c>
      <c r="G8" s="4">
        <v>44.166895937</v>
      </c>
      <c r="H8" s="7" t="str">
        <f>IF($B8="N/A","N/A",IF(G8&gt;90,"No",IF(G8&lt;65,"No","Yes")))</f>
        <v>No</v>
      </c>
      <c r="I8" s="8">
        <v>-2.14</v>
      </c>
      <c r="J8" s="8">
        <v>-40.200000000000003</v>
      </c>
      <c r="K8" s="25" t="s">
        <v>734</v>
      </c>
      <c r="L8" s="85" t="str">
        <f t="shared" si="0"/>
        <v>No</v>
      </c>
    </row>
    <row r="9" spans="1:12" x14ac:dyDescent="0.25">
      <c r="A9" s="142" t="s">
        <v>92</v>
      </c>
      <c r="B9" s="5" t="s">
        <v>298</v>
      </c>
      <c r="C9" s="4">
        <v>93.983971316999998</v>
      </c>
      <c r="D9" s="7" t="str">
        <f>IF($B9="N/A","N/A",IF(C9&gt;100,"No",IF(C9&lt;90,"No","Yes")))</f>
        <v>Yes</v>
      </c>
      <c r="E9" s="4">
        <v>93.079782671000004</v>
      </c>
      <c r="F9" s="7" t="str">
        <f>IF($B9="N/A","N/A",IF(E9&gt;100,"No",IF(E9&lt;90,"No","Yes")))</f>
        <v>Yes</v>
      </c>
      <c r="G9" s="4">
        <v>90.493566353000006</v>
      </c>
      <c r="H9" s="7" t="str">
        <f>IF($B9="N/A","N/A",IF(G9&gt;100,"No",IF(G9&lt;90,"No","Yes")))</f>
        <v>Yes</v>
      </c>
      <c r="I9" s="8">
        <v>-0.96199999999999997</v>
      </c>
      <c r="J9" s="8">
        <v>-2.78</v>
      </c>
      <c r="K9" s="25" t="s">
        <v>734</v>
      </c>
      <c r="L9" s="85" t="str">
        <f t="shared" si="0"/>
        <v>Yes</v>
      </c>
    </row>
    <row r="10" spans="1:12" x14ac:dyDescent="0.25">
      <c r="A10" s="142" t="s">
        <v>93</v>
      </c>
      <c r="B10" s="5" t="s">
        <v>299</v>
      </c>
      <c r="C10" s="4">
        <v>87.205031446999996</v>
      </c>
      <c r="D10" s="7" t="str">
        <f>IF($B10="N/A","N/A",IF(C10&gt;100,"No",IF(C10&lt;85,"No","Yes")))</f>
        <v>Yes</v>
      </c>
      <c r="E10" s="4">
        <v>85.602684422999999</v>
      </c>
      <c r="F10" s="7" t="str">
        <f>IF($B10="N/A","N/A",IF(E10&gt;100,"No",IF(E10&lt;85,"No","Yes")))</f>
        <v>Yes</v>
      </c>
      <c r="G10" s="4">
        <v>80.206738131999998</v>
      </c>
      <c r="H10" s="7" t="str">
        <f>IF($B10="N/A","N/A",IF(G10&gt;100,"No",IF(G10&lt;85,"No","Yes")))</f>
        <v>No</v>
      </c>
      <c r="I10" s="8">
        <v>-1.84</v>
      </c>
      <c r="J10" s="8">
        <v>-6.3</v>
      </c>
      <c r="K10" s="25" t="s">
        <v>734</v>
      </c>
      <c r="L10" s="85" t="str">
        <f t="shared" si="0"/>
        <v>Yes</v>
      </c>
    </row>
    <row r="11" spans="1:12" x14ac:dyDescent="0.25">
      <c r="A11" s="142" t="s">
        <v>94</v>
      </c>
      <c r="B11" s="5" t="s">
        <v>300</v>
      </c>
      <c r="C11" s="4">
        <v>56.072247476000001</v>
      </c>
      <c r="D11" s="7" t="str">
        <f>IF($B11="N/A","N/A",IF(C11&gt;100,"No",IF(C11&lt;80,"No","Yes")))</f>
        <v>No</v>
      </c>
      <c r="E11" s="4">
        <v>57.462398766</v>
      </c>
      <c r="F11" s="7" t="str">
        <f>IF($B11="N/A","N/A",IF(E11&gt;100,"No",IF(E11&lt;80,"No","Yes")))</f>
        <v>No</v>
      </c>
      <c r="G11" s="4">
        <v>45.177810293</v>
      </c>
      <c r="H11" s="7" t="str">
        <f>IF($B11="N/A","N/A",IF(G11&gt;100,"No",IF(G11&lt;80,"No","Yes")))</f>
        <v>No</v>
      </c>
      <c r="I11" s="8">
        <v>2.4790000000000001</v>
      </c>
      <c r="J11" s="8">
        <v>-21.4</v>
      </c>
      <c r="K11" s="25" t="s">
        <v>734</v>
      </c>
      <c r="L11" s="85" t="str">
        <f t="shared" si="0"/>
        <v>Yes</v>
      </c>
    </row>
    <row r="12" spans="1:12" x14ac:dyDescent="0.25">
      <c r="A12" s="142" t="s">
        <v>95</v>
      </c>
      <c r="B12" s="5" t="s">
        <v>300</v>
      </c>
      <c r="C12" s="4">
        <v>65.749291396000004</v>
      </c>
      <c r="D12" s="7" t="str">
        <f>IF($B12="N/A","N/A",IF(C12&gt;100,"No",IF(C12&lt;80,"No","Yes")))</f>
        <v>No</v>
      </c>
      <c r="E12" s="4">
        <v>63.119691119999999</v>
      </c>
      <c r="F12" s="7" t="str">
        <f>IF($B12="N/A","N/A",IF(E12&gt;100,"No",IF(E12&lt;80,"No","Yes")))</f>
        <v>No</v>
      </c>
      <c r="G12" s="4">
        <v>35.050717263999999</v>
      </c>
      <c r="H12" s="7" t="str">
        <f>IF($B12="N/A","N/A",IF(G12&gt;100,"No",IF(G12&lt;80,"No","Yes")))</f>
        <v>No</v>
      </c>
      <c r="I12" s="8">
        <v>-4</v>
      </c>
      <c r="J12" s="8">
        <v>-44.5</v>
      </c>
      <c r="K12" s="25" t="s">
        <v>734</v>
      </c>
      <c r="L12" s="85" t="str">
        <f t="shared" si="0"/>
        <v>No</v>
      </c>
    </row>
    <row r="13" spans="1:12" x14ac:dyDescent="0.25">
      <c r="A13" s="84" t="s">
        <v>96</v>
      </c>
      <c r="B13" s="21" t="s">
        <v>213</v>
      </c>
      <c r="C13" s="22">
        <v>55917.03</v>
      </c>
      <c r="D13" s="7" t="str">
        <f t="shared" ref="D13:D44" si="1">IF($B13="N/A","N/A",IF(C13&gt;10,"No",IF(C13&lt;-10,"No","Yes")))</f>
        <v>N/A</v>
      </c>
      <c r="E13" s="22">
        <v>55651.31</v>
      </c>
      <c r="F13" s="7" t="str">
        <f t="shared" ref="F13:F44" si="2">IF($B13="N/A","N/A",IF(E13&gt;10,"No",IF(E13&lt;-10,"No","Yes")))</f>
        <v>N/A</v>
      </c>
      <c r="G13" s="22">
        <v>58883.63</v>
      </c>
      <c r="H13" s="7" t="str">
        <f t="shared" ref="H13:H44" si="3">IF($B13="N/A","N/A",IF(G13&gt;10,"No",IF(G13&lt;-10,"No","Yes")))</f>
        <v>N/A</v>
      </c>
      <c r="I13" s="8">
        <v>-0.47499999999999998</v>
      </c>
      <c r="J13" s="8">
        <v>5.8079999999999998</v>
      </c>
      <c r="K13" s="25" t="s">
        <v>734</v>
      </c>
      <c r="L13" s="85" t="str">
        <f t="shared" si="0"/>
        <v>Yes</v>
      </c>
    </row>
    <row r="14" spans="1:12" x14ac:dyDescent="0.25">
      <c r="A14" s="84" t="s">
        <v>100</v>
      </c>
      <c r="B14" s="21" t="s">
        <v>213</v>
      </c>
      <c r="C14" s="22">
        <v>18966</v>
      </c>
      <c r="D14" s="7" t="str">
        <f t="shared" si="1"/>
        <v>N/A</v>
      </c>
      <c r="E14" s="22">
        <v>17485</v>
      </c>
      <c r="F14" s="7" t="str">
        <f t="shared" si="2"/>
        <v>N/A</v>
      </c>
      <c r="G14" s="22">
        <v>5207</v>
      </c>
      <c r="H14" s="7" t="str">
        <f t="shared" si="3"/>
        <v>N/A</v>
      </c>
      <c r="I14" s="8">
        <v>-7.81</v>
      </c>
      <c r="J14" s="8">
        <v>-70.2</v>
      </c>
      <c r="K14" s="25" t="s">
        <v>734</v>
      </c>
      <c r="L14" s="85" t="str">
        <f t="shared" si="0"/>
        <v>No</v>
      </c>
    </row>
    <row r="15" spans="1:12" x14ac:dyDescent="0.25">
      <c r="A15" s="84" t="s">
        <v>974</v>
      </c>
      <c r="B15" s="21" t="s">
        <v>213</v>
      </c>
      <c r="C15" s="22">
        <v>4112</v>
      </c>
      <c r="D15" s="7" t="str">
        <f t="shared" si="1"/>
        <v>N/A</v>
      </c>
      <c r="E15" s="22">
        <v>3951</v>
      </c>
      <c r="F15" s="7" t="str">
        <f t="shared" si="2"/>
        <v>N/A</v>
      </c>
      <c r="G15" s="22">
        <v>937</v>
      </c>
      <c r="H15" s="7" t="str">
        <f t="shared" si="3"/>
        <v>N/A</v>
      </c>
      <c r="I15" s="8">
        <v>-3.92</v>
      </c>
      <c r="J15" s="8">
        <v>-76.3</v>
      </c>
      <c r="K15" s="25" t="s">
        <v>734</v>
      </c>
      <c r="L15" s="85" t="str">
        <f t="shared" si="0"/>
        <v>No</v>
      </c>
    </row>
    <row r="16" spans="1:12" x14ac:dyDescent="0.25">
      <c r="A16" s="84" t="s">
        <v>975</v>
      </c>
      <c r="B16" s="21" t="s">
        <v>213</v>
      </c>
      <c r="C16" s="22">
        <v>0</v>
      </c>
      <c r="D16" s="7" t="str">
        <f t="shared" si="1"/>
        <v>N/A</v>
      </c>
      <c r="E16" s="22">
        <v>0</v>
      </c>
      <c r="F16" s="7" t="str">
        <f t="shared" si="2"/>
        <v>N/A</v>
      </c>
      <c r="G16" s="22">
        <v>0</v>
      </c>
      <c r="H16" s="7" t="str">
        <f t="shared" si="3"/>
        <v>N/A</v>
      </c>
      <c r="I16" s="8" t="s">
        <v>1747</v>
      </c>
      <c r="J16" s="8" t="s">
        <v>1747</v>
      </c>
      <c r="K16" s="25" t="s">
        <v>734</v>
      </c>
      <c r="L16" s="85" t="str">
        <f t="shared" si="0"/>
        <v>N/A</v>
      </c>
    </row>
    <row r="17" spans="1:12" x14ac:dyDescent="0.25">
      <c r="A17" s="84" t="s">
        <v>976</v>
      </c>
      <c r="B17" s="21" t="s">
        <v>213</v>
      </c>
      <c r="C17" s="22">
        <v>370</v>
      </c>
      <c r="D17" s="7" t="str">
        <f t="shared" si="1"/>
        <v>N/A</v>
      </c>
      <c r="E17" s="22">
        <v>382</v>
      </c>
      <c r="F17" s="7" t="str">
        <f t="shared" si="2"/>
        <v>N/A</v>
      </c>
      <c r="G17" s="22">
        <v>88</v>
      </c>
      <c r="H17" s="7" t="str">
        <f t="shared" si="3"/>
        <v>N/A</v>
      </c>
      <c r="I17" s="8">
        <v>3.2429999999999999</v>
      </c>
      <c r="J17" s="8">
        <v>-77</v>
      </c>
      <c r="K17" s="25" t="s">
        <v>734</v>
      </c>
      <c r="L17" s="85" t="str">
        <f t="shared" si="0"/>
        <v>No</v>
      </c>
    </row>
    <row r="18" spans="1:12" x14ac:dyDescent="0.25">
      <c r="A18" s="84" t="s">
        <v>977</v>
      </c>
      <c r="B18" s="21" t="s">
        <v>213</v>
      </c>
      <c r="C18" s="22">
        <v>14484</v>
      </c>
      <c r="D18" s="7" t="str">
        <f t="shared" si="1"/>
        <v>N/A</v>
      </c>
      <c r="E18" s="22">
        <v>13152</v>
      </c>
      <c r="F18" s="7" t="str">
        <f t="shared" si="2"/>
        <v>N/A</v>
      </c>
      <c r="G18" s="22">
        <v>4182</v>
      </c>
      <c r="H18" s="7" t="str">
        <f t="shared" si="3"/>
        <v>N/A</v>
      </c>
      <c r="I18" s="8">
        <v>-9.1999999999999993</v>
      </c>
      <c r="J18" s="8">
        <v>-68.2</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19875</v>
      </c>
      <c r="D20" s="7" t="str">
        <f t="shared" si="1"/>
        <v>N/A</v>
      </c>
      <c r="E20" s="22">
        <v>19073</v>
      </c>
      <c r="F20" s="7" t="str">
        <f t="shared" si="2"/>
        <v>N/A</v>
      </c>
      <c r="G20" s="22">
        <v>7836</v>
      </c>
      <c r="H20" s="7" t="str">
        <f t="shared" si="3"/>
        <v>N/A</v>
      </c>
      <c r="I20" s="8">
        <v>-4.04</v>
      </c>
      <c r="J20" s="8">
        <v>-58.9</v>
      </c>
      <c r="K20" s="25" t="s">
        <v>734</v>
      </c>
      <c r="L20" s="85" t="str">
        <f t="shared" si="0"/>
        <v>No</v>
      </c>
    </row>
    <row r="21" spans="1:12" x14ac:dyDescent="0.25">
      <c r="A21" s="84" t="s">
        <v>979</v>
      </c>
      <c r="B21" s="21" t="s">
        <v>213</v>
      </c>
      <c r="C21" s="22">
        <v>10951</v>
      </c>
      <c r="D21" s="7" t="str">
        <f t="shared" si="1"/>
        <v>N/A</v>
      </c>
      <c r="E21" s="22">
        <v>10331</v>
      </c>
      <c r="F21" s="7" t="str">
        <f t="shared" si="2"/>
        <v>N/A</v>
      </c>
      <c r="G21" s="22">
        <v>4908</v>
      </c>
      <c r="H21" s="7" t="str">
        <f t="shared" si="3"/>
        <v>N/A</v>
      </c>
      <c r="I21" s="8">
        <v>-5.66</v>
      </c>
      <c r="J21" s="8">
        <v>-52.5</v>
      </c>
      <c r="K21" s="25" t="s">
        <v>734</v>
      </c>
      <c r="L21" s="85" t="str">
        <f t="shared" si="0"/>
        <v>No</v>
      </c>
    </row>
    <row r="22" spans="1:12" x14ac:dyDescent="0.25">
      <c r="A22" s="84" t="s">
        <v>980</v>
      </c>
      <c r="B22" s="21" t="s">
        <v>213</v>
      </c>
      <c r="C22" s="22">
        <v>0</v>
      </c>
      <c r="D22" s="7" t="str">
        <f t="shared" si="1"/>
        <v>N/A</v>
      </c>
      <c r="E22" s="22">
        <v>0</v>
      </c>
      <c r="F22" s="7" t="str">
        <f t="shared" si="2"/>
        <v>N/A</v>
      </c>
      <c r="G22" s="22">
        <v>0</v>
      </c>
      <c r="H22" s="7" t="str">
        <f t="shared" si="3"/>
        <v>N/A</v>
      </c>
      <c r="I22" s="8" t="s">
        <v>1747</v>
      </c>
      <c r="J22" s="8" t="s">
        <v>1747</v>
      </c>
      <c r="K22" s="25" t="s">
        <v>734</v>
      </c>
      <c r="L22" s="85" t="str">
        <f t="shared" si="0"/>
        <v>N/A</v>
      </c>
    </row>
    <row r="23" spans="1:12" x14ac:dyDescent="0.25">
      <c r="A23" s="84" t="s">
        <v>981</v>
      </c>
      <c r="B23" s="21" t="s">
        <v>213</v>
      </c>
      <c r="C23" s="22">
        <v>806</v>
      </c>
      <c r="D23" s="7" t="str">
        <f>IF($B23="N/A","N/A",IF(C23&gt;10,"No",IF(C23&lt;-10,"No","Yes")))</f>
        <v>N/A</v>
      </c>
      <c r="E23" s="22">
        <v>628</v>
      </c>
      <c r="F23" s="7" t="str">
        <f t="shared" si="2"/>
        <v>N/A</v>
      </c>
      <c r="G23" s="22">
        <v>230</v>
      </c>
      <c r="H23" s="7" t="str">
        <f t="shared" si="3"/>
        <v>N/A</v>
      </c>
      <c r="I23" s="8">
        <v>-22.1</v>
      </c>
      <c r="J23" s="8">
        <v>-63.4</v>
      </c>
      <c r="K23" s="25" t="s">
        <v>734</v>
      </c>
      <c r="L23" s="85" t="str">
        <f t="shared" si="0"/>
        <v>No</v>
      </c>
    </row>
    <row r="24" spans="1:12" x14ac:dyDescent="0.25">
      <c r="A24" s="84" t="s">
        <v>982</v>
      </c>
      <c r="B24" s="21" t="s">
        <v>213</v>
      </c>
      <c r="C24" s="22">
        <v>8118</v>
      </c>
      <c r="D24" s="7" t="str">
        <f t="shared" si="1"/>
        <v>N/A</v>
      </c>
      <c r="E24" s="22">
        <v>8114</v>
      </c>
      <c r="F24" s="7" t="str">
        <f t="shared" si="2"/>
        <v>N/A</v>
      </c>
      <c r="G24" s="22">
        <v>2698</v>
      </c>
      <c r="H24" s="7" t="str">
        <f t="shared" si="3"/>
        <v>N/A</v>
      </c>
      <c r="I24" s="8">
        <v>-4.9000000000000002E-2</v>
      </c>
      <c r="J24" s="8">
        <v>-66.7</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24859</v>
      </c>
      <c r="D26" s="7" t="str">
        <f t="shared" si="1"/>
        <v>N/A</v>
      </c>
      <c r="E26" s="22">
        <v>25930</v>
      </c>
      <c r="F26" s="7" t="str">
        <f t="shared" si="2"/>
        <v>N/A</v>
      </c>
      <c r="G26" s="22">
        <v>31438</v>
      </c>
      <c r="H26" s="7" t="str">
        <f t="shared" si="3"/>
        <v>N/A</v>
      </c>
      <c r="I26" s="8">
        <v>4.3079999999999998</v>
      </c>
      <c r="J26" s="8">
        <v>21.24</v>
      </c>
      <c r="K26" s="25" t="s">
        <v>734</v>
      </c>
      <c r="L26" s="85" t="str">
        <f t="shared" si="0"/>
        <v>Yes</v>
      </c>
    </row>
    <row r="27" spans="1:12" x14ac:dyDescent="0.25">
      <c r="A27" s="84" t="s">
        <v>984</v>
      </c>
      <c r="B27" s="21" t="s">
        <v>213</v>
      </c>
      <c r="C27" s="22">
        <v>4177</v>
      </c>
      <c r="D27" s="7" t="str">
        <f t="shared" si="1"/>
        <v>N/A</v>
      </c>
      <c r="E27" s="22">
        <v>5279</v>
      </c>
      <c r="F27" s="7" t="str">
        <f t="shared" si="2"/>
        <v>N/A</v>
      </c>
      <c r="G27" s="22">
        <v>2142</v>
      </c>
      <c r="H27" s="7" t="str">
        <f t="shared" si="3"/>
        <v>N/A</v>
      </c>
      <c r="I27" s="8">
        <v>26.38</v>
      </c>
      <c r="J27" s="8">
        <v>-59.4</v>
      </c>
      <c r="K27" s="25" t="s">
        <v>734</v>
      </c>
      <c r="L27" s="85" t="str">
        <f t="shared" si="0"/>
        <v>No</v>
      </c>
    </row>
    <row r="28" spans="1:12" x14ac:dyDescent="0.25">
      <c r="A28" s="84" t="s">
        <v>985</v>
      </c>
      <c r="B28" s="21" t="s">
        <v>213</v>
      </c>
      <c r="C28" s="22">
        <v>257</v>
      </c>
      <c r="D28" s="7" t="str">
        <f t="shared" si="1"/>
        <v>N/A</v>
      </c>
      <c r="E28" s="22">
        <v>94</v>
      </c>
      <c r="F28" s="7" t="str">
        <f t="shared" si="2"/>
        <v>N/A</v>
      </c>
      <c r="G28" s="22">
        <v>11</v>
      </c>
      <c r="H28" s="7" t="str">
        <f t="shared" si="3"/>
        <v>N/A</v>
      </c>
      <c r="I28" s="8">
        <v>-63.4</v>
      </c>
      <c r="J28" s="8">
        <v>-98.9</v>
      </c>
      <c r="K28" s="25" t="s">
        <v>734</v>
      </c>
      <c r="L28" s="85" t="str">
        <f t="shared" si="0"/>
        <v>No</v>
      </c>
    </row>
    <row r="29" spans="1:12" x14ac:dyDescent="0.25">
      <c r="A29" s="84" t="s">
        <v>986</v>
      </c>
      <c r="B29" s="21" t="s">
        <v>213</v>
      </c>
      <c r="C29" s="22">
        <v>0</v>
      </c>
      <c r="D29" s="7" t="str">
        <f t="shared" si="1"/>
        <v>N/A</v>
      </c>
      <c r="E29" s="22">
        <v>0</v>
      </c>
      <c r="F29" s="7" t="str">
        <f t="shared" si="2"/>
        <v>N/A</v>
      </c>
      <c r="G29" s="22">
        <v>0</v>
      </c>
      <c r="H29" s="7" t="str">
        <f t="shared" si="3"/>
        <v>N/A</v>
      </c>
      <c r="I29" s="8" t="s">
        <v>1747</v>
      </c>
      <c r="J29" s="8" t="s">
        <v>1747</v>
      </c>
      <c r="K29" s="25" t="s">
        <v>734</v>
      </c>
      <c r="L29" s="85" t="str">
        <f t="shared" si="0"/>
        <v>N/A</v>
      </c>
    </row>
    <row r="30" spans="1:12" x14ac:dyDescent="0.25">
      <c r="A30" s="84" t="s">
        <v>987</v>
      </c>
      <c r="B30" s="21" t="s">
        <v>213</v>
      </c>
      <c r="C30" s="22">
        <v>14684</v>
      </c>
      <c r="D30" s="7" t="str">
        <f t="shared" si="1"/>
        <v>N/A</v>
      </c>
      <c r="E30" s="22">
        <v>14946</v>
      </c>
      <c r="F30" s="7" t="str">
        <f t="shared" si="2"/>
        <v>N/A</v>
      </c>
      <c r="G30" s="22">
        <v>25376</v>
      </c>
      <c r="H30" s="7" t="str">
        <f t="shared" si="3"/>
        <v>N/A</v>
      </c>
      <c r="I30" s="8">
        <v>1.784</v>
      </c>
      <c r="J30" s="8">
        <v>69.78</v>
      </c>
      <c r="K30" s="25" t="s">
        <v>734</v>
      </c>
      <c r="L30" s="85" t="str">
        <f t="shared" si="0"/>
        <v>No</v>
      </c>
    </row>
    <row r="31" spans="1:12" x14ac:dyDescent="0.25">
      <c r="A31" s="84" t="s">
        <v>988</v>
      </c>
      <c r="B31" s="21" t="s">
        <v>213</v>
      </c>
      <c r="C31" s="22">
        <v>2179</v>
      </c>
      <c r="D31" s="7" t="str">
        <f t="shared" si="1"/>
        <v>N/A</v>
      </c>
      <c r="E31" s="22">
        <v>1574</v>
      </c>
      <c r="F31" s="7" t="str">
        <f t="shared" si="2"/>
        <v>N/A</v>
      </c>
      <c r="G31" s="22">
        <v>1673</v>
      </c>
      <c r="H31" s="7" t="str">
        <f t="shared" si="3"/>
        <v>N/A</v>
      </c>
      <c r="I31" s="8">
        <v>-27.8</v>
      </c>
      <c r="J31" s="8">
        <v>6.29</v>
      </c>
      <c r="K31" s="25" t="s">
        <v>734</v>
      </c>
      <c r="L31" s="85" t="str">
        <f t="shared" si="0"/>
        <v>Yes</v>
      </c>
    </row>
    <row r="32" spans="1:12" x14ac:dyDescent="0.25">
      <c r="A32" s="84" t="s">
        <v>989</v>
      </c>
      <c r="B32" s="21" t="s">
        <v>213</v>
      </c>
      <c r="C32" s="22">
        <v>3562</v>
      </c>
      <c r="D32" s="7" t="str">
        <f t="shared" si="1"/>
        <v>N/A</v>
      </c>
      <c r="E32" s="22">
        <v>4037</v>
      </c>
      <c r="F32" s="7" t="str">
        <f t="shared" si="2"/>
        <v>N/A</v>
      </c>
      <c r="G32" s="22">
        <v>2246</v>
      </c>
      <c r="H32" s="7" t="str">
        <f t="shared" si="3"/>
        <v>N/A</v>
      </c>
      <c r="I32" s="8">
        <v>13.34</v>
      </c>
      <c r="J32" s="8">
        <v>-44.4</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10937</v>
      </c>
      <c r="D34" s="7" t="str">
        <f t="shared" si="1"/>
        <v>N/A</v>
      </c>
      <c r="E34" s="22">
        <v>12950</v>
      </c>
      <c r="F34" s="7" t="str">
        <f t="shared" si="2"/>
        <v>N/A</v>
      </c>
      <c r="G34" s="22">
        <v>60926</v>
      </c>
      <c r="H34" s="7" t="str">
        <f t="shared" si="3"/>
        <v>N/A</v>
      </c>
      <c r="I34" s="8">
        <v>18.41</v>
      </c>
      <c r="J34" s="8">
        <v>370.5</v>
      </c>
      <c r="K34" s="25" t="s">
        <v>734</v>
      </c>
      <c r="L34" s="85" t="str">
        <f t="shared" si="0"/>
        <v>No</v>
      </c>
    </row>
    <row r="35" spans="1:12" x14ac:dyDescent="0.25">
      <c r="A35" s="84" t="s">
        <v>991</v>
      </c>
      <c r="B35" s="21" t="s">
        <v>213</v>
      </c>
      <c r="C35" s="22">
        <v>2599</v>
      </c>
      <c r="D35" s="7" t="str">
        <f t="shared" si="1"/>
        <v>N/A</v>
      </c>
      <c r="E35" s="22">
        <v>3750</v>
      </c>
      <c r="F35" s="7" t="str">
        <f t="shared" si="2"/>
        <v>N/A</v>
      </c>
      <c r="G35" s="22">
        <v>1605</v>
      </c>
      <c r="H35" s="7" t="str">
        <f t="shared" si="3"/>
        <v>N/A</v>
      </c>
      <c r="I35" s="8">
        <v>44.29</v>
      </c>
      <c r="J35" s="8">
        <v>-57.2</v>
      </c>
      <c r="K35" s="25" t="s">
        <v>734</v>
      </c>
      <c r="L35" s="85" t="str">
        <f t="shared" si="0"/>
        <v>No</v>
      </c>
    </row>
    <row r="36" spans="1:12" x14ac:dyDescent="0.25">
      <c r="A36" s="84" t="s">
        <v>992</v>
      </c>
      <c r="B36" s="21" t="s">
        <v>213</v>
      </c>
      <c r="C36" s="22">
        <v>522</v>
      </c>
      <c r="D36" s="7" t="str">
        <f t="shared" si="1"/>
        <v>N/A</v>
      </c>
      <c r="E36" s="22">
        <v>261</v>
      </c>
      <c r="F36" s="7" t="str">
        <f t="shared" si="2"/>
        <v>N/A</v>
      </c>
      <c r="G36" s="22">
        <v>61</v>
      </c>
      <c r="H36" s="7" t="str">
        <f t="shared" si="3"/>
        <v>N/A</v>
      </c>
      <c r="I36" s="8">
        <v>-50</v>
      </c>
      <c r="J36" s="8">
        <v>-76.599999999999994</v>
      </c>
      <c r="K36" s="25" t="s">
        <v>734</v>
      </c>
      <c r="L36" s="85" t="str">
        <f t="shared" si="0"/>
        <v>No</v>
      </c>
    </row>
    <row r="37" spans="1:12" x14ac:dyDescent="0.25">
      <c r="A37" s="84" t="s">
        <v>993</v>
      </c>
      <c r="B37" s="21" t="s">
        <v>213</v>
      </c>
      <c r="C37" s="22">
        <v>0</v>
      </c>
      <c r="D37" s="7" t="str">
        <f t="shared" si="1"/>
        <v>N/A</v>
      </c>
      <c r="E37" s="22">
        <v>0</v>
      </c>
      <c r="F37" s="7" t="str">
        <f t="shared" si="2"/>
        <v>N/A</v>
      </c>
      <c r="G37" s="22">
        <v>0</v>
      </c>
      <c r="H37" s="7" t="str">
        <f t="shared" si="3"/>
        <v>N/A</v>
      </c>
      <c r="I37" s="8" t="s">
        <v>1747</v>
      </c>
      <c r="J37" s="8" t="s">
        <v>1747</v>
      </c>
      <c r="K37" s="25" t="s">
        <v>734</v>
      </c>
      <c r="L37" s="85" t="str">
        <f t="shared" si="0"/>
        <v>N/A</v>
      </c>
    </row>
    <row r="38" spans="1:12" x14ac:dyDescent="0.25">
      <c r="A38" s="84" t="s">
        <v>994</v>
      </c>
      <c r="B38" s="21" t="s">
        <v>213</v>
      </c>
      <c r="C38" s="22">
        <v>3992</v>
      </c>
      <c r="D38" s="7" t="str">
        <f t="shared" si="1"/>
        <v>N/A</v>
      </c>
      <c r="E38" s="22">
        <v>5136</v>
      </c>
      <c r="F38" s="7" t="str">
        <f t="shared" si="2"/>
        <v>N/A</v>
      </c>
      <c r="G38" s="22">
        <v>3886</v>
      </c>
      <c r="H38" s="7" t="str">
        <f t="shared" si="3"/>
        <v>N/A</v>
      </c>
      <c r="I38" s="8">
        <v>28.66</v>
      </c>
      <c r="J38" s="8">
        <v>-24.3</v>
      </c>
      <c r="K38" s="25" t="s">
        <v>734</v>
      </c>
      <c r="L38" s="85" t="str">
        <f t="shared" si="0"/>
        <v>Yes</v>
      </c>
    </row>
    <row r="39" spans="1:12" x14ac:dyDescent="0.25">
      <c r="A39" s="84" t="s">
        <v>995</v>
      </c>
      <c r="B39" s="21" t="s">
        <v>213</v>
      </c>
      <c r="C39" s="22">
        <v>1128</v>
      </c>
      <c r="D39" s="7" t="str">
        <f t="shared" si="1"/>
        <v>N/A</v>
      </c>
      <c r="E39" s="22">
        <v>1389</v>
      </c>
      <c r="F39" s="7" t="str">
        <f t="shared" si="2"/>
        <v>N/A</v>
      </c>
      <c r="G39" s="22">
        <v>55373</v>
      </c>
      <c r="H39" s="7" t="str">
        <f t="shared" si="3"/>
        <v>N/A</v>
      </c>
      <c r="I39" s="8">
        <v>23.14</v>
      </c>
      <c r="J39" s="8">
        <v>3887</v>
      </c>
      <c r="K39" s="25" t="s">
        <v>734</v>
      </c>
      <c r="L39" s="85" t="str">
        <f t="shared" si="0"/>
        <v>No</v>
      </c>
    </row>
    <row r="40" spans="1:12" x14ac:dyDescent="0.25">
      <c r="A40" s="84" t="s">
        <v>996</v>
      </c>
      <c r="B40" s="21" t="s">
        <v>213</v>
      </c>
      <c r="C40" s="22">
        <v>2696</v>
      </c>
      <c r="D40" s="7" t="str">
        <f t="shared" si="1"/>
        <v>N/A</v>
      </c>
      <c r="E40" s="22">
        <v>2414</v>
      </c>
      <c r="F40" s="7" t="str">
        <f t="shared" si="2"/>
        <v>N/A</v>
      </c>
      <c r="G40" s="22">
        <v>11</v>
      </c>
      <c r="H40" s="7" t="str">
        <f t="shared" si="3"/>
        <v>N/A</v>
      </c>
      <c r="I40" s="8">
        <v>-10.5</v>
      </c>
      <c r="J40" s="8">
        <v>-100</v>
      </c>
      <c r="K40" s="25" t="s">
        <v>734</v>
      </c>
      <c r="L40" s="85" t="str">
        <f t="shared" si="0"/>
        <v>No</v>
      </c>
    </row>
    <row r="41" spans="1:12" x14ac:dyDescent="0.25">
      <c r="A41" s="142" t="s">
        <v>84</v>
      </c>
      <c r="B41" s="21" t="s">
        <v>213</v>
      </c>
      <c r="C41" s="26">
        <v>656249714</v>
      </c>
      <c r="D41" s="7" t="str">
        <f t="shared" si="1"/>
        <v>N/A</v>
      </c>
      <c r="E41" s="26">
        <v>624222627</v>
      </c>
      <c r="F41" s="7" t="str">
        <f t="shared" si="2"/>
        <v>N/A</v>
      </c>
      <c r="G41" s="26">
        <v>265644415</v>
      </c>
      <c r="H41" s="7" t="str">
        <f t="shared" si="3"/>
        <v>N/A</v>
      </c>
      <c r="I41" s="8">
        <v>-4.88</v>
      </c>
      <c r="J41" s="8">
        <v>-57.4</v>
      </c>
      <c r="K41" s="25" t="s">
        <v>734</v>
      </c>
      <c r="L41" s="85" t="str">
        <f t="shared" si="0"/>
        <v>No</v>
      </c>
    </row>
    <row r="42" spans="1:12" x14ac:dyDescent="0.25">
      <c r="A42" s="142" t="s">
        <v>1474</v>
      </c>
      <c r="B42" s="21" t="s">
        <v>213</v>
      </c>
      <c r="C42" s="26">
        <v>8792.5521389999994</v>
      </c>
      <c r="D42" s="7" t="str">
        <f t="shared" si="1"/>
        <v>N/A</v>
      </c>
      <c r="E42" s="26">
        <v>8274.6444365000007</v>
      </c>
      <c r="F42" s="7" t="str">
        <f t="shared" si="2"/>
        <v>N/A</v>
      </c>
      <c r="G42" s="26">
        <v>2520.1781191</v>
      </c>
      <c r="H42" s="7" t="str">
        <f t="shared" si="3"/>
        <v>N/A</v>
      </c>
      <c r="I42" s="8">
        <v>-5.89</v>
      </c>
      <c r="J42" s="8">
        <v>-69.5</v>
      </c>
      <c r="K42" s="25" t="s">
        <v>734</v>
      </c>
      <c r="L42" s="85" t="str">
        <f t="shared" si="0"/>
        <v>No</v>
      </c>
    </row>
    <row r="43" spans="1:12" x14ac:dyDescent="0.25">
      <c r="A43" s="142" t="s">
        <v>1475</v>
      </c>
      <c r="B43" s="21" t="s">
        <v>213</v>
      </c>
      <c r="C43" s="26">
        <v>11658.992555999999</v>
      </c>
      <c r="D43" s="7" t="str">
        <f t="shared" si="1"/>
        <v>N/A</v>
      </c>
      <c r="E43" s="26">
        <v>11211.70032</v>
      </c>
      <c r="F43" s="7" t="str">
        <f t="shared" si="2"/>
        <v>N/A</v>
      </c>
      <c r="G43" s="26">
        <v>5706.0340458000001</v>
      </c>
      <c r="H43" s="7" t="str">
        <f t="shared" si="3"/>
        <v>N/A</v>
      </c>
      <c r="I43" s="8">
        <v>-3.84</v>
      </c>
      <c r="J43" s="8">
        <v>-49.1</v>
      </c>
      <c r="K43" s="25" t="s">
        <v>734</v>
      </c>
      <c r="L43" s="85" t="str">
        <f t="shared" si="0"/>
        <v>No</v>
      </c>
    </row>
    <row r="44" spans="1:12" x14ac:dyDescent="0.25">
      <c r="A44" s="116" t="s">
        <v>107</v>
      </c>
      <c r="B44" s="21" t="s">
        <v>213</v>
      </c>
      <c r="C44" s="26">
        <v>34727674</v>
      </c>
      <c r="D44" s="7" t="str">
        <f t="shared" si="1"/>
        <v>N/A</v>
      </c>
      <c r="E44" s="26">
        <v>32733092</v>
      </c>
      <c r="F44" s="7" t="str">
        <f t="shared" si="2"/>
        <v>N/A</v>
      </c>
      <c r="G44" s="26">
        <v>16099971</v>
      </c>
      <c r="H44" s="7" t="str">
        <f t="shared" si="3"/>
        <v>N/A</v>
      </c>
      <c r="I44" s="8">
        <v>-5.74</v>
      </c>
      <c r="J44" s="8">
        <v>-50.8</v>
      </c>
      <c r="K44" s="25" t="s">
        <v>734</v>
      </c>
      <c r="L44" s="85" t="str">
        <f t="shared" si="0"/>
        <v>No</v>
      </c>
    </row>
    <row r="45" spans="1:12" x14ac:dyDescent="0.25">
      <c r="A45" s="142" t="s">
        <v>158</v>
      </c>
      <c r="B45" s="25" t="s">
        <v>217</v>
      </c>
      <c r="C45" s="1">
        <v>1246</v>
      </c>
      <c r="D45" s="7" t="str">
        <f>IF($B45="N/A","N/A",IF(C45&gt;0,"No",IF(C45&lt;0,"No","Yes")))</f>
        <v>No</v>
      </c>
      <c r="E45" s="1">
        <v>1959</v>
      </c>
      <c r="F45" s="7" t="str">
        <f>IF($B45="N/A","N/A",IF(E45&gt;0,"No",IF(E45&lt;0,"No","Yes")))</f>
        <v>No</v>
      </c>
      <c r="G45" s="1">
        <v>3797</v>
      </c>
      <c r="H45" s="7" t="str">
        <f>IF($B45="N/A","N/A",IF(G45&gt;0,"No",IF(G45&lt;0,"No","Yes")))</f>
        <v>No</v>
      </c>
      <c r="I45" s="8">
        <v>57.22</v>
      </c>
      <c r="J45" s="8">
        <v>93.82</v>
      </c>
      <c r="K45" s="25" t="s">
        <v>734</v>
      </c>
      <c r="L45" s="85" t="str">
        <f t="shared" si="0"/>
        <v>No</v>
      </c>
    </row>
    <row r="46" spans="1:12" x14ac:dyDescent="0.25">
      <c r="A46" s="142" t="s">
        <v>156</v>
      </c>
      <c r="B46" s="21" t="s">
        <v>213</v>
      </c>
      <c r="C46" s="26">
        <v>557419</v>
      </c>
      <c r="D46" s="7" t="str">
        <f t="shared" ref="D46:D47" si="4">IF($B46="N/A","N/A",IF(C46&gt;10,"No",IF(C46&lt;-10,"No","Yes")))</f>
        <v>N/A</v>
      </c>
      <c r="E46" s="26">
        <v>920568</v>
      </c>
      <c r="F46" s="7" t="str">
        <f t="shared" ref="F46:F47" si="5">IF($B46="N/A","N/A",IF(E46&gt;10,"No",IF(E46&lt;-10,"No","Yes")))</f>
        <v>N/A</v>
      </c>
      <c r="G46" s="26">
        <v>2484825</v>
      </c>
      <c r="H46" s="7" t="str">
        <f t="shared" ref="H46:H47" si="6">IF($B46="N/A","N/A",IF(G46&gt;10,"No",IF(G46&lt;-10,"No","Yes")))</f>
        <v>N/A</v>
      </c>
      <c r="I46" s="8">
        <v>65.150000000000006</v>
      </c>
      <c r="J46" s="8">
        <v>169.9</v>
      </c>
      <c r="K46" s="25" t="s">
        <v>734</v>
      </c>
      <c r="L46" s="85" t="str">
        <f t="shared" si="0"/>
        <v>No</v>
      </c>
    </row>
    <row r="47" spans="1:12" x14ac:dyDescent="0.25">
      <c r="A47" s="142" t="s">
        <v>1277</v>
      </c>
      <c r="B47" s="21" t="s">
        <v>213</v>
      </c>
      <c r="C47" s="26">
        <v>447.36677367999999</v>
      </c>
      <c r="D47" s="7" t="str">
        <f t="shared" si="4"/>
        <v>N/A</v>
      </c>
      <c r="E47" s="26">
        <v>469.91730475000003</v>
      </c>
      <c r="F47" s="7" t="str">
        <f t="shared" si="5"/>
        <v>N/A</v>
      </c>
      <c r="G47" s="26">
        <v>654.41796154999997</v>
      </c>
      <c r="H47" s="7" t="str">
        <f t="shared" si="6"/>
        <v>N/A</v>
      </c>
      <c r="I47" s="8">
        <v>5.0410000000000004</v>
      </c>
      <c r="J47" s="8">
        <v>39.26</v>
      </c>
      <c r="K47" s="25" t="s">
        <v>734</v>
      </c>
      <c r="L47" s="85" t="str">
        <f>IF(J47="Div by 0", "N/A", IF(OR(J47="N/A",K47="N/A"),"N/A", IF(J47&gt;VALUE(MID(K47,1,2)), "No", IF(J47&lt;-1*VALUE(MID(K47,1,2)), "No", "Yes"))))</f>
        <v>No</v>
      </c>
    </row>
    <row r="48" spans="1:12" x14ac:dyDescent="0.25">
      <c r="A48" s="142" t="s">
        <v>1476</v>
      </c>
      <c r="B48" s="21" t="s">
        <v>213</v>
      </c>
      <c r="C48" s="26">
        <v>18167.472054999998</v>
      </c>
      <c r="D48" s="7" t="str">
        <f t="shared" ref="D48:D74" si="7">IF($B48="N/A","N/A",IF(C48&gt;10,"No",IF(C48&lt;-10,"No","Yes")))</f>
        <v>N/A</v>
      </c>
      <c r="E48" s="26">
        <v>18867.153559999999</v>
      </c>
      <c r="F48" s="7" t="str">
        <f t="shared" ref="F48:F74" si="8">IF($B48="N/A","N/A",IF(E48&gt;10,"No",IF(E48&lt;-10,"No","Yes")))</f>
        <v>N/A</v>
      </c>
      <c r="G48" s="26">
        <v>16822.478394000002</v>
      </c>
      <c r="H48" s="7" t="str">
        <f t="shared" ref="H48:H74" si="9">IF($B48="N/A","N/A",IF(G48&gt;10,"No",IF(G48&lt;-10,"No","Yes")))</f>
        <v>N/A</v>
      </c>
      <c r="I48" s="8">
        <v>3.851</v>
      </c>
      <c r="J48" s="8">
        <v>-10.8</v>
      </c>
      <c r="K48" s="25" t="s">
        <v>734</v>
      </c>
      <c r="L48" s="85" t="str">
        <f t="shared" ref="L48:L74" si="10">IF(J48="Div by 0", "N/A", IF(K48="N/A","N/A", IF(J48&gt;VALUE(MID(K48,1,2)), "No", IF(J48&lt;-1*VALUE(MID(K48,1,2)), "No", "Yes"))))</f>
        <v>Yes</v>
      </c>
    </row>
    <row r="49" spans="1:12" x14ac:dyDescent="0.25">
      <c r="A49" s="142" t="s">
        <v>1477</v>
      </c>
      <c r="B49" s="21" t="s">
        <v>213</v>
      </c>
      <c r="C49" s="26">
        <v>8544.2903695999994</v>
      </c>
      <c r="D49" s="7" t="str">
        <f t="shared" si="7"/>
        <v>N/A</v>
      </c>
      <c r="E49" s="26">
        <v>9026.5099974999994</v>
      </c>
      <c r="F49" s="7" t="str">
        <f t="shared" si="8"/>
        <v>N/A</v>
      </c>
      <c r="G49" s="26">
        <v>8602.5677694999995</v>
      </c>
      <c r="H49" s="7" t="str">
        <f t="shared" si="9"/>
        <v>N/A</v>
      </c>
      <c r="I49" s="8">
        <v>5.6440000000000001</v>
      </c>
      <c r="J49" s="8">
        <v>-4.7</v>
      </c>
      <c r="K49" s="25" t="s">
        <v>734</v>
      </c>
      <c r="L49" s="85" t="str">
        <f t="shared" si="10"/>
        <v>Yes</v>
      </c>
    </row>
    <row r="50" spans="1:12" x14ac:dyDescent="0.25">
      <c r="A50" s="142" t="s">
        <v>1478</v>
      </c>
      <c r="B50" s="21" t="s">
        <v>213</v>
      </c>
      <c r="C50" s="26" t="s">
        <v>1747</v>
      </c>
      <c r="D50" s="7" t="str">
        <f t="shared" si="7"/>
        <v>N/A</v>
      </c>
      <c r="E50" s="26" t="s">
        <v>1747</v>
      </c>
      <c r="F50" s="7" t="str">
        <f t="shared" si="8"/>
        <v>N/A</v>
      </c>
      <c r="G50" s="26" t="s">
        <v>1747</v>
      </c>
      <c r="H50" s="7" t="str">
        <f t="shared" si="9"/>
        <v>N/A</v>
      </c>
      <c r="I50" s="8" t="s">
        <v>1747</v>
      </c>
      <c r="J50" s="8" t="s">
        <v>1747</v>
      </c>
      <c r="K50" s="25" t="s">
        <v>734</v>
      </c>
      <c r="L50" s="85" t="str">
        <f t="shared" si="10"/>
        <v>N/A</v>
      </c>
    </row>
    <row r="51" spans="1:12" x14ac:dyDescent="0.25">
      <c r="A51" s="142" t="s">
        <v>1479</v>
      </c>
      <c r="B51" s="21" t="s">
        <v>213</v>
      </c>
      <c r="C51" s="26">
        <v>3276.3351351000001</v>
      </c>
      <c r="D51" s="7" t="str">
        <f t="shared" si="7"/>
        <v>N/A</v>
      </c>
      <c r="E51" s="26">
        <v>3316.4476439999999</v>
      </c>
      <c r="F51" s="7" t="str">
        <f t="shared" si="8"/>
        <v>N/A</v>
      </c>
      <c r="G51" s="26">
        <v>2783.5909090999999</v>
      </c>
      <c r="H51" s="7" t="str">
        <f t="shared" si="9"/>
        <v>N/A</v>
      </c>
      <c r="I51" s="8">
        <v>1.224</v>
      </c>
      <c r="J51" s="8">
        <v>-16.100000000000001</v>
      </c>
      <c r="K51" s="25" t="s">
        <v>734</v>
      </c>
      <c r="L51" s="85" t="str">
        <f t="shared" si="10"/>
        <v>Yes</v>
      </c>
    </row>
    <row r="52" spans="1:12" x14ac:dyDescent="0.25">
      <c r="A52" s="142" t="s">
        <v>1480</v>
      </c>
      <c r="B52" s="21" t="s">
        <v>213</v>
      </c>
      <c r="C52" s="26">
        <v>21279.888773999999</v>
      </c>
      <c r="D52" s="7" t="str">
        <f t="shared" si="7"/>
        <v>N/A</v>
      </c>
      <c r="E52" s="26">
        <v>22275.057482</v>
      </c>
      <c r="F52" s="7" t="str">
        <f t="shared" si="8"/>
        <v>N/A</v>
      </c>
      <c r="G52" s="26">
        <v>18959.608560000001</v>
      </c>
      <c r="H52" s="7" t="str">
        <f t="shared" si="9"/>
        <v>N/A</v>
      </c>
      <c r="I52" s="8">
        <v>4.6769999999999996</v>
      </c>
      <c r="J52" s="8">
        <v>-14.9</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13017.186766999999</v>
      </c>
      <c r="D54" s="7" t="str">
        <f t="shared" si="7"/>
        <v>N/A</v>
      </c>
      <c r="E54" s="26">
        <v>12322.312379000001</v>
      </c>
      <c r="F54" s="7" t="str">
        <f t="shared" si="8"/>
        <v>N/A</v>
      </c>
      <c r="G54" s="26">
        <v>10531.753317999999</v>
      </c>
      <c r="H54" s="7" t="str">
        <f t="shared" si="9"/>
        <v>N/A</v>
      </c>
      <c r="I54" s="8">
        <v>-5.34</v>
      </c>
      <c r="J54" s="8">
        <v>-14.5</v>
      </c>
      <c r="K54" s="25" t="s">
        <v>734</v>
      </c>
      <c r="L54" s="85" t="str">
        <f t="shared" si="10"/>
        <v>Yes</v>
      </c>
    </row>
    <row r="55" spans="1:12" x14ac:dyDescent="0.25">
      <c r="A55" s="142" t="s">
        <v>1483</v>
      </c>
      <c r="B55" s="21" t="s">
        <v>213</v>
      </c>
      <c r="C55" s="26">
        <v>11163.09296</v>
      </c>
      <c r="D55" s="7" t="str">
        <f t="shared" si="7"/>
        <v>N/A</v>
      </c>
      <c r="E55" s="26">
        <v>10912.704481999999</v>
      </c>
      <c r="F55" s="7" t="str">
        <f t="shared" si="8"/>
        <v>N/A</v>
      </c>
      <c r="G55" s="26">
        <v>9533.3223309000005</v>
      </c>
      <c r="H55" s="7" t="str">
        <f t="shared" si="9"/>
        <v>N/A</v>
      </c>
      <c r="I55" s="8">
        <v>-2.2400000000000002</v>
      </c>
      <c r="J55" s="8">
        <v>-12.6</v>
      </c>
      <c r="K55" s="25" t="s">
        <v>734</v>
      </c>
      <c r="L55" s="85" t="str">
        <f t="shared" si="10"/>
        <v>Yes</v>
      </c>
    </row>
    <row r="56" spans="1:12" x14ac:dyDescent="0.25">
      <c r="A56" s="142" t="s">
        <v>1484</v>
      </c>
      <c r="B56" s="21" t="s">
        <v>213</v>
      </c>
      <c r="C56" s="26" t="s">
        <v>1747</v>
      </c>
      <c r="D56" s="7" t="str">
        <f t="shared" si="7"/>
        <v>N/A</v>
      </c>
      <c r="E56" s="26" t="s">
        <v>1747</v>
      </c>
      <c r="F56" s="7" t="str">
        <f t="shared" si="8"/>
        <v>N/A</v>
      </c>
      <c r="G56" s="26" t="s">
        <v>1747</v>
      </c>
      <c r="H56" s="7" t="str">
        <f t="shared" si="9"/>
        <v>N/A</v>
      </c>
      <c r="I56" s="8" t="s">
        <v>1747</v>
      </c>
      <c r="J56" s="8" t="s">
        <v>1747</v>
      </c>
      <c r="K56" s="25" t="s">
        <v>734</v>
      </c>
      <c r="L56" s="85" t="str">
        <f t="shared" si="10"/>
        <v>N/A</v>
      </c>
    </row>
    <row r="57" spans="1:12" x14ac:dyDescent="0.25">
      <c r="A57" s="142" t="s">
        <v>1485</v>
      </c>
      <c r="B57" s="21" t="s">
        <v>213</v>
      </c>
      <c r="C57" s="26">
        <v>14205.996278000001</v>
      </c>
      <c r="D57" s="7" t="str">
        <f t="shared" si="7"/>
        <v>N/A</v>
      </c>
      <c r="E57" s="26">
        <v>7220.4474522</v>
      </c>
      <c r="F57" s="7" t="str">
        <f t="shared" si="8"/>
        <v>N/A</v>
      </c>
      <c r="G57" s="26">
        <v>7624.9304347999996</v>
      </c>
      <c r="H57" s="7" t="str">
        <f t="shared" si="9"/>
        <v>N/A</v>
      </c>
      <c r="I57" s="8">
        <v>-49.2</v>
      </c>
      <c r="J57" s="8">
        <v>5.6020000000000003</v>
      </c>
      <c r="K57" s="25" t="s">
        <v>734</v>
      </c>
      <c r="L57" s="85" t="str">
        <f t="shared" si="10"/>
        <v>Yes</v>
      </c>
    </row>
    <row r="58" spans="1:12" x14ac:dyDescent="0.25">
      <c r="A58" s="142" t="s">
        <v>1486</v>
      </c>
      <c r="B58" s="21" t="s">
        <v>213</v>
      </c>
      <c r="C58" s="26">
        <v>15400.286153999999</v>
      </c>
      <c r="D58" s="7" t="str">
        <f t="shared" si="7"/>
        <v>N/A</v>
      </c>
      <c r="E58" s="26">
        <v>14511.938994</v>
      </c>
      <c r="F58" s="7" t="str">
        <f t="shared" si="8"/>
        <v>N/A</v>
      </c>
      <c r="G58" s="26">
        <v>12595.826168</v>
      </c>
      <c r="H58" s="7" t="str">
        <f t="shared" si="9"/>
        <v>N/A</v>
      </c>
      <c r="I58" s="8">
        <v>-5.77</v>
      </c>
      <c r="J58" s="8">
        <v>-13.2</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1043.3608351</v>
      </c>
      <c r="D60" s="7" t="str">
        <f t="shared" si="7"/>
        <v>N/A</v>
      </c>
      <c r="E60" s="26">
        <v>1285.6873505999999</v>
      </c>
      <c r="F60" s="7" t="str">
        <f t="shared" si="8"/>
        <v>N/A</v>
      </c>
      <c r="G60" s="26">
        <v>905.69762707999996</v>
      </c>
      <c r="H60" s="7" t="str">
        <f t="shared" si="9"/>
        <v>N/A</v>
      </c>
      <c r="I60" s="8">
        <v>23.23</v>
      </c>
      <c r="J60" s="8">
        <v>-29.6</v>
      </c>
      <c r="K60" s="25" t="s">
        <v>734</v>
      </c>
      <c r="L60" s="85" t="str">
        <f t="shared" si="10"/>
        <v>Yes</v>
      </c>
    </row>
    <row r="61" spans="1:12" x14ac:dyDescent="0.25">
      <c r="A61" s="142" t="s">
        <v>1489</v>
      </c>
      <c r="B61" s="21" t="s">
        <v>213</v>
      </c>
      <c r="C61" s="26">
        <v>1051.106057</v>
      </c>
      <c r="D61" s="7" t="str">
        <f t="shared" si="7"/>
        <v>N/A</v>
      </c>
      <c r="E61" s="26">
        <v>1152.3513923</v>
      </c>
      <c r="F61" s="7" t="str">
        <f t="shared" si="8"/>
        <v>N/A</v>
      </c>
      <c r="G61" s="26">
        <v>1112.1153128000001</v>
      </c>
      <c r="H61" s="7" t="str">
        <f t="shared" si="9"/>
        <v>N/A</v>
      </c>
      <c r="I61" s="8">
        <v>9.6319999999999997</v>
      </c>
      <c r="J61" s="8">
        <v>-3.49</v>
      </c>
      <c r="K61" s="25" t="s">
        <v>734</v>
      </c>
      <c r="L61" s="85" t="str">
        <f t="shared" si="10"/>
        <v>Yes</v>
      </c>
    </row>
    <row r="62" spans="1:12" x14ac:dyDescent="0.25">
      <c r="A62" s="142" t="s">
        <v>1490</v>
      </c>
      <c r="B62" s="21" t="s">
        <v>213</v>
      </c>
      <c r="C62" s="26">
        <v>1253.3151751</v>
      </c>
      <c r="D62" s="7" t="str">
        <f t="shared" si="7"/>
        <v>N/A</v>
      </c>
      <c r="E62" s="26">
        <v>896.97872340000004</v>
      </c>
      <c r="F62" s="7" t="str">
        <f t="shared" si="8"/>
        <v>N/A</v>
      </c>
      <c r="G62" s="26">
        <v>0</v>
      </c>
      <c r="H62" s="7" t="str">
        <f t="shared" si="9"/>
        <v>N/A</v>
      </c>
      <c r="I62" s="8">
        <v>-28.4</v>
      </c>
      <c r="J62" s="8">
        <v>-100</v>
      </c>
      <c r="K62" s="25" t="s">
        <v>734</v>
      </c>
      <c r="L62" s="85" t="str">
        <f t="shared" si="10"/>
        <v>No</v>
      </c>
    </row>
    <row r="63" spans="1:12" ht="25" x14ac:dyDescent="0.25">
      <c r="A63" s="142" t="s">
        <v>1491</v>
      </c>
      <c r="B63" s="21" t="s">
        <v>213</v>
      </c>
      <c r="C63" s="26" t="s">
        <v>1747</v>
      </c>
      <c r="D63" s="7" t="str">
        <f t="shared" si="7"/>
        <v>N/A</v>
      </c>
      <c r="E63" s="26" t="s">
        <v>1747</v>
      </c>
      <c r="F63" s="7" t="str">
        <f t="shared" si="8"/>
        <v>N/A</v>
      </c>
      <c r="G63" s="26" t="s">
        <v>1747</v>
      </c>
      <c r="H63" s="7" t="str">
        <f t="shared" si="9"/>
        <v>N/A</v>
      </c>
      <c r="I63" s="8" t="s">
        <v>1747</v>
      </c>
      <c r="J63" s="8" t="s">
        <v>1747</v>
      </c>
      <c r="K63" s="25" t="s">
        <v>734</v>
      </c>
      <c r="L63" s="85" t="str">
        <f t="shared" si="10"/>
        <v>N/A</v>
      </c>
    </row>
    <row r="64" spans="1:12" x14ac:dyDescent="0.25">
      <c r="A64" s="142" t="s">
        <v>1492</v>
      </c>
      <c r="B64" s="21" t="s">
        <v>213</v>
      </c>
      <c r="C64" s="26">
        <v>661.94572324000001</v>
      </c>
      <c r="D64" s="7" t="str">
        <f t="shared" si="7"/>
        <v>N/A</v>
      </c>
      <c r="E64" s="26">
        <v>894.96386992999999</v>
      </c>
      <c r="F64" s="7" t="str">
        <f t="shared" si="8"/>
        <v>N/A</v>
      </c>
      <c r="G64" s="26">
        <v>650.12630044000002</v>
      </c>
      <c r="H64" s="7" t="str">
        <f t="shared" si="9"/>
        <v>N/A</v>
      </c>
      <c r="I64" s="8">
        <v>35.200000000000003</v>
      </c>
      <c r="J64" s="8">
        <v>-27.4</v>
      </c>
      <c r="K64" s="25" t="s">
        <v>734</v>
      </c>
      <c r="L64" s="85" t="str">
        <f t="shared" si="10"/>
        <v>Yes</v>
      </c>
    </row>
    <row r="65" spans="1:12" x14ac:dyDescent="0.25">
      <c r="A65" s="142" t="s">
        <v>1493</v>
      </c>
      <c r="B65" s="21" t="s">
        <v>213</v>
      </c>
      <c r="C65" s="26">
        <v>1747.6434144</v>
      </c>
      <c r="D65" s="7" t="str">
        <f t="shared" si="7"/>
        <v>N/A</v>
      </c>
      <c r="E65" s="26">
        <v>1023.5374841</v>
      </c>
      <c r="F65" s="7" t="str">
        <f t="shared" si="8"/>
        <v>N/A</v>
      </c>
      <c r="G65" s="26">
        <v>1625.1231321</v>
      </c>
      <c r="H65" s="7" t="str">
        <f t="shared" si="9"/>
        <v>N/A</v>
      </c>
      <c r="I65" s="8">
        <v>-41.4</v>
      </c>
      <c r="J65" s="8">
        <v>58.78</v>
      </c>
      <c r="K65" s="25" t="s">
        <v>734</v>
      </c>
      <c r="L65" s="85" t="str">
        <f t="shared" si="10"/>
        <v>No</v>
      </c>
    </row>
    <row r="66" spans="1:12" x14ac:dyDescent="0.25">
      <c r="A66" s="142" t="s">
        <v>1494</v>
      </c>
      <c r="B66" s="21" t="s">
        <v>213</v>
      </c>
      <c r="C66" s="26">
        <v>2160.6426164999998</v>
      </c>
      <c r="D66" s="7" t="str">
        <f t="shared" si="7"/>
        <v>N/A</v>
      </c>
      <c r="E66" s="26">
        <v>3017.8637601999999</v>
      </c>
      <c r="F66" s="7" t="str">
        <f t="shared" si="8"/>
        <v>N/A</v>
      </c>
      <c r="G66" s="26">
        <v>3060.8793411000001</v>
      </c>
      <c r="H66" s="7" t="str">
        <f t="shared" si="9"/>
        <v>N/A</v>
      </c>
      <c r="I66" s="8">
        <v>39.67</v>
      </c>
      <c r="J66" s="8">
        <v>1.425</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2471.6051019000001</v>
      </c>
      <c r="D68" s="7" t="str">
        <f t="shared" si="7"/>
        <v>N/A</v>
      </c>
      <c r="E68" s="26">
        <v>2005.3366794999999</v>
      </c>
      <c r="F68" s="7" t="str">
        <f t="shared" si="8"/>
        <v>N/A</v>
      </c>
      <c r="G68" s="26">
        <v>1100.50929</v>
      </c>
      <c r="H68" s="7" t="str">
        <f t="shared" si="9"/>
        <v>N/A</v>
      </c>
      <c r="I68" s="8">
        <v>-18.899999999999999</v>
      </c>
      <c r="J68" s="8">
        <v>-45.1</v>
      </c>
      <c r="K68" s="25" t="s">
        <v>734</v>
      </c>
      <c r="L68" s="85" t="str">
        <f t="shared" si="10"/>
        <v>No</v>
      </c>
    </row>
    <row r="69" spans="1:12" x14ac:dyDescent="0.25">
      <c r="A69" s="142" t="s">
        <v>1497</v>
      </c>
      <c r="B69" s="21" t="s">
        <v>213</v>
      </c>
      <c r="C69" s="26">
        <v>2128.4093882000002</v>
      </c>
      <c r="D69" s="7" t="str">
        <f t="shared" si="7"/>
        <v>N/A</v>
      </c>
      <c r="E69" s="26">
        <v>2195.6802667000002</v>
      </c>
      <c r="F69" s="7" t="str">
        <f t="shared" si="8"/>
        <v>N/A</v>
      </c>
      <c r="G69" s="26">
        <v>1697.2392523000001</v>
      </c>
      <c r="H69" s="7" t="str">
        <f t="shared" si="9"/>
        <v>N/A</v>
      </c>
      <c r="I69" s="8">
        <v>3.161</v>
      </c>
      <c r="J69" s="8">
        <v>-22.7</v>
      </c>
      <c r="K69" s="25" t="s">
        <v>734</v>
      </c>
      <c r="L69" s="85" t="str">
        <f t="shared" si="10"/>
        <v>Yes</v>
      </c>
    </row>
    <row r="70" spans="1:12" x14ac:dyDescent="0.25">
      <c r="A70" s="142" t="s">
        <v>1498</v>
      </c>
      <c r="B70" s="21" t="s">
        <v>213</v>
      </c>
      <c r="C70" s="26">
        <v>2549.5996169</v>
      </c>
      <c r="D70" s="7" t="str">
        <f t="shared" si="7"/>
        <v>N/A</v>
      </c>
      <c r="E70" s="26">
        <v>2021.5517241</v>
      </c>
      <c r="F70" s="7" t="str">
        <f t="shared" si="8"/>
        <v>N/A</v>
      </c>
      <c r="G70" s="26">
        <v>1030.5573770000001</v>
      </c>
      <c r="H70" s="7" t="str">
        <f t="shared" si="9"/>
        <v>N/A</v>
      </c>
      <c r="I70" s="8">
        <v>-20.7</v>
      </c>
      <c r="J70" s="8">
        <v>-49</v>
      </c>
      <c r="K70" s="25" t="s">
        <v>734</v>
      </c>
      <c r="L70" s="85" t="str">
        <f t="shared" si="10"/>
        <v>No</v>
      </c>
    </row>
    <row r="71" spans="1:12" ht="25" x14ac:dyDescent="0.25">
      <c r="A71" s="142" t="s">
        <v>1499</v>
      </c>
      <c r="B71" s="21" t="s">
        <v>213</v>
      </c>
      <c r="C71" s="26" t="s">
        <v>1747</v>
      </c>
      <c r="D71" s="7" t="str">
        <f t="shared" si="7"/>
        <v>N/A</v>
      </c>
      <c r="E71" s="26" t="s">
        <v>1747</v>
      </c>
      <c r="F71" s="7" t="str">
        <f t="shared" si="8"/>
        <v>N/A</v>
      </c>
      <c r="G71" s="26" t="s">
        <v>1747</v>
      </c>
      <c r="H71" s="7" t="str">
        <f t="shared" si="9"/>
        <v>N/A</v>
      </c>
      <c r="I71" s="8" t="s">
        <v>1747</v>
      </c>
      <c r="J71" s="8" t="s">
        <v>1747</v>
      </c>
      <c r="K71" s="25" t="s">
        <v>734</v>
      </c>
      <c r="L71" s="85" t="str">
        <f t="shared" si="10"/>
        <v>N/A</v>
      </c>
    </row>
    <row r="72" spans="1:12" x14ac:dyDescent="0.25">
      <c r="A72" s="142" t="s">
        <v>1500</v>
      </c>
      <c r="B72" s="21" t="s">
        <v>213</v>
      </c>
      <c r="C72" s="26">
        <v>1226.4448898000001</v>
      </c>
      <c r="D72" s="7" t="str">
        <f t="shared" si="7"/>
        <v>N/A</v>
      </c>
      <c r="E72" s="26">
        <v>1063.7980918999999</v>
      </c>
      <c r="F72" s="7" t="str">
        <f t="shared" si="8"/>
        <v>N/A</v>
      </c>
      <c r="G72" s="26">
        <v>1335.2120431999999</v>
      </c>
      <c r="H72" s="7" t="str">
        <f t="shared" si="9"/>
        <v>N/A</v>
      </c>
      <c r="I72" s="8">
        <v>-13.3</v>
      </c>
      <c r="J72" s="8">
        <v>25.51</v>
      </c>
      <c r="K72" s="25" t="s">
        <v>734</v>
      </c>
      <c r="L72" s="85" t="str">
        <f t="shared" si="10"/>
        <v>Yes</v>
      </c>
    </row>
    <row r="73" spans="1:12" x14ac:dyDescent="0.25">
      <c r="A73" s="142" t="s">
        <v>1501</v>
      </c>
      <c r="B73" s="21" t="s">
        <v>213</v>
      </c>
      <c r="C73" s="26">
        <v>1662.9193261999999</v>
      </c>
      <c r="D73" s="7" t="str">
        <f t="shared" si="7"/>
        <v>N/A</v>
      </c>
      <c r="E73" s="26">
        <v>1109.7624189999999</v>
      </c>
      <c r="F73" s="7" t="str">
        <f t="shared" si="8"/>
        <v>N/A</v>
      </c>
      <c r="G73" s="26">
        <v>1066.8387481</v>
      </c>
      <c r="H73" s="7" t="str">
        <f t="shared" si="9"/>
        <v>N/A</v>
      </c>
      <c r="I73" s="8">
        <v>-33.299999999999997</v>
      </c>
      <c r="J73" s="8">
        <v>-3.87</v>
      </c>
      <c r="K73" s="25" t="s">
        <v>734</v>
      </c>
      <c r="L73" s="85" t="str">
        <f t="shared" si="10"/>
        <v>Yes</v>
      </c>
    </row>
    <row r="74" spans="1:12" x14ac:dyDescent="0.25">
      <c r="A74" s="142" t="s">
        <v>1502</v>
      </c>
      <c r="B74" s="21" t="s">
        <v>213</v>
      </c>
      <c r="C74" s="26">
        <v>4969.4276706000001</v>
      </c>
      <c r="D74" s="7" t="str">
        <f t="shared" si="7"/>
        <v>N/A</v>
      </c>
      <c r="E74" s="26">
        <v>4226.4113504999996</v>
      </c>
      <c r="F74" s="7" t="str">
        <f t="shared" si="8"/>
        <v>N/A</v>
      </c>
      <c r="G74" s="26">
        <v>0</v>
      </c>
      <c r="H74" s="7" t="str">
        <f t="shared" si="9"/>
        <v>N/A</v>
      </c>
      <c r="I74" s="8">
        <v>-15</v>
      </c>
      <c r="J74" s="8">
        <v>-100</v>
      </c>
      <c r="K74" s="25" t="s">
        <v>734</v>
      </c>
      <c r="L74" s="85" t="str">
        <f t="shared" si="10"/>
        <v>No</v>
      </c>
    </row>
    <row r="75" spans="1:12" x14ac:dyDescent="0.25">
      <c r="A75" s="142" t="s">
        <v>1584</v>
      </c>
      <c r="B75" s="21" t="s">
        <v>213</v>
      </c>
      <c r="C75" s="26">
        <v>54068232</v>
      </c>
      <c r="D75" s="7" t="str">
        <f t="shared" ref="D75:D144" si="11">IF($B75="N/A","N/A",IF(C75&gt;10,"No",IF(C75&lt;-10,"No","Yes")))</f>
        <v>N/A</v>
      </c>
      <c r="E75" s="26">
        <v>50682724</v>
      </c>
      <c r="F75" s="7" t="str">
        <f t="shared" ref="F75:F144" si="12">IF($B75="N/A","N/A",IF(E75&gt;10,"No",IF(E75&lt;-10,"No","Yes")))</f>
        <v>N/A</v>
      </c>
      <c r="G75" s="26">
        <v>40912797</v>
      </c>
      <c r="H75" s="7" t="str">
        <f t="shared" ref="H75:H144" si="13">IF($B75="N/A","N/A",IF(G75&gt;10,"No",IF(G75&lt;-10,"No","Yes")))</f>
        <v>N/A</v>
      </c>
      <c r="I75" s="8">
        <v>-6.26</v>
      </c>
      <c r="J75" s="8">
        <v>-19.3</v>
      </c>
      <c r="K75" s="25" t="s">
        <v>734</v>
      </c>
      <c r="L75" s="85" t="str">
        <f t="shared" ref="L75:L135" si="14">IF(J75="Div by 0", "N/A", IF(K75="N/A","N/A", IF(J75&gt;VALUE(MID(K75,1,2)), "No", IF(J75&lt;-1*VALUE(MID(K75,1,2)), "No", "Yes"))))</f>
        <v>Yes</v>
      </c>
    </row>
    <row r="76" spans="1:12" x14ac:dyDescent="0.25">
      <c r="A76" s="142" t="s">
        <v>595</v>
      </c>
      <c r="B76" s="21" t="s">
        <v>213</v>
      </c>
      <c r="C76" s="22">
        <v>5456</v>
      </c>
      <c r="D76" s="7" t="str">
        <f t="shared" si="11"/>
        <v>N/A</v>
      </c>
      <c r="E76" s="22">
        <v>6226</v>
      </c>
      <c r="F76" s="7" t="str">
        <f t="shared" si="12"/>
        <v>N/A</v>
      </c>
      <c r="G76" s="22">
        <v>3966</v>
      </c>
      <c r="H76" s="7" t="str">
        <f t="shared" si="13"/>
        <v>N/A</v>
      </c>
      <c r="I76" s="8">
        <v>14.11</v>
      </c>
      <c r="J76" s="8">
        <v>-36.299999999999997</v>
      </c>
      <c r="K76" s="25" t="s">
        <v>734</v>
      </c>
      <c r="L76" s="85" t="str">
        <f t="shared" si="14"/>
        <v>No</v>
      </c>
    </row>
    <row r="77" spans="1:12" x14ac:dyDescent="0.25">
      <c r="A77" s="142" t="s">
        <v>1411</v>
      </c>
      <c r="B77" s="21" t="s">
        <v>213</v>
      </c>
      <c r="C77" s="26">
        <v>9909.8665689000009</v>
      </c>
      <c r="D77" s="7" t="str">
        <f t="shared" si="11"/>
        <v>N/A</v>
      </c>
      <c r="E77" s="26">
        <v>8140.4953421</v>
      </c>
      <c r="F77" s="7" t="str">
        <f t="shared" si="12"/>
        <v>N/A</v>
      </c>
      <c r="G77" s="26">
        <v>10315.884265999999</v>
      </c>
      <c r="H77" s="7" t="str">
        <f t="shared" si="13"/>
        <v>N/A</v>
      </c>
      <c r="I77" s="8">
        <v>-17.899999999999999</v>
      </c>
      <c r="J77" s="8">
        <v>26.72</v>
      </c>
      <c r="K77" s="25" t="s">
        <v>734</v>
      </c>
      <c r="L77" s="85" t="str">
        <f t="shared" si="14"/>
        <v>Yes</v>
      </c>
    </row>
    <row r="78" spans="1:12" x14ac:dyDescent="0.25">
      <c r="A78" s="142" t="s">
        <v>1412</v>
      </c>
      <c r="B78" s="21" t="s">
        <v>213</v>
      </c>
      <c r="C78" s="22">
        <v>4.3412756598</v>
      </c>
      <c r="D78" s="7" t="str">
        <f t="shared" si="11"/>
        <v>N/A</v>
      </c>
      <c r="E78" s="22">
        <v>3.7010921940000001</v>
      </c>
      <c r="F78" s="7" t="str">
        <f t="shared" si="12"/>
        <v>N/A</v>
      </c>
      <c r="G78" s="22">
        <v>4.520927887</v>
      </c>
      <c r="H78" s="7" t="str">
        <f t="shared" si="13"/>
        <v>N/A</v>
      </c>
      <c r="I78" s="8">
        <v>-14.7</v>
      </c>
      <c r="J78" s="8">
        <v>22.15</v>
      </c>
      <c r="K78" s="25" t="s">
        <v>734</v>
      </c>
      <c r="L78" s="85" t="str">
        <f t="shared" si="14"/>
        <v>Yes</v>
      </c>
    </row>
    <row r="79" spans="1:12" x14ac:dyDescent="0.25">
      <c r="A79" s="142" t="s">
        <v>596</v>
      </c>
      <c r="B79" s="21" t="s">
        <v>213</v>
      </c>
      <c r="C79" s="26">
        <v>1190622</v>
      </c>
      <c r="D79" s="7" t="str">
        <f t="shared" si="11"/>
        <v>N/A</v>
      </c>
      <c r="E79" s="26">
        <v>1951797</v>
      </c>
      <c r="F79" s="7" t="str">
        <f t="shared" si="12"/>
        <v>N/A</v>
      </c>
      <c r="G79" s="26">
        <v>1882865</v>
      </c>
      <c r="H79" s="7" t="str">
        <f t="shared" si="13"/>
        <v>N/A</v>
      </c>
      <c r="I79" s="8">
        <v>63.93</v>
      </c>
      <c r="J79" s="8">
        <v>-3.53</v>
      </c>
      <c r="K79" s="25" t="s">
        <v>734</v>
      </c>
      <c r="L79" s="85" t="str">
        <f t="shared" si="14"/>
        <v>Yes</v>
      </c>
    </row>
    <row r="80" spans="1:12" x14ac:dyDescent="0.25">
      <c r="A80" s="142" t="s">
        <v>597</v>
      </c>
      <c r="B80" s="21" t="s">
        <v>213</v>
      </c>
      <c r="C80" s="22">
        <v>13</v>
      </c>
      <c r="D80" s="7" t="str">
        <f t="shared" si="11"/>
        <v>N/A</v>
      </c>
      <c r="E80" s="22">
        <v>28</v>
      </c>
      <c r="F80" s="7" t="str">
        <f t="shared" si="12"/>
        <v>N/A</v>
      </c>
      <c r="G80" s="22">
        <v>17</v>
      </c>
      <c r="H80" s="7" t="str">
        <f t="shared" si="13"/>
        <v>N/A</v>
      </c>
      <c r="I80" s="8">
        <v>115.4</v>
      </c>
      <c r="J80" s="8">
        <v>-39.299999999999997</v>
      </c>
      <c r="K80" s="25" t="s">
        <v>734</v>
      </c>
      <c r="L80" s="85" t="str">
        <f t="shared" si="14"/>
        <v>No</v>
      </c>
    </row>
    <row r="81" spans="1:12" x14ac:dyDescent="0.25">
      <c r="A81" s="142" t="s">
        <v>1413</v>
      </c>
      <c r="B81" s="21" t="s">
        <v>213</v>
      </c>
      <c r="C81" s="26">
        <v>91586.307692000002</v>
      </c>
      <c r="D81" s="7" t="str">
        <f t="shared" si="11"/>
        <v>N/A</v>
      </c>
      <c r="E81" s="26">
        <v>69707.035713999998</v>
      </c>
      <c r="F81" s="7" t="str">
        <f t="shared" si="12"/>
        <v>N/A</v>
      </c>
      <c r="G81" s="26">
        <v>110756.76471</v>
      </c>
      <c r="H81" s="7" t="str">
        <f t="shared" si="13"/>
        <v>N/A</v>
      </c>
      <c r="I81" s="8">
        <v>-23.9</v>
      </c>
      <c r="J81" s="8">
        <v>58.89</v>
      </c>
      <c r="K81" s="25" t="s">
        <v>734</v>
      </c>
      <c r="L81" s="85" t="str">
        <f t="shared" si="14"/>
        <v>No</v>
      </c>
    </row>
    <row r="82" spans="1:12" ht="25" x14ac:dyDescent="0.25">
      <c r="A82" s="142" t="s">
        <v>598</v>
      </c>
      <c r="B82" s="21" t="s">
        <v>213</v>
      </c>
      <c r="C82" s="26">
        <v>2920286</v>
      </c>
      <c r="D82" s="7" t="str">
        <f t="shared" si="11"/>
        <v>N/A</v>
      </c>
      <c r="E82" s="26">
        <v>6197557</v>
      </c>
      <c r="F82" s="7" t="str">
        <f t="shared" si="12"/>
        <v>N/A</v>
      </c>
      <c r="G82" s="26">
        <v>4688681</v>
      </c>
      <c r="H82" s="7" t="str">
        <f t="shared" si="13"/>
        <v>N/A</v>
      </c>
      <c r="I82" s="8">
        <v>112.2</v>
      </c>
      <c r="J82" s="8">
        <v>-24.3</v>
      </c>
      <c r="K82" s="25" t="s">
        <v>734</v>
      </c>
      <c r="L82" s="85" t="str">
        <f t="shared" si="14"/>
        <v>Yes</v>
      </c>
    </row>
    <row r="83" spans="1:12" x14ac:dyDescent="0.25">
      <c r="A83" s="142" t="s">
        <v>599</v>
      </c>
      <c r="B83" s="21" t="s">
        <v>213</v>
      </c>
      <c r="C83" s="22">
        <v>96</v>
      </c>
      <c r="D83" s="7" t="str">
        <f t="shared" si="11"/>
        <v>N/A</v>
      </c>
      <c r="E83" s="22">
        <v>147</v>
      </c>
      <c r="F83" s="7" t="str">
        <f t="shared" si="12"/>
        <v>N/A</v>
      </c>
      <c r="G83" s="22">
        <v>111</v>
      </c>
      <c r="H83" s="7" t="str">
        <f t="shared" si="13"/>
        <v>N/A</v>
      </c>
      <c r="I83" s="8">
        <v>53.13</v>
      </c>
      <c r="J83" s="8">
        <v>-24.5</v>
      </c>
      <c r="K83" s="25" t="s">
        <v>734</v>
      </c>
      <c r="L83" s="85" t="str">
        <f t="shared" si="14"/>
        <v>Yes</v>
      </c>
    </row>
    <row r="84" spans="1:12" ht="25" x14ac:dyDescent="0.25">
      <c r="A84" s="116" t="s">
        <v>1414</v>
      </c>
      <c r="B84" s="21" t="s">
        <v>213</v>
      </c>
      <c r="C84" s="26">
        <v>30419.645832999999</v>
      </c>
      <c r="D84" s="7" t="str">
        <f t="shared" si="11"/>
        <v>N/A</v>
      </c>
      <c r="E84" s="26">
        <v>42160.251701000001</v>
      </c>
      <c r="F84" s="7" t="str">
        <f t="shared" si="12"/>
        <v>N/A</v>
      </c>
      <c r="G84" s="26">
        <v>42240.369369</v>
      </c>
      <c r="H84" s="7" t="str">
        <f t="shared" si="13"/>
        <v>N/A</v>
      </c>
      <c r="I84" s="8">
        <v>38.6</v>
      </c>
      <c r="J84" s="8">
        <v>0.19</v>
      </c>
      <c r="K84" s="25" t="s">
        <v>734</v>
      </c>
      <c r="L84" s="85" t="str">
        <f t="shared" si="14"/>
        <v>Yes</v>
      </c>
    </row>
    <row r="85" spans="1:12" x14ac:dyDescent="0.25">
      <c r="A85" s="116" t="s">
        <v>600</v>
      </c>
      <c r="B85" s="21" t="s">
        <v>213</v>
      </c>
      <c r="C85" s="26">
        <v>0</v>
      </c>
      <c r="D85" s="7" t="str">
        <f t="shared" si="11"/>
        <v>N/A</v>
      </c>
      <c r="E85" s="26">
        <v>0</v>
      </c>
      <c r="F85" s="7" t="str">
        <f t="shared" si="12"/>
        <v>N/A</v>
      </c>
      <c r="G85" s="26">
        <v>0</v>
      </c>
      <c r="H85" s="7" t="str">
        <f t="shared" si="13"/>
        <v>N/A</v>
      </c>
      <c r="I85" s="8" t="s">
        <v>1747</v>
      </c>
      <c r="J85" s="8" t="s">
        <v>1747</v>
      </c>
      <c r="K85" s="25" t="s">
        <v>734</v>
      </c>
      <c r="L85" s="85" t="str">
        <f t="shared" si="14"/>
        <v>N/A</v>
      </c>
    </row>
    <row r="86" spans="1:12" x14ac:dyDescent="0.25">
      <c r="A86" s="116" t="s">
        <v>601</v>
      </c>
      <c r="B86" s="21" t="s">
        <v>213</v>
      </c>
      <c r="C86" s="22">
        <v>0</v>
      </c>
      <c r="D86" s="7" t="str">
        <f t="shared" si="11"/>
        <v>N/A</v>
      </c>
      <c r="E86" s="22">
        <v>0</v>
      </c>
      <c r="F86" s="7" t="str">
        <f t="shared" si="12"/>
        <v>N/A</v>
      </c>
      <c r="G86" s="22">
        <v>0</v>
      </c>
      <c r="H86" s="7" t="str">
        <f t="shared" si="13"/>
        <v>N/A</v>
      </c>
      <c r="I86" s="8" t="s">
        <v>1747</v>
      </c>
      <c r="J86" s="8" t="s">
        <v>1747</v>
      </c>
      <c r="K86" s="25" t="s">
        <v>734</v>
      </c>
      <c r="L86" s="85" t="str">
        <f t="shared" si="14"/>
        <v>N/A</v>
      </c>
    </row>
    <row r="87" spans="1:12" x14ac:dyDescent="0.25">
      <c r="A87" s="116" t="s">
        <v>1415</v>
      </c>
      <c r="B87" s="21" t="s">
        <v>213</v>
      </c>
      <c r="C87" s="26" t="s">
        <v>1747</v>
      </c>
      <c r="D87" s="7" t="str">
        <f t="shared" si="11"/>
        <v>N/A</v>
      </c>
      <c r="E87" s="26" t="s">
        <v>1747</v>
      </c>
      <c r="F87" s="7" t="str">
        <f t="shared" si="12"/>
        <v>N/A</v>
      </c>
      <c r="G87" s="26" t="s">
        <v>1747</v>
      </c>
      <c r="H87" s="7" t="str">
        <f t="shared" si="13"/>
        <v>N/A</v>
      </c>
      <c r="I87" s="8" t="s">
        <v>1747</v>
      </c>
      <c r="J87" s="8" t="s">
        <v>1747</v>
      </c>
      <c r="K87" s="25" t="s">
        <v>734</v>
      </c>
      <c r="L87" s="85" t="str">
        <f t="shared" si="14"/>
        <v>N/A</v>
      </c>
    </row>
    <row r="88" spans="1:12" x14ac:dyDescent="0.25">
      <c r="A88" s="142" t="s">
        <v>602</v>
      </c>
      <c r="B88" s="21" t="s">
        <v>213</v>
      </c>
      <c r="C88" s="26">
        <v>210574504</v>
      </c>
      <c r="D88" s="7" t="str">
        <f t="shared" si="11"/>
        <v>N/A</v>
      </c>
      <c r="E88" s="26">
        <v>195543944</v>
      </c>
      <c r="F88" s="7" t="str">
        <f t="shared" si="12"/>
        <v>N/A</v>
      </c>
      <c r="G88" s="26">
        <v>50006034</v>
      </c>
      <c r="H88" s="7" t="str">
        <f t="shared" si="13"/>
        <v>N/A</v>
      </c>
      <c r="I88" s="8">
        <v>-7.14</v>
      </c>
      <c r="J88" s="8">
        <v>-74.400000000000006</v>
      </c>
      <c r="K88" s="25" t="s">
        <v>734</v>
      </c>
      <c r="L88" s="85" t="str">
        <f t="shared" si="14"/>
        <v>No</v>
      </c>
    </row>
    <row r="89" spans="1:12" x14ac:dyDescent="0.25">
      <c r="A89" s="145" t="s">
        <v>603</v>
      </c>
      <c r="B89" s="22" t="s">
        <v>213</v>
      </c>
      <c r="C89" s="22">
        <v>6089</v>
      </c>
      <c r="D89" s="7" t="str">
        <f t="shared" si="11"/>
        <v>N/A</v>
      </c>
      <c r="E89" s="22">
        <v>5199</v>
      </c>
      <c r="F89" s="7" t="str">
        <f t="shared" si="12"/>
        <v>N/A</v>
      </c>
      <c r="G89" s="22">
        <v>1409</v>
      </c>
      <c r="H89" s="7" t="str">
        <f t="shared" si="13"/>
        <v>N/A</v>
      </c>
      <c r="I89" s="8">
        <v>-14.6</v>
      </c>
      <c r="J89" s="8">
        <v>-72.900000000000006</v>
      </c>
      <c r="K89" s="1" t="s">
        <v>734</v>
      </c>
      <c r="L89" s="85" t="str">
        <f t="shared" si="14"/>
        <v>No</v>
      </c>
    </row>
    <row r="90" spans="1:12" x14ac:dyDescent="0.25">
      <c r="A90" s="142" t="s">
        <v>1416</v>
      </c>
      <c r="B90" s="21" t="s">
        <v>213</v>
      </c>
      <c r="C90" s="26">
        <v>34582.772869</v>
      </c>
      <c r="D90" s="7" t="str">
        <f t="shared" si="11"/>
        <v>N/A</v>
      </c>
      <c r="E90" s="26">
        <v>37611.837660999998</v>
      </c>
      <c r="F90" s="7" t="str">
        <f t="shared" si="12"/>
        <v>N/A</v>
      </c>
      <c r="G90" s="26">
        <v>35490.442866999998</v>
      </c>
      <c r="H90" s="7" t="str">
        <f t="shared" si="13"/>
        <v>N/A</v>
      </c>
      <c r="I90" s="8">
        <v>8.7590000000000003</v>
      </c>
      <c r="J90" s="8">
        <v>-5.64</v>
      </c>
      <c r="K90" s="25" t="s">
        <v>734</v>
      </c>
      <c r="L90" s="85" t="str">
        <f t="shared" si="14"/>
        <v>Yes</v>
      </c>
    </row>
    <row r="91" spans="1:12" x14ac:dyDescent="0.25">
      <c r="A91" s="142" t="s">
        <v>604</v>
      </c>
      <c r="B91" s="21" t="s">
        <v>213</v>
      </c>
      <c r="C91" s="26">
        <v>14009746</v>
      </c>
      <c r="D91" s="7" t="str">
        <f t="shared" si="11"/>
        <v>N/A</v>
      </c>
      <c r="E91" s="26">
        <v>12996283</v>
      </c>
      <c r="F91" s="7" t="str">
        <f t="shared" si="12"/>
        <v>N/A</v>
      </c>
      <c r="G91" s="26">
        <v>8737442</v>
      </c>
      <c r="H91" s="7" t="str">
        <f t="shared" si="13"/>
        <v>N/A</v>
      </c>
      <c r="I91" s="8">
        <v>-7.23</v>
      </c>
      <c r="J91" s="8">
        <v>-32.799999999999997</v>
      </c>
      <c r="K91" s="25" t="s">
        <v>734</v>
      </c>
      <c r="L91" s="85" t="str">
        <f t="shared" si="14"/>
        <v>No</v>
      </c>
    </row>
    <row r="92" spans="1:12" x14ac:dyDescent="0.25">
      <c r="A92" s="142" t="s">
        <v>605</v>
      </c>
      <c r="B92" s="21" t="s">
        <v>213</v>
      </c>
      <c r="C92" s="22">
        <v>26719</v>
      </c>
      <c r="D92" s="7" t="str">
        <f t="shared" si="11"/>
        <v>N/A</v>
      </c>
      <c r="E92" s="22">
        <v>28712</v>
      </c>
      <c r="F92" s="7" t="str">
        <f t="shared" si="12"/>
        <v>N/A</v>
      </c>
      <c r="G92" s="22">
        <v>19794</v>
      </c>
      <c r="H92" s="7" t="str">
        <f t="shared" si="13"/>
        <v>N/A</v>
      </c>
      <c r="I92" s="8">
        <v>7.4589999999999996</v>
      </c>
      <c r="J92" s="8">
        <v>-31.1</v>
      </c>
      <c r="K92" s="25" t="s">
        <v>734</v>
      </c>
      <c r="L92" s="85" t="str">
        <f t="shared" si="14"/>
        <v>No</v>
      </c>
    </row>
    <row r="93" spans="1:12" x14ac:dyDescent="0.25">
      <c r="A93" s="142" t="s">
        <v>1417</v>
      </c>
      <c r="B93" s="21" t="s">
        <v>213</v>
      </c>
      <c r="C93" s="26">
        <v>524.33646468999996</v>
      </c>
      <c r="D93" s="7" t="str">
        <f t="shared" si="11"/>
        <v>N/A</v>
      </c>
      <c r="E93" s="26">
        <v>452.64290191999999</v>
      </c>
      <c r="F93" s="7" t="str">
        <f t="shared" si="12"/>
        <v>N/A</v>
      </c>
      <c r="G93" s="26">
        <v>441.41871273999999</v>
      </c>
      <c r="H93" s="7" t="str">
        <f t="shared" si="13"/>
        <v>N/A</v>
      </c>
      <c r="I93" s="8">
        <v>-13.7</v>
      </c>
      <c r="J93" s="8">
        <v>-2.48</v>
      </c>
      <c r="K93" s="25" t="s">
        <v>734</v>
      </c>
      <c r="L93" s="85" t="str">
        <f t="shared" si="14"/>
        <v>Yes</v>
      </c>
    </row>
    <row r="94" spans="1:12" x14ac:dyDescent="0.25">
      <c r="A94" s="142" t="s">
        <v>606</v>
      </c>
      <c r="B94" s="21" t="s">
        <v>213</v>
      </c>
      <c r="C94" s="26">
        <v>569818</v>
      </c>
      <c r="D94" s="7" t="str">
        <f t="shared" si="11"/>
        <v>N/A</v>
      </c>
      <c r="E94" s="26">
        <v>752409</v>
      </c>
      <c r="F94" s="7" t="str">
        <f t="shared" si="12"/>
        <v>N/A</v>
      </c>
      <c r="G94" s="26">
        <v>1841301</v>
      </c>
      <c r="H94" s="7" t="str">
        <f t="shared" si="13"/>
        <v>N/A</v>
      </c>
      <c r="I94" s="8">
        <v>32.04</v>
      </c>
      <c r="J94" s="8">
        <v>144.69999999999999</v>
      </c>
      <c r="K94" s="25" t="s">
        <v>734</v>
      </c>
      <c r="L94" s="85" t="str">
        <f t="shared" si="14"/>
        <v>No</v>
      </c>
    </row>
    <row r="95" spans="1:12" x14ac:dyDescent="0.25">
      <c r="A95" s="142" t="s">
        <v>607</v>
      </c>
      <c r="B95" s="21" t="s">
        <v>213</v>
      </c>
      <c r="C95" s="22">
        <v>1142</v>
      </c>
      <c r="D95" s="7" t="str">
        <f t="shared" si="11"/>
        <v>N/A</v>
      </c>
      <c r="E95" s="22">
        <v>1446</v>
      </c>
      <c r="F95" s="7" t="str">
        <f t="shared" si="12"/>
        <v>N/A</v>
      </c>
      <c r="G95" s="22">
        <v>2820</v>
      </c>
      <c r="H95" s="7" t="str">
        <f t="shared" si="13"/>
        <v>N/A</v>
      </c>
      <c r="I95" s="8">
        <v>26.62</v>
      </c>
      <c r="J95" s="8">
        <v>95.02</v>
      </c>
      <c r="K95" s="25" t="s">
        <v>734</v>
      </c>
      <c r="L95" s="85" t="str">
        <f t="shared" si="14"/>
        <v>No</v>
      </c>
    </row>
    <row r="96" spans="1:12" x14ac:dyDescent="0.25">
      <c r="A96" s="142" t="s">
        <v>1418</v>
      </c>
      <c r="B96" s="21" t="s">
        <v>213</v>
      </c>
      <c r="C96" s="26">
        <v>498.96497373</v>
      </c>
      <c r="D96" s="7" t="str">
        <f t="shared" si="11"/>
        <v>N/A</v>
      </c>
      <c r="E96" s="26">
        <v>520.33817426999997</v>
      </c>
      <c r="F96" s="7" t="str">
        <f t="shared" si="12"/>
        <v>N/A</v>
      </c>
      <c r="G96" s="26">
        <v>652.94361702000003</v>
      </c>
      <c r="H96" s="7" t="str">
        <f t="shared" si="13"/>
        <v>N/A</v>
      </c>
      <c r="I96" s="8">
        <v>4.2839999999999998</v>
      </c>
      <c r="J96" s="8">
        <v>25.48</v>
      </c>
      <c r="K96" s="25" t="s">
        <v>734</v>
      </c>
      <c r="L96" s="85" t="str">
        <f t="shared" si="14"/>
        <v>Yes</v>
      </c>
    </row>
    <row r="97" spans="1:12" ht="25" x14ac:dyDescent="0.25">
      <c r="A97" s="142" t="s">
        <v>608</v>
      </c>
      <c r="B97" s="21" t="s">
        <v>213</v>
      </c>
      <c r="C97" s="26">
        <v>4695182</v>
      </c>
      <c r="D97" s="7" t="str">
        <f t="shared" si="11"/>
        <v>N/A</v>
      </c>
      <c r="E97" s="26">
        <v>4275462</v>
      </c>
      <c r="F97" s="7" t="str">
        <f t="shared" si="12"/>
        <v>N/A</v>
      </c>
      <c r="G97" s="26">
        <v>1654986</v>
      </c>
      <c r="H97" s="7" t="str">
        <f t="shared" si="13"/>
        <v>N/A</v>
      </c>
      <c r="I97" s="8">
        <v>-8.94</v>
      </c>
      <c r="J97" s="8">
        <v>-61.3</v>
      </c>
      <c r="K97" s="25" t="s">
        <v>734</v>
      </c>
      <c r="L97" s="85" t="str">
        <f t="shared" si="14"/>
        <v>No</v>
      </c>
    </row>
    <row r="98" spans="1:12" x14ac:dyDescent="0.25">
      <c r="A98" s="142" t="s">
        <v>609</v>
      </c>
      <c r="B98" s="21" t="s">
        <v>213</v>
      </c>
      <c r="C98" s="22">
        <v>7770</v>
      </c>
      <c r="D98" s="7" t="str">
        <f t="shared" si="11"/>
        <v>N/A</v>
      </c>
      <c r="E98" s="22">
        <v>7207</v>
      </c>
      <c r="F98" s="7" t="str">
        <f t="shared" si="12"/>
        <v>N/A</v>
      </c>
      <c r="G98" s="22">
        <v>3600</v>
      </c>
      <c r="H98" s="7" t="str">
        <f t="shared" si="13"/>
        <v>N/A</v>
      </c>
      <c r="I98" s="8">
        <v>-7.25</v>
      </c>
      <c r="J98" s="8">
        <v>-50</v>
      </c>
      <c r="K98" s="25" t="s">
        <v>734</v>
      </c>
      <c r="L98" s="85" t="str">
        <f t="shared" si="14"/>
        <v>No</v>
      </c>
    </row>
    <row r="99" spans="1:12" ht="25" x14ac:dyDescent="0.25">
      <c r="A99" s="142" t="s">
        <v>1419</v>
      </c>
      <c r="B99" s="21" t="s">
        <v>213</v>
      </c>
      <c r="C99" s="26">
        <v>604.27052766999998</v>
      </c>
      <c r="D99" s="7" t="str">
        <f t="shared" si="11"/>
        <v>N/A</v>
      </c>
      <c r="E99" s="26">
        <v>593.23740808000002</v>
      </c>
      <c r="F99" s="7" t="str">
        <f t="shared" si="12"/>
        <v>N/A</v>
      </c>
      <c r="G99" s="26">
        <v>459.71833333000001</v>
      </c>
      <c r="H99" s="7" t="str">
        <f t="shared" si="13"/>
        <v>N/A</v>
      </c>
      <c r="I99" s="8">
        <v>-1.83</v>
      </c>
      <c r="J99" s="8">
        <v>-22.5</v>
      </c>
      <c r="K99" s="25" t="s">
        <v>734</v>
      </c>
      <c r="L99" s="85" t="str">
        <f t="shared" si="14"/>
        <v>Yes</v>
      </c>
    </row>
    <row r="100" spans="1:12" ht="25" x14ac:dyDescent="0.25">
      <c r="A100" s="142" t="s">
        <v>610</v>
      </c>
      <c r="B100" s="21" t="s">
        <v>213</v>
      </c>
      <c r="C100" s="26">
        <v>30247629</v>
      </c>
      <c r="D100" s="7" t="str">
        <f t="shared" si="11"/>
        <v>N/A</v>
      </c>
      <c r="E100" s="26">
        <v>25556421</v>
      </c>
      <c r="F100" s="7" t="str">
        <f t="shared" si="12"/>
        <v>N/A</v>
      </c>
      <c r="G100" s="26">
        <v>18606851</v>
      </c>
      <c r="H100" s="7" t="str">
        <f t="shared" si="13"/>
        <v>N/A</v>
      </c>
      <c r="I100" s="8">
        <v>-15.5</v>
      </c>
      <c r="J100" s="8">
        <v>-27.2</v>
      </c>
      <c r="K100" s="25" t="s">
        <v>734</v>
      </c>
      <c r="L100" s="85" t="str">
        <f t="shared" si="14"/>
        <v>Yes</v>
      </c>
    </row>
    <row r="101" spans="1:12" x14ac:dyDescent="0.25">
      <c r="A101" s="142" t="s">
        <v>611</v>
      </c>
      <c r="B101" s="21" t="s">
        <v>213</v>
      </c>
      <c r="C101" s="22">
        <v>20975</v>
      </c>
      <c r="D101" s="7" t="str">
        <f t="shared" si="11"/>
        <v>N/A</v>
      </c>
      <c r="E101" s="22">
        <v>20543</v>
      </c>
      <c r="F101" s="7" t="str">
        <f t="shared" si="12"/>
        <v>N/A</v>
      </c>
      <c r="G101" s="22">
        <v>17464</v>
      </c>
      <c r="H101" s="7" t="str">
        <f t="shared" si="13"/>
        <v>N/A</v>
      </c>
      <c r="I101" s="8">
        <v>-2.06</v>
      </c>
      <c r="J101" s="8">
        <v>-15</v>
      </c>
      <c r="K101" s="25" t="s">
        <v>734</v>
      </c>
      <c r="L101" s="85" t="str">
        <f t="shared" si="14"/>
        <v>Yes</v>
      </c>
    </row>
    <row r="102" spans="1:12" x14ac:dyDescent="0.25">
      <c r="A102" s="142" t="s">
        <v>1420</v>
      </c>
      <c r="B102" s="21" t="s">
        <v>213</v>
      </c>
      <c r="C102" s="26">
        <v>1442.0800477</v>
      </c>
      <c r="D102" s="7" t="str">
        <f t="shared" si="11"/>
        <v>N/A</v>
      </c>
      <c r="E102" s="26">
        <v>1244.0452221999999</v>
      </c>
      <c r="F102" s="7" t="str">
        <f t="shared" si="12"/>
        <v>N/A</v>
      </c>
      <c r="G102" s="26">
        <v>1065.4403917</v>
      </c>
      <c r="H102" s="7" t="str">
        <f t="shared" si="13"/>
        <v>N/A</v>
      </c>
      <c r="I102" s="8">
        <v>-13.7</v>
      </c>
      <c r="J102" s="8">
        <v>-14.4</v>
      </c>
      <c r="K102" s="25" t="s">
        <v>734</v>
      </c>
      <c r="L102" s="85" t="str">
        <f t="shared" si="14"/>
        <v>Yes</v>
      </c>
    </row>
    <row r="103" spans="1:12" x14ac:dyDescent="0.25">
      <c r="A103" s="142" t="s">
        <v>612</v>
      </c>
      <c r="B103" s="21" t="s">
        <v>213</v>
      </c>
      <c r="C103" s="26">
        <v>9227147</v>
      </c>
      <c r="D103" s="7" t="str">
        <f t="shared" si="11"/>
        <v>N/A</v>
      </c>
      <c r="E103" s="26">
        <v>9727567</v>
      </c>
      <c r="F103" s="7" t="str">
        <f t="shared" si="12"/>
        <v>N/A</v>
      </c>
      <c r="G103" s="26">
        <v>11458558</v>
      </c>
      <c r="H103" s="7" t="str">
        <f t="shared" si="13"/>
        <v>N/A</v>
      </c>
      <c r="I103" s="8">
        <v>5.423</v>
      </c>
      <c r="J103" s="8">
        <v>17.79</v>
      </c>
      <c r="K103" s="25" t="s">
        <v>734</v>
      </c>
      <c r="L103" s="85" t="str">
        <f t="shared" si="14"/>
        <v>Yes</v>
      </c>
    </row>
    <row r="104" spans="1:12" x14ac:dyDescent="0.25">
      <c r="A104" s="142" t="s">
        <v>613</v>
      </c>
      <c r="B104" s="21" t="s">
        <v>213</v>
      </c>
      <c r="C104" s="22">
        <v>13462</v>
      </c>
      <c r="D104" s="7" t="str">
        <f t="shared" si="11"/>
        <v>N/A</v>
      </c>
      <c r="E104" s="22">
        <v>13400</v>
      </c>
      <c r="F104" s="7" t="str">
        <f t="shared" si="12"/>
        <v>N/A</v>
      </c>
      <c r="G104" s="22">
        <v>14127</v>
      </c>
      <c r="H104" s="7" t="str">
        <f t="shared" si="13"/>
        <v>N/A</v>
      </c>
      <c r="I104" s="8">
        <v>-0.46100000000000002</v>
      </c>
      <c r="J104" s="8">
        <v>5.4249999999999998</v>
      </c>
      <c r="K104" s="25" t="s">
        <v>734</v>
      </c>
      <c r="L104" s="85" t="str">
        <f t="shared" si="14"/>
        <v>Yes</v>
      </c>
    </row>
    <row r="105" spans="1:12" x14ac:dyDescent="0.25">
      <c r="A105" s="142" t="s">
        <v>1421</v>
      </c>
      <c r="B105" s="21" t="s">
        <v>213</v>
      </c>
      <c r="C105" s="26">
        <v>685.42170553999995</v>
      </c>
      <c r="D105" s="7" t="str">
        <f t="shared" si="11"/>
        <v>N/A</v>
      </c>
      <c r="E105" s="26">
        <v>725.93783582000003</v>
      </c>
      <c r="F105" s="7" t="str">
        <f t="shared" si="12"/>
        <v>N/A</v>
      </c>
      <c r="G105" s="26">
        <v>811.11049763000005</v>
      </c>
      <c r="H105" s="7" t="str">
        <f t="shared" si="13"/>
        <v>N/A</v>
      </c>
      <c r="I105" s="8">
        <v>5.9109999999999996</v>
      </c>
      <c r="J105" s="8">
        <v>11.73</v>
      </c>
      <c r="K105" s="25" t="s">
        <v>734</v>
      </c>
      <c r="L105" s="85" t="str">
        <f t="shared" si="14"/>
        <v>Yes</v>
      </c>
    </row>
    <row r="106" spans="1:12" ht="25" x14ac:dyDescent="0.25">
      <c r="A106" s="142" t="s">
        <v>614</v>
      </c>
      <c r="B106" s="21" t="s">
        <v>213</v>
      </c>
      <c r="C106" s="26">
        <v>386984</v>
      </c>
      <c r="D106" s="7" t="str">
        <f t="shared" si="11"/>
        <v>N/A</v>
      </c>
      <c r="E106" s="26">
        <v>362969</v>
      </c>
      <c r="F106" s="7" t="str">
        <f t="shared" si="12"/>
        <v>N/A</v>
      </c>
      <c r="G106" s="26">
        <v>144711</v>
      </c>
      <c r="H106" s="7" t="str">
        <f t="shared" si="13"/>
        <v>N/A</v>
      </c>
      <c r="I106" s="8">
        <v>-6.21</v>
      </c>
      <c r="J106" s="8">
        <v>-60.1</v>
      </c>
      <c r="K106" s="25" t="s">
        <v>734</v>
      </c>
      <c r="L106" s="85" t="str">
        <f t="shared" si="14"/>
        <v>No</v>
      </c>
    </row>
    <row r="107" spans="1:12" x14ac:dyDescent="0.25">
      <c r="A107" s="142" t="s">
        <v>615</v>
      </c>
      <c r="B107" s="21" t="s">
        <v>213</v>
      </c>
      <c r="C107" s="22">
        <v>237</v>
      </c>
      <c r="D107" s="7" t="str">
        <f t="shared" si="11"/>
        <v>N/A</v>
      </c>
      <c r="E107" s="22">
        <v>201</v>
      </c>
      <c r="F107" s="7" t="str">
        <f t="shared" si="12"/>
        <v>N/A</v>
      </c>
      <c r="G107" s="22">
        <v>95</v>
      </c>
      <c r="H107" s="7" t="str">
        <f t="shared" si="13"/>
        <v>N/A</v>
      </c>
      <c r="I107" s="8">
        <v>-15.2</v>
      </c>
      <c r="J107" s="8">
        <v>-52.7</v>
      </c>
      <c r="K107" s="25" t="s">
        <v>734</v>
      </c>
      <c r="L107" s="85" t="str">
        <f t="shared" si="14"/>
        <v>No</v>
      </c>
    </row>
    <row r="108" spans="1:12" x14ac:dyDescent="0.25">
      <c r="A108" s="142" t="s">
        <v>1422</v>
      </c>
      <c r="B108" s="21" t="s">
        <v>213</v>
      </c>
      <c r="C108" s="26">
        <v>1632.8438819</v>
      </c>
      <c r="D108" s="7" t="str">
        <f t="shared" si="11"/>
        <v>N/A</v>
      </c>
      <c r="E108" s="26">
        <v>1805.8159204000001</v>
      </c>
      <c r="F108" s="7" t="str">
        <f t="shared" si="12"/>
        <v>N/A</v>
      </c>
      <c r="G108" s="26">
        <v>1523.2736841999999</v>
      </c>
      <c r="H108" s="7" t="str">
        <f t="shared" si="13"/>
        <v>N/A</v>
      </c>
      <c r="I108" s="8">
        <v>10.59</v>
      </c>
      <c r="J108" s="8">
        <v>-15.6</v>
      </c>
      <c r="K108" s="25" t="s">
        <v>734</v>
      </c>
      <c r="L108" s="85" t="str">
        <f t="shared" si="14"/>
        <v>Yes</v>
      </c>
    </row>
    <row r="109" spans="1:12" x14ac:dyDescent="0.25">
      <c r="A109" s="142" t="s">
        <v>616</v>
      </c>
      <c r="B109" s="21" t="s">
        <v>213</v>
      </c>
      <c r="C109" s="26">
        <v>12666936</v>
      </c>
      <c r="D109" s="7" t="str">
        <f t="shared" si="11"/>
        <v>N/A</v>
      </c>
      <c r="E109" s="26">
        <v>8642617</v>
      </c>
      <c r="F109" s="7" t="str">
        <f t="shared" si="12"/>
        <v>N/A</v>
      </c>
      <c r="G109" s="26">
        <v>6772048</v>
      </c>
      <c r="H109" s="7" t="str">
        <f t="shared" si="13"/>
        <v>N/A</v>
      </c>
      <c r="I109" s="8">
        <v>-31.8</v>
      </c>
      <c r="J109" s="8">
        <v>-21.6</v>
      </c>
      <c r="K109" s="25" t="s">
        <v>734</v>
      </c>
      <c r="L109" s="85" t="str">
        <f t="shared" si="14"/>
        <v>Yes</v>
      </c>
    </row>
    <row r="110" spans="1:12" x14ac:dyDescent="0.25">
      <c r="A110" s="142" t="s">
        <v>617</v>
      </c>
      <c r="B110" s="21" t="s">
        <v>213</v>
      </c>
      <c r="C110" s="22">
        <v>24466</v>
      </c>
      <c r="D110" s="7" t="str">
        <f t="shared" si="11"/>
        <v>N/A</v>
      </c>
      <c r="E110" s="22">
        <v>24273</v>
      </c>
      <c r="F110" s="7" t="str">
        <f t="shared" si="12"/>
        <v>N/A</v>
      </c>
      <c r="G110" s="22">
        <v>21587</v>
      </c>
      <c r="H110" s="7" t="str">
        <f t="shared" si="13"/>
        <v>N/A</v>
      </c>
      <c r="I110" s="8">
        <v>-0.78900000000000003</v>
      </c>
      <c r="J110" s="8">
        <v>-11.1</v>
      </c>
      <c r="K110" s="25" t="s">
        <v>734</v>
      </c>
      <c r="L110" s="85" t="str">
        <f t="shared" si="14"/>
        <v>Yes</v>
      </c>
    </row>
    <row r="111" spans="1:12" x14ac:dyDescent="0.25">
      <c r="A111" s="142" t="s">
        <v>1423</v>
      </c>
      <c r="B111" s="21" t="s">
        <v>213</v>
      </c>
      <c r="C111" s="26">
        <v>517.73628709000002</v>
      </c>
      <c r="D111" s="7" t="str">
        <f t="shared" si="11"/>
        <v>N/A</v>
      </c>
      <c r="E111" s="26">
        <v>356.05887200000001</v>
      </c>
      <c r="F111" s="7" t="str">
        <f t="shared" si="12"/>
        <v>N/A</v>
      </c>
      <c r="G111" s="26">
        <v>313.70954741000003</v>
      </c>
      <c r="H111" s="7" t="str">
        <f t="shared" si="13"/>
        <v>N/A</v>
      </c>
      <c r="I111" s="8">
        <v>-31.2</v>
      </c>
      <c r="J111" s="8">
        <v>-11.9</v>
      </c>
      <c r="K111" s="25" t="s">
        <v>734</v>
      </c>
      <c r="L111" s="85" t="str">
        <f t="shared" si="14"/>
        <v>Yes</v>
      </c>
    </row>
    <row r="112" spans="1:12" x14ac:dyDescent="0.25">
      <c r="A112" s="142" t="s">
        <v>618</v>
      </c>
      <c r="B112" s="21" t="s">
        <v>213</v>
      </c>
      <c r="C112" s="26">
        <v>34322140</v>
      </c>
      <c r="D112" s="7" t="str">
        <f t="shared" si="11"/>
        <v>N/A</v>
      </c>
      <c r="E112" s="26">
        <v>27559108</v>
      </c>
      <c r="F112" s="7" t="str">
        <f t="shared" si="12"/>
        <v>N/A</v>
      </c>
      <c r="G112" s="26">
        <v>15157186</v>
      </c>
      <c r="H112" s="7" t="str">
        <f t="shared" si="13"/>
        <v>N/A</v>
      </c>
      <c r="I112" s="8">
        <v>-19.7</v>
      </c>
      <c r="J112" s="8">
        <v>-45</v>
      </c>
      <c r="K112" s="25" t="s">
        <v>734</v>
      </c>
      <c r="L112" s="85" t="str">
        <f t="shared" si="14"/>
        <v>No</v>
      </c>
    </row>
    <row r="113" spans="1:12" x14ac:dyDescent="0.25">
      <c r="A113" s="142" t="s">
        <v>619</v>
      </c>
      <c r="B113" s="21" t="s">
        <v>213</v>
      </c>
      <c r="C113" s="22">
        <v>34068</v>
      </c>
      <c r="D113" s="7" t="str">
        <f t="shared" si="11"/>
        <v>N/A</v>
      </c>
      <c r="E113" s="22">
        <v>30582</v>
      </c>
      <c r="F113" s="7" t="str">
        <f t="shared" si="12"/>
        <v>N/A</v>
      </c>
      <c r="G113" s="22">
        <v>23768</v>
      </c>
      <c r="H113" s="7" t="str">
        <f t="shared" si="13"/>
        <v>N/A</v>
      </c>
      <c r="I113" s="8">
        <v>-10.199999999999999</v>
      </c>
      <c r="J113" s="8">
        <v>-22.3</v>
      </c>
      <c r="K113" s="25" t="s">
        <v>734</v>
      </c>
      <c r="L113" s="85" t="str">
        <f t="shared" si="14"/>
        <v>Yes</v>
      </c>
    </row>
    <row r="114" spans="1:12" x14ac:dyDescent="0.25">
      <c r="A114" s="142" t="s">
        <v>1424</v>
      </c>
      <c r="B114" s="21" t="s">
        <v>213</v>
      </c>
      <c r="C114" s="26">
        <v>1007.4597863</v>
      </c>
      <c r="D114" s="7" t="str">
        <f t="shared" si="11"/>
        <v>N/A</v>
      </c>
      <c r="E114" s="26">
        <v>901.15453534999995</v>
      </c>
      <c r="F114" s="7" t="str">
        <f t="shared" si="12"/>
        <v>N/A</v>
      </c>
      <c r="G114" s="26">
        <v>637.71398519000002</v>
      </c>
      <c r="H114" s="7" t="str">
        <f t="shared" si="13"/>
        <v>N/A</v>
      </c>
      <c r="I114" s="8">
        <v>-10.6</v>
      </c>
      <c r="J114" s="8">
        <v>-29.2</v>
      </c>
      <c r="K114" s="25" t="s">
        <v>734</v>
      </c>
      <c r="L114" s="85" t="str">
        <f t="shared" si="14"/>
        <v>Yes</v>
      </c>
    </row>
    <row r="115" spans="1:12" ht="25" x14ac:dyDescent="0.25">
      <c r="A115" s="142" t="s">
        <v>620</v>
      </c>
      <c r="B115" s="21" t="s">
        <v>213</v>
      </c>
      <c r="C115" s="26">
        <v>84282798</v>
      </c>
      <c r="D115" s="7" t="str">
        <f t="shared" si="11"/>
        <v>N/A</v>
      </c>
      <c r="E115" s="26">
        <v>91248010</v>
      </c>
      <c r="F115" s="7" t="str">
        <f t="shared" si="12"/>
        <v>N/A</v>
      </c>
      <c r="G115" s="26">
        <v>33598323</v>
      </c>
      <c r="H115" s="7" t="str">
        <f t="shared" si="13"/>
        <v>N/A</v>
      </c>
      <c r="I115" s="8">
        <v>8.2639999999999993</v>
      </c>
      <c r="J115" s="8">
        <v>-63.2</v>
      </c>
      <c r="K115" s="25" t="s">
        <v>734</v>
      </c>
      <c r="L115" s="85" t="str">
        <f t="shared" si="14"/>
        <v>No</v>
      </c>
    </row>
    <row r="116" spans="1:12" x14ac:dyDescent="0.25">
      <c r="A116" s="145" t="s">
        <v>621</v>
      </c>
      <c r="B116" s="22" t="s">
        <v>213</v>
      </c>
      <c r="C116" s="22">
        <v>10244</v>
      </c>
      <c r="D116" s="7" t="str">
        <f t="shared" si="11"/>
        <v>N/A</v>
      </c>
      <c r="E116" s="22">
        <v>9718</v>
      </c>
      <c r="F116" s="7" t="str">
        <f t="shared" si="12"/>
        <v>N/A</v>
      </c>
      <c r="G116" s="22">
        <v>3372</v>
      </c>
      <c r="H116" s="7" t="str">
        <f t="shared" si="13"/>
        <v>N/A</v>
      </c>
      <c r="I116" s="8">
        <v>-5.13</v>
      </c>
      <c r="J116" s="8">
        <v>-65.3</v>
      </c>
      <c r="K116" s="1" t="s">
        <v>734</v>
      </c>
      <c r="L116" s="85" t="str">
        <f t="shared" si="14"/>
        <v>No</v>
      </c>
    </row>
    <row r="117" spans="1:12" x14ac:dyDescent="0.25">
      <c r="A117" s="142" t="s">
        <v>1425</v>
      </c>
      <c r="B117" s="21" t="s">
        <v>213</v>
      </c>
      <c r="C117" s="26">
        <v>8227.5281140000006</v>
      </c>
      <c r="D117" s="7" t="str">
        <f t="shared" si="11"/>
        <v>N/A</v>
      </c>
      <c r="E117" s="26">
        <v>9389.5873637000004</v>
      </c>
      <c r="F117" s="7" t="str">
        <f t="shared" si="12"/>
        <v>N/A</v>
      </c>
      <c r="G117" s="26">
        <v>9963.9154804000009</v>
      </c>
      <c r="H117" s="7" t="str">
        <f t="shared" si="13"/>
        <v>N/A</v>
      </c>
      <c r="I117" s="8">
        <v>14.12</v>
      </c>
      <c r="J117" s="8">
        <v>6.117</v>
      </c>
      <c r="K117" s="25" t="s">
        <v>734</v>
      </c>
      <c r="L117" s="85" t="str">
        <f t="shared" si="14"/>
        <v>Yes</v>
      </c>
    </row>
    <row r="118" spans="1:12" ht="25" x14ac:dyDescent="0.25">
      <c r="A118" s="142" t="s">
        <v>622</v>
      </c>
      <c r="B118" s="21" t="s">
        <v>213</v>
      </c>
      <c r="C118" s="26">
        <v>13576440</v>
      </c>
      <c r="D118" s="7" t="str">
        <f t="shared" si="11"/>
        <v>N/A</v>
      </c>
      <c r="E118" s="26">
        <v>12303167</v>
      </c>
      <c r="F118" s="7" t="str">
        <f t="shared" si="12"/>
        <v>N/A</v>
      </c>
      <c r="G118" s="26">
        <v>6032540</v>
      </c>
      <c r="H118" s="7" t="str">
        <f t="shared" si="13"/>
        <v>N/A</v>
      </c>
      <c r="I118" s="8">
        <v>-9.3800000000000008</v>
      </c>
      <c r="J118" s="8">
        <v>-51</v>
      </c>
      <c r="K118" s="25" t="s">
        <v>734</v>
      </c>
      <c r="L118" s="85" t="str">
        <f t="shared" si="14"/>
        <v>No</v>
      </c>
    </row>
    <row r="119" spans="1:12" x14ac:dyDescent="0.25">
      <c r="A119" s="142" t="s">
        <v>623</v>
      </c>
      <c r="B119" s="21" t="s">
        <v>213</v>
      </c>
      <c r="C119" s="22">
        <v>15135</v>
      </c>
      <c r="D119" s="7" t="str">
        <f t="shared" si="11"/>
        <v>N/A</v>
      </c>
      <c r="E119" s="22">
        <v>13888</v>
      </c>
      <c r="F119" s="7" t="str">
        <f t="shared" si="12"/>
        <v>N/A</v>
      </c>
      <c r="G119" s="22">
        <v>5951</v>
      </c>
      <c r="H119" s="7" t="str">
        <f t="shared" si="13"/>
        <v>N/A</v>
      </c>
      <c r="I119" s="8">
        <v>-8.24</v>
      </c>
      <c r="J119" s="8">
        <v>-57.2</v>
      </c>
      <c r="K119" s="25" t="s">
        <v>734</v>
      </c>
      <c r="L119" s="85" t="str">
        <f t="shared" si="14"/>
        <v>No</v>
      </c>
    </row>
    <row r="120" spans="1:12" x14ac:dyDescent="0.25">
      <c r="A120" s="142" t="s">
        <v>1426</v>
      </c>
      <c r="B120" s="21" t="s">
        <v>213</v>
      </c>
      <c r="C120" s="26">
        <v>897.02279484999997</v>
      </c>
      <c r="D120" s="7" t="str">
        <f t="shared" si="11"/>
        <v>N/A</v>
      </c>
      <c r="E120" s="26">
        <v>885.88472062000005</v>
      </c>
      <c r="F120" s="7" t="str">
        <f t="shared" si="12"/>
        <v>N/A</v>
      </c>
      <c r="G120" s="26">
        <v>1013.7018988</v>
      </c>
      <c r="H120" s="7" t="str">
        <f t="shared" si="13"/>
        <v>N/A</v>
      </c>
      <c r="I120" s="8">
        <v>-1.24</v>
      </c>
      <c r="J120" s="8">
        <v>14.43</v>
      </c>
      <c r="K120" s="25" t="s">
        <v>734</v>
      </c>
      <c r="L120" s="85" t="str">
        <f t="shared" si="14"/>
        <v>Yes</v>
      </c>
    </row>
    <row r="121" spans="1:12" ht="25" x14ac:dyDescent="0.25">
      <c r="A121" s="142" t="s">
        <v>624</v>
      </c>
      <c r="B121" s="21" t="s">
        <v>213</v>
      </c>
      <c r="C121" s="26">
        <v>16891452</v>
      </c>
      <c r="D121" s="7" t="str">
        <f t="shared" si="11"/>
        <v>N/A</v>
      </c>
      <c r="E121" s="26">
        <v>12068348</v>
      </c>
      <c r="F121" s="7" t="str">
        <f t="shared" si="12"/>
        <v>N/A</v>
      </c>
      <c r="G121" s="26">
        <v>4586496</v>
      </c>
      <c r="H121" s="7" t="str">
        <f t="shared" si="13"/>
        <v>N/A</v>
      </c>
      <c r="I121" s="8">
        <v>-28.6</v>
      </c>
      <c r="J121" s="8">
        <v>-62</v>
      </c>
      <c r="K121" s="25" t="s">
        <v>734</v>
      </c>
      <c r="L121" s="85" t="str">
        <f t="shared" si="14"/>
        <v>No</v>
      </c>
    </row>
    <row r="122" spans="1:12" x14ac:dyDescent="0.25">
      <c r="A122" s="142" t="s">
        <v>625</v>
      </c>
      <c r="B122" s="21" t="s">
        <v>213</v>
      </c>
      <c r="C122" s="22">
        <v>1255</v>
      </c>
      <c r="D122" s="7" t="str">
        <f t="shared" si="11"/>
        <v>N/A</v>
      </c>
      <c r="E122" s="22">
        <v>1098</v>
      </c>
      <c r="F122" s="7" t="str">
        <f t="shared" si="12"/>
        <v>N/A</v>
      </c>
      <c r="G122" s="22">
        <v>386</v>
      </c>
      <c r="H122" s="7" t="str">
        <f t="shared" si="13"/>
        <v>N/A</v>
      </c>
      <c r="I122" s="8">
        <v>-12.5</v>
      </c>
      <c r="J122" s="8">
        <v>-64.8</v>
      </c>
      <c r="K122" s="25" t="s">
        <v>734</v>
      </c>
      <c r="L122" s="85" t="str">
        <f t="shared" si="14"/>
        <v>No</v>
      </c>
    </row>
    <row r="123" spans="1:12" ht="25" x14ac:dyDescent="0.25">
      <c r="A123" s="142" t="s">
        <v>1427</v>
      </c>
      <c r="B123" s="21" t="s">
        <v>213</v>
      </c>
      <c r="C123" s="26">
        <v>13459.324302999999</v>
      </c>
      <c r="D123" s="7" t="str">
        <f t="shared" si="11"/>
        <v>N/A</v>
      </c>
      <c r="E123" s="26">
        <v>10991.209472</v>
      </c>
      <c r="F123" s="7" t="str">
        <f t="shared" si="12"/>
        <v>N/A</v>
      </c>
      <c r="G123" s="26">
        <v>11882.11399</v>
      </c>
      <c r="H123" s="7" t="str">
        <f t="shared" si="13"/>
        <v>N/A</v>
      </c>
      <c r="I123" s="8">
        <v>-18.3</v>
      </c>
      <c r="J123" s="8">
        <v>8.1059999999999999</v>
      </c>
      <c r="K123" s="25" t="s">
        <v>734</v>
      </c>
      <c r="L123" s="85" t="str">
        <f t="shared" si="14"/>
        <v>Yes</v>
      </c>
    </row>
    <row r="124" spans="1:12" ht="25" x14ac:dyDescent="0.25">
      <c r="A124" s="142" t="s">
        <v>626</v>
      </c>
      <c r="B124" s="21" t="s">
        <v>213</v>
      </c>
      <c r="C124" s="26">
        <v>480759</v>
      </c>
      <c r="D124" s="7" t="str">
        <f t="shared" si="11"/>
        <v>N/A</v>
      </c>
      <c r="E124" s="26">
        <v>610575</v>
      </c>
      <c r="F124" s="7" t="str">
        <f t="shared" si="12"/>
        <v>N/A</v>
      </c>
      <c r="G124" s="26">
        <v>678745</v>
      </c>
      <c r="H124" s="7" t="str">
        <f t="shared" si="13"/>
        <v>N/A</v>
      </c>
      <c r="I124" s="8">
        <v>27</v>
      </c>
      <c r="J124" s="8">
        <v>11.16</v>
      </c>
      <c r="K124" s="25" t="s">
        <v>734</v>
      </c>
      <c r="L124" s="85" t="str">
        <f t="shared" si="14"/>
        <v>Yes</v>
      </c>
    </row>
    <row r="125" spans="1:12" x14ac:dyDescent="0.25">
      <c r="A125" s="142" t="s">
        <v>627</v>
      </c>
      <c r="B125" s="21" t="s">
        <v>213</v>
      </c>
      <c r="C125" s="22">
        <v>347</v>
      </c>
      <c r="D125" s="7" t="str">
        <f t="shared" si="11"/>
        <v>N/A</v>
      </c>
      <c r="E125" s="22">
        <v>395</v>
      </c>
      <c r="F125" s="7" t="str">
        <f t="shared" si="12"/>
        <v>N/A</v>
      </c>
      <c r="G125" s="22">
        <v>434</v>
      </c>
      <c r="H125" s="7" t="str">
        <f t="shared" si="13"/>
        <v>N/A</v>
      </c>
      <c r="I125" s="8">
        <v>13.83</v>
      </c>
      <c r="J125" s="8">
        <v>9.8729999999999993</v>
      </c>
      <c r="K125" s="25" t="s">
        <v>734</v>
      </c>
      <c r="L125" s="85" t="str">
        <f t="shared" si="14"/>
        <v>Yes</v>
      </c>
    </row>
    <row r="126" spans="1:12" ht="25" x14ac:dyDescent="0.25">
      <c r="A126" s="142" t="s">
        <v>1428</v>
      </c>
      <c r="B126" s="21" t="s">
        <v>213</v>
      </c>
      <c r="C126" s="26">
        <v>1385.4726224999999</v>
      </c>
      <c r="D126" s="7" t="str">
        <f t="shared" si="11"/>
        <v>N/A</v>
      </c>
      <c r="E126" s="26">
        <v>1545.7594936999999</v>
      </c>
      <c r="F126" s="7" t="str">
        <f t="shared" si="12"/>
        <v>N/A</v>
      </c>
      <c r="G126" s="26">
        <v>1563.9285714</v>
      </c>
      <c r="H126" s="7" t="str">
        <f t="shared" si="13"/>
        <v>N/A</v>
      </c>
      <c r="I126" s="8">
        <v>11.57</v>
      </c>
      <c r="J126" s="8">
        <v>1.175</v>
      </c>
      <c r="K126" s="25" t="s">
        <v>734</v>
      </c>
      <c r="L126" s="85" t="str">
        <f t="shared" si="14"/>
        <v>Yes</v>
      </c>
    </row>
    <row r="127" spans="1:12" ht="25" x14ac:dyDescent="0.25">
      <c r="A127" s="142" t="s">
        <v>628</v>
      </c>
      <c r="B127" s="21" t="s">
        <v>213</v>
      </c>
      <c r="C127" s="26">
        <v>3653579</v>
      </c>
      <c r="D127" s="7" t="str">
        <f t="shared" si="11"/>
        <v>N/A</v>
      </c>
      <c r="E127" s="26">
        <v>1633669</v>
      </c>
      <c r="F127" s="7" t="str">
        <f t="shared" si="12"/>
        <v>N/A</v>
      </c>
      <c r="G127" s="26">
        <v>1097693</v>
      </c>
      <c r="H127" s="7" t="str">
        <f t="shared" si="13"/>
        <v>N/A</v>
      </c>
      <c r="I127" s="8">
        <v>-55.3</v>
      </c>
      <c r="J127" s="8">
        <v>-32.799999999999997</v>
      </c>
      <c r="K127" s="25" t="s">
        <v>734</v>
      </c>
      <c r="L127" s="85" t="str">
        <f t="shared" si="14"/>
        <v>No</v>
      </c>
    </row>
    <row r="128" spans="1:12" x14ac:dyDescent="0.25">
      <c r="A128" s="142" t="s">
        <v>629</v>
      </c>
      <c r="B128" s="21" t="s">
        <v>213</v>
      </c>
      <c r="C128" s="22">
        <v>1129</v>
      </c>
      <c r="D128" s="7" t="str">
        <f t="shared" si="11"/>
        <v>N/A</v>
      </c>
      <c r="E128" s="22">
        <v>1290</v>
      </c>
      <c r="F128" s="7" t="str">
        <f t="shared" si="12"/>
        <v>N/A</v>
      </c>
      <c r="G128" s="22">
        <v>1414</v>
      </c>
      <c r="H128" s="7" t="str">
        <f t="shared" si="13"/>
        <v>N/A</v>
      </c>
      <c r="I128" s="8">
        <v>14.26</v>
      </c>
      <c r="J128" s="8">
        <v>9.6120000000000001</v>
      </c>
      <c r="K128" s="25" t="s">
        <v>734</v>
      </c>
      <c r="L128" s="85" t="str">
        <f t="shared" si="14"/>
        <v>Yes</v>
      </c>
    </row>
    <row r="129" spans="1:12" ht="25" x14ac:dyDescent="0.25">
      <c r="A129" s="142" t="s">
        <v>1429</v>
      </c>
      <c r="B129" s="21" t="s">
        <v>213</v>
      </c>
      <c r="C129" s="26">
        <v>3236.1195748</v>
      </c>
      <c r="D129" s="7" t="str">
        <f t="shared" si="11"/>
        <v>N/A</v>
      </c>
      <c r="E129" s="26">
        <v>1266.4100774999999</v>
      </c>
      <c r="F129" s="7" t="str">
        <f t="shared" si="12"/>
        <v>N/A</v>
      </c>
      <c r="G129" s="26">
        <v>776.30339462999996</v>
      </c>
      <c r="H129" s="7" t="str">
        <f t="shared" si="13"/>
        <v>N/A</v>
      </c>
      <c r="I129" s="8">
        <v>-60.9</v>
      </c>
      <c r="J129" s="8">
        <v>-38.700000000000003</v>
      </c>
      <c r="K129" s="25" t="s">
        <v>734</v>
      </c>
      <c r="L129" s="85" t="str">
        <f t="shared" si="14"/>
        <v>No</v>
      </c>
    </row>
    <row r="130" spans="1:12" ht="25" x14ac:dyDescent="0.25">
      <c r="A130" s="142" t="s">
        <v>630</v>
      </c>
      <c r="B130" s="21" t="s">
        <v>213</v>
      </c>
      <c r="C130" s="26">
        <v>163522</v>
      </c>
      <c r="D130" s="7" t="str">
        <f t="shared" si="11"/>
        <v>N/A</v>
      </c>
      <c r="E130" s="26">
        <v>185027</v>
      </c>
      <c r="F130" s="7" t="str">
        <f t="shared" si="12"/>
        <v>N/A</v>
      </c>
      <c r="G130" s="26">
        <v>80103</v>
      </c>
      <c r="H130" s="7" t="str">
        <f t="shared" si="13"/>
        <v>N/A</v>
      </c>
      <c r="I130" s="8">
        <v>13.15</v>
      </c>
      <c r="J130" s="8">
        <v>-56.7</v>
      </c>
      <c r="K130" s="25" t="s">
        <v>734</v>
      </c>
      <c r="L130" s="85" t="str">
        <f t="shared" si="14"/>
        <v>No</v>
      </c>
    </row>
    <row r="131" spans="1:12" x14ac:dyDescent="0.25">
      <c r="A131" s="142" t="s">
        <v>631</v>
      </c>
      <c r="B131" s="21" t="s">
        <v>213</v>
      </c>
      <c r="C131" s="22">
        <v>1258</v>
      </c>
      <c r="D131" s="7" t="str">
        <f t="shared" si="11"/>
        <v>N/A</v>
      </c>
      <c r="E131" s="22">
        <v>1287</v>
      </c>
      <c r="F131" s="7" t="str">
        <f t="shared" si="12"/>
        <v>N/A</v>
      </c>
      <c r="G131" s="22">
        <v>520</v>
      </c>
      <c r="H131" s="7" t="str">
        <f t="shared" si="13"/>
        <v>N/A</v>
      </c>
      <c r="I131" s="8">
        <v>2.3050000000000002</v>
      </c>
      <c r="J131" s="8">
        <v>-59.6</v>
      </c>
      <c r="K131" s="25" t="s">
        <v>734</v>
      </c>
      <c r="L131" s="85" t="str">
        <f t="shared" si="14"/>
        <v>No</v>
      </c>
    </row>
    <row r="132" spans="1:12" ht="25" x14ac:dyDescent="0.25">
      <c r="A132" s="142" t="s">
        <v>1430</v>
      </c>
      <c r="B132" s="21" t="s">
        <v>213</v>
      </c>
      <c r="C132" s="26">
        <v>129.98569157</v>
      </c>
      <c r="D132" s="7" t="str">
        <f t="shared" si="11"/>
        <v>N/A</v>
      </c>
      <c r="E132" s="26">
        <v>143.76612277000001</v>
      </c>
      <c r="F132" s="7" t="str">
        <f t="shared" si="12"/>
        <v>N/A</v>
      </c>
      <c r="G132" s="26">
        <v>154.04423077000001</v>
      </c>
      <c r="H132" s="7" t="str">
        <f t="shared" si="13"/>
        <v>N/A</v>
      </c>
      <c r="I132" s="8">
        <v>10.6</v>
      </c>
      <c r="J132" s="8">
        <v>7.149</v>
      </c>
      <c r="K132" s="25" t="s">
        <v>734</v>
      </c>
      <c r="L132" s="85" t="str">
        <f t="shared" si="14"/>
        <v>Yes</v>
      </c>
    </row>
    <row r="133" spans="1:12" x14ac:dyDescent="0.25">
      <c r="A133" s="142" t="s">
        <v>632</v>
      </c>
      <c r="B133" s="21" t="s">
        <v>213</v>
      </c>
      <c r="C133" s="26">
        <v>992165</v>
      </c>
      <c r="D133" s="7" t="str">
        <f t="shared" si="11"/>
        <v>N/A</v>
      </c>
      <c r="E133" s="26">
        <v>7870953</v>
      </c>
      <c r="F133" s="7" t="str">
        <f t="shared" si="12"/>
        <v>N/A</v>
      </c>
      <c r="G133" s="26">
        <v>2954229</v>
      </c>
      <c r="H133" s="7" t="str">
        <f t="shared" si="13"/>
        <v>N/A</v>
      </c>
      <c r="I133" s="8">
        <v>693.3</v>
      </c>
      <c r="J133" s="8">
        <v>-62.5</v>
      </c>
      <c r="K133" s="25" t="s">
        <v>734</v>
      </c>
      <c r="L133" s="85" t="str">
        <f t="shared" si="14"/>
        <v>No</v>
      </c>
    </row>
    <row r="134" spans="1:12" x14ac:dyDescent="0.25">
      <c r="A134" s="142" t="s">
        <v>633</v>
      </c>
      <c r="B134" s="21" t="s">
        <v>213</v>
      </c>
      <c r="C134" s="22">
        <v>147</v>
      </c>
      <c r="D134" s="7" t="str">
        <f t="shared" si="11"/>
        <v>N/A</v>
      </c>
      <c r="E134" s="22">
        <v>696</v>
      </c>
      <c r="F134" s="7" t="str">
        <f t="shared" si="12"/>
        <v>N/A</v>
      </c>
      <c r="G134" s="22">
        <v>355</v>
      </c>
      <c r="H134" s="7" t="str">
        <f t="shared" si="13"/>
        <v>N/A</v>
      </c>
      <c r="I134" s="8">
        <v>373.5</v>
      </c>
      <c r="J134" s="8">
        <v>-49</v>
      </c>
      <c r="K134" s="25" t="s">
        <v>734</v>
      </c>
      <c r="L134" s="85" t="str">
        <f t="shared" si="14"/>
        <v>No</v>
      </c>
    </row>
    <row r="135" spans="1:12" x14ac:dyDescent="0.25">
      <c r="A135" s="142" t="s">
        <v>1431</v>
      </c>
      <c r="B135" s="21" t="s">
        <v>213</v>
      </c>
      <c r="C135" s="26">
        <v>6749.4217687</v>
      </c>
      <c r="D135" s="7" t="str">
        <f t="shared" si="11"/>
        <v>N/A</v>
      </c>
      <c r="E135" s="26">
        <v>11308.840517000001</v>
      </c>
      <c r="F135" s="7" t="str">
        <f t="shared" si="12"/>
        <v>N/A</v>
      </c>
      <c r="G135" s="26">
        <v>8321.771831</v>
      </c>
      <c r="H135" s="7" t="str">
        <f t="shared" si="13"/>
        <v>N/A</v>
      </c>
      <c r="I135" s="8">
        <v>67.55</v>
      </c>
      <c r="J135" s="8">
        <v>-26.4</v>
      </c>
      <c r="K135" s="25" t="s">
        <v>734</v>
      </c>
      <c r="L135" s="85" t="str">
        <f t="shared" si="14"/>
        <v>Yes</v>
      </c>
    </row>
    <row r="136" spans="1:12" ht="25" x14ac:dyDescent="0.25">
      <c r="A136" s="142" t="s">
        <v>634</v>
      </c>
      <c r="B136" s="21" t="s">
        <v>213</v>
      </c>
      <c r="C136" s="26">
        <v>525914</v>
      </c>
      <c r="D136" s="7" t="str">
        <f t="shared" si="11"/>
        <v>N/A</v>
      </c>
      <c r="E136" s="26">
        <v>943647</v>
      </c>
      <c r="F136" s="7" t="str">
        <f t="shared" si="12"/>
        <v>N/A</v>
      </c>
      <c r="G136" s="26">
        <v>390401</v>
      </c>
      <c r="H136" s="7" t="str">
        <f t="shared" si="13"/>
        <v>N/A</v>
      </c>
      <c r="I136" s="8">
        <v>79.430000000000007</v>
      </c>
      <c r="J136" s="8">
        <v>-58.6</v>
      </c>
      <c r="K136" s="25" t="s">
        <v>734</v>
      </c>
      <c r="L136" s="85" t="str">
        <f>IF(J136="Div by 0", "N/A", IF(OR(J136="N/A",K136="N/A"),"N/A", IF(J136&gt;VALUE(MID(K136,1,2)), "No", IF(J136&lt;-1*VALUE(MID(K136,1,2)), "No", "Yes"))))</f>
        <v>No</v>
      </c>
    </row>
    <row r="137" spans="1:12" x14ac:dyDescent="0.25">
      <c r="A137" s="142" t="s">
        <v>635</v>
      </c>
      <c r="B137" s="21" t="s">
        <v>213</v>
      </c>
      <c r="C137" s="22">
        <v>4950</v>
      </c>
      <c r="D137" s="7" t="str">
        <f t="shared" si="11"/>
        <v>N/A</v>
      </c>
      <c r="E137" s="22">
        <v>5083</v>
      </c>
      <c r="F137" s="7" t="str">
        <f t="shared" si="12"/>
        <v>N/A</v>
      </c>
      <c r="G137" s="22">
        <v>2927</v>
      </c>
      <c r="H137" s="7" t="str">
        <f t="shared" si="13"/>
        <v>N/A</v>
      </c>
      <c r="I137" s="8">
        <v>2.6869999999999998</v>
      </c>
      <c r="J137" s="8">
        <v>-42.4</v>
      </c>
      <c r="K137" s="25" t="s">
        <v>734</v>
      </c>
      <c r="L137" s="85" t="str">
        <f t="shared" ref="L137:L141" si="15">IF(J137="Div by 0", "N/A", IF(OR(J137="N/A",K137="N/A"),"N/A", IF(J137&gt;VALUE(MID(K137,1,2)), "No", IF(J137&lt;-1*VALUE(MID(K137,1,2)), "No", "Yes"))))</f>
        <v>No</v>
      </c>
    </row>
    <row r="138" spans="1:12" ht="25" x14ac:dyDescent="0.25">
      <c r="A138" s="142" t="s">
        <v>1432</v>
      </c>
      <c r="B138" s="21" t="s">
        <v>213</v>
      </c>
      <c r="C138" s="26">
        <v>106.24525253</v>
      </c>
      <c r="D138" s="7" t="str">
        <f t="shared" si="11"/>
        <v>N/A</v>
      </c>
      <c r="E138" s="26">
        <v>185.64764903</v>
      </c>
      <c r="F138" s="7" t="str">
        <f t="shared" si="12"/>
        <v>N/A</v>
      </c>
      <c r="G138" s="26">
        <v>133.37922788</v>
      </c>
      <c r="H138" s="7" t="str">
        <f t="shared" si="13"/>
        <v>N/A</v>
      </c>
      <c r="I138" s="8">
        <v>74.739999999999995</v>
      </c>
      <c r="J138" s="8">
        <v>-28.2</v>
      </c>
      <c r="K138" s="25" t="s">
        <v>734</v>
      </c>
      <c r="L138" s="85" t="str">
        <f t="shared" si="15"/>
        <v>Yes</v>
      </c>
    </row>
    <row r="139" spans="1:12" ht="25" x14ac:dyDescent="0.25">
      <c r="A139" s="142" t="s">
        <v>636</v>
      </c>
      <c r="B139" s="21" t="s">
        <v>213</v>
      </c>
      <c r="C139" s="26">
        <v>5439224</v>
      </c>
      <c r="D139" s="7" t="str">
        <f t="shared" si="11"/>
        <v>N/A</v>
      </c>
      <c r="E139" s="26">
        <v>5040693</v>
      </c>
      <c r="F139" s="7" t="str">
        <f t="shared" si="12"/>
        <v>N/A</v>
      </c>
      <c r="G139" s="26">
        <v>1741208</v>
      </c>
      <c r="H139" s="7" t="str">
        <f t="shared" si="13"/>
        <v>N/A</v>
      </c>
      <c r="I139" s="8">
        <v>-7.33</v>
      </c>
      <c r="J139" s="8">
        <v>-65.5</v>
      </c>
      <c r="K139" s="25" t="s">
        <v>734</v>
      </c>
      <c r="L139" s="85" t="str">
        <f t="shared" si="15"/>
        <v>No</v>
      </c>
    </row>
    <row r="140" spans="1:12" x14ac:dyDescent="0.25">
      <c r="A140" s="142" t="s">
        <v>637</v>
      </c>
      <c r="B140" s="21" t="s">
        <v>213</v>
      </c>
      <c r="C140" s="22">
        <v>263</v>
      </c>
      <c r="D140" s="7" t="str">
        <f t="shared" si="11"/>
        <v>N/A</v>
      </c>
      <c r="E140" s="22">
        <v>237</v>
      </c>
      <c r="F140" s="7" t="str">
        <f t="shared" si="12"/>
        <v>N/A</v>
      </c>
      <c r="G140" s="22">
        <v>76</v>
      </c>
      <c r="H140" s="7" t="str">
        <f t="shared" si="13"/>
        <v>N/A</v>
      </c>
      <c r="I140" s="8">
        <v>-9.89</v>
      </c>
      <c r="J140" s="8">
        <v>-67.900000000000006</v>
      </c>
      <c r="K140" s="25" t="s">
        <v>734</v>
      </c>
      <c r="L140" s="85" t="str">
        <f t="shared" si="15"/>
        <v>No</v>
      </c>
    </row>
    <row r="141" spans="1:12" ht="25" x14ac:dyDescent="0.25">
      <c r="A141" s="142" t="s">
        <v>1433</v>
      </c>
      <c r="B141" s="21" t="s">
        <v>213</v>
      </c>
      <c r="C141" s="26">
        <v>20681.460075999999</v>
      </c>
      <c r="D141" s="7" t="str">
        <f t="shared" si="11"/>
        <v>N/A</v>
      </c>
      <c r="E141" s="26">
        <v>21268.746835000002</v>
      </c>
      <c r="F141" s="7" t="str">
        <f t="shared" si="12"/>
        <v>N/A</v>
      </c>
      <c r="G141" s="26">
        <v>22910.631579000001</v>
      </c>
      <c r="H141" s="7" t="str">
        <f t="shared" si="13"/>
        <v>N/A</v>
      </c>
      <c r="I141" s="8">
        <v>2.84</v>
      </c>
      <c r="J141" s="8">
        <v>7.72</v>
      </c>
      <c r="K141" s="25" t="s">
        <v>734</v>
      </c>
      <c r="L141" s="85" t="str">
        <f t="shared" si="15"/>
        <v>Yes</v>
      </c>
    </row>
    <row r="142" spans="1:12" ht="25" x14ac:dyDescent="0.25">
      <c r="A142" s="142" t="s">
        <v>638</v>
      </c>
      <c r="B142" s="21" t="s">
        <v>213</v>
      </c>
      <c r="C142" s="26">
        <v>15027450</v>
      </c>
      <c r="D142" s="7" t="str">
        <f t="shared" si="11"/>
        <v>N/A</v>
      </c>
      <c r="E142" s="26">
        <v>12756138</v>
      </c>
      <c r="F142" s="7" t="str">
        <f t="shared" si="12"/>
        <v>N/A</v>
      </c>
      <c r="G142" s="26">
        <v>4295207</v>
      </c>
      <c r="H142" s="7" t="str">
        <f t="shared" si="13"/>
        <v>N/A</v>
      </c>
      <c r="I142" s="8">
        <v>-15.1</v>
      </c>
      <c r="J142" s="8">
        <v>-66.3</v>
      </c>
      <c r="K142" s="25" t="s">
        <v>734</v>
      </c>
      <c r="L142" s="85" t="str">
        <f t="shared" ref="L142:L153" si="16">IF(J142="Div by 0", "N/A", IF(K142="N/A","N/A", IF(J142&gt;VALUE(MID(K142,1,2)), "No", IF(J142&lt;-1*VALUE(MID(K142,1,2)), "No", "Yes"))))</f>
        <v>No</v>
      </c>
    </row>
    <row r="143" spans="1:12" x14ac:dyDescent="0.25">
      <c r="A143" s="142" t="s">
        <v>639</v>
      </c>
      <c r="B143" s="21" t="s">
        <v>213</v>
      </c>
      <c r="C143" s="22">
        <v>18988</v>
      </c>
      <c r="D143" s="7" t="str">
        <f t="shared" si="11"/>
        <v>N/A</v>
      </c>
      <c r="E143" s="22">
        <v>16745</v>
      </c>
      <c r="F143" s="7" t="str">
        <f t="shared" si="12"/>
        <v>N/A</v>
      </c>
      <c r="G143" s="22">
        <v>8119</v>
      </c>
      <c r="H143" s="7" t="str">
        <f t="shared" si="13"/>
        <v>N/A</v>
      </c>
      <c r="I143" s="8">
        <v>-11.8</v>
      </c>
      <c r="J143" s="8">
        <v>-51.5</v>
      </c>
      <c r="K143" s="25" t="s">
        <v>734</v>
      </c>
      <c r="L143" s="85" t="str">
        <f t="shared" si="16"/>
        <v>No</v>
      </c>
    </row>
    <row r="144" spans="1:12" ht="25" x14ac:dyDescent="0.25">
      <c r="A144" s="142" t="s">
        <v>1434</v>
      </c>
      <c r="B144" s="21" t="s">
        <v>213</v>
      </c>
      <c r="C144" s="26">
        <v>791.41826417000004</v>
      </c>
      <c r="D144" s="7" t="str">
        <f t="shared" si="11"/>
        <v>N/A</v>
      </c>
      <c r="E144" s="26">
        <v>761.78787697999996</v>
      </c>
      <c r="F144" s="7" t="str">
        <f t="shared" si="12"/>
        <v>N/A</v>
      </c>
      <c r="G144" s="26">
        <v>529.03153097999996</v>
      </c>
      <c r="H144" s="7" t="str">
        <f t="shared" si="13"/>
        <v>N/A</v>
      </c>
      <c r="I144" s="8">
        <v>-3.74</v>
      </c>
      <c r="J144" s="8">
        <v>-30.6</v>
      </c>
      <c r="K144" s="25" t="s">
        <v>734</v>
      </c>
      <c r="L144" s="85" t="str">
        <f t="shared" si="16"/>
        <v>No</v>
      </c>
    </row>
    <row r="145" spans="1:12" ht="25" x14ac:dyDescent="0.25">
      <c r="A145" s="142" t="s">
        <v>640</v>
      </c>
      <c r="B145" s="21" t="s">
        <v>213</v>
      </c>
      <c r="C145" s="26">
        <v>93829739</v>
      </c>
      <c r="D145" s="7" t="str">
        <f t="shared" ref="D145:D153" si="17">IF($B145="N/A","N/A",IF(C145&gt;10,"No",IF(C145&lt;-10,"No","Yes")))</f>
        <v>N/A</v>
      </c>
      <c r="E145" s="26">
        <v>87129289</v>
      </c>
      <c r="F145" s="7" t="str">
        <f t="shared" ref="F145:F153" si="18">IF($B145="N/A","N/A",IF(E145&gt;10,"No",IF(E145&lt;-10,"No","Yes")))</f>
        <v>N/A</v>
      </c>
      <c r="G145" s="26">
        <v>21608386</v>
      </c>
      <c r="H145" s="7" t="str">
        <f t="shared" ref="H145:H153" si="19">IF($B145="N/A","N/A",IF(G145&gt;10,"No",IF(G145&lt;-10,"No","Yes")))</f>
        <v>N/A</v>
      </c>
      <c r="I145" s="8">
        <v>-7.14</v>
      </c>
      <c r="J145" s="8">
        <v>-75.2</v>
      </c>
      <c r="K145" s="25" t="s">
        <v>734</v>
      </c>
      <c r="L145" s="85" t="str">
        <f t="shared" si="16"/>
        <v>No</v>
      </c>
    </row>
    <row r="146" spans="1:12" x14ac:dyDescent="0.25">
      <c r="A146" s="142" t="s">
        <v>641</v>
      </c>
      <c r="B146" s="21" t="s">
        <v>213</v>
      </c>
      <c r="C146" s="22">
        <v>6059</v>
      </c>
      <c r="D146" s="7" t="str">
        <f t="shared" si="17"/>
        <v>N/A</v>
      </c>
      <c r="E146" s="22">
        <v>5413</v>
      </c>
      <c r="F146" s="7" t="str">
        <f t="shared" si="18"/>
        <v>N/A</v>
      </c>
      <c r="G146" s="22">
        <v>1562</v>
      </c>
      <c r="H146" s="7" t="str">
        <f t="shared" si="19"/>
        <v>N/A</v>
      </c>
      <c r="I146" s="8">
        <v>-10.7</v>
      </c>
      <c r="J146" s="8">
        <v>-71.099999999999994</v>
      </c>
      <c r="K146" s="25" t="s">
        <v>734</v>
      </c>
      <c r="L146" s="85" t="str">
        <f t="shared" si="16"/>
        <v>No</v>
      </c>
    </row>
    <row r="147" spans="1:12" ht="25" x14ac:dyDescent="0.25">
      <c r="A147" s="142" t="s">
        <v>1435</v>
      </c>
      <c r="B147" s="21" t="s">
        <v>213</v>
      </c>
      <c r="C147" s="26">
        <v>15486.010727999999</v>
      </c>
      <c r="D147" s="7" t="str">
        <f t="shared" si="17"/>
        <v>N/A</v>
      </c>
      <c r="E147" s="26">
        <v>16096.303158999999</v>
      </c>
      <c r="F147" s="7" t="str">
        <f t="shared" si="18"/>
        <v>N/A</v>
      </c>
      <c r="G147" s="26">
        <v>13833.793854</v>
      </c>
      <c r="H147" s="7" t="str">
        <f t="shared" si="19"/>
        <v>N/A</v>
      </c>
      <c r="I147" s="8">
        <v>3.9409999999999998</v>
      </c>
      <c r="J147" s="8">
        <v>-14.1</v>
      </c>
      <c r="K147" s="25" t="s">
        <v>734</v>
      </c>
      <c r="L147" s="85" t="str">
        <f t="shared" si="16"/>
        <v>Yes</v>
      </c>
    </row>
    <row r="148" spans="1:12" ht="25" x14ac:dyDescent="0.25">
      <c r="A148" s="142" t="s">
        <v>642</v>
      </c>
      <c r="B148" s="21" t="s">
        <v>213</v>
      </c>
      <c r="C148" s="26">
        <v>46049569</v>
      </c>
      <c r="D148" s="7" t="str">
        <f t="shared" si="17"/>
        <v>N/A</v>
      </c>
      <c r="E148" s="26">
        <v>47695510</v>
      </c>
      <c r="F148" s="7" t="str">
        <f t="shared" si="18"/>
        <v>N/A</v>
      </c>
      <c r="G148" s="26">
        <v>26477636</v>
      </c>
      <c r="H148" s="7" t="str">
        <f t="shared" si="19"/>
        <v>N/A</v>
      </c>
      <c r="I148" s="8">
        <v>3.5739999999999998</v>
      </c>
      <c r="J148" s="8">
        <v>-44.5</v>
      </c>
      <c r="K148" s="25" t="s">
        <v>734</v>
      </c>
      <c r="L148" s="85" t="str">
        <f t="shared" si="16"/>
        <v>No</v>
      </c>
    </row>
    <row r="149" spans="1:12" x14ac:dyDescent="0.25">
      <c r="A149" s="142" t="s">
        <v>643</v>
      </c>
      <c r="B149" s="21" t="s">
        <v>213</v>
      </c>
      <c r="C149" s="22">
        <v>5076</v>
      </c>
      <c r="D149" s="7" t="str">
        <f t="shared" si="17"/>
        <v>N/A</v>
      </c>
      <c r="E149" s="22">
        <v>5884</v>
      </c>
      <c r="F149" s="7" t="str">
        <f t="shared" si="18"/>
        <v>N/A</v>
      </c>
      <c r="G149" s="22">
        <v>6124</v>
      </c>
      <c r="H149" s="7" t="str">
        <f t="shared" si="19"/>
        <v>N/A</v>
      </c>
      <c r="I149" s="8">
        <v>15.92</v>
      </c>
      <c r="J149" s="8">
        <v>4.0789999999999997</v>
      </c>
      <c r="K149" s="25" t="s">
        <v>734</v>
      </c>
      <c r="L149" s="85" t="str">
        <f t="shared" si="16"/>
        <v>Yes</v>
      </c>
    </row>
    <row r="150" spans="1:12" ht="25" x14ac:dyDescent="0.25">
      <c r="A150" s="142" t="s">
        <v>1436</v>
      </c>
      <c r="B150" s="21" t="s">
        <v>213</v>
      </c>
      <c r="C150" s="26">
        <v>9072.0191094999991</v>
      </c>
      <c r="D150" s="7" t="str">
        <f t="shared" si="17"/>
        <v>N/A</v>
      </c>
      <c r="E150" s="26">
        <v>8105.9670292000001</v>
      </c>
      <c r="F150" s="7" t="str">
        <f t="shared" si="18"/>
        <v>N/A</v>
      </c>
      <c r="G150" s="26">
        <v>4323.5852384</v>
      </c>
      <c r="H150" s="7" t="str">
        <f t="shared" si="19"/>
        <v>N/A</v>
      </c>
      <c r="I150" s="8">
        <v>-10.6</v>
      </c>
      <c r="J150" s="8">
        <v>-46.7</v>
      </c>
      <c r="K150" s="25" t="s">
        <v>734</v>
      </c>
      <c r="L150" s="85" t="str">
        <f t="shared" si="16"/>
        <v>No</v>
      </c>
    </row>
    <row r="151" spans="1:12" ht="25" x14ac:dyDescent="0.25">
      <c r="A151" s="142" t="s">
        <v>644</v>
      </c>
      <c r="B151" s="21" t="s">
        <v>213</v>
      </c>
      <c r="C151" s="26">
        <v>163935</v>
      </c>
      <c r="D151" s="7" t="str">
        <f t="shared" si="17"/>
        <v>N/A</v>
      </c>
      <c r="E151" s="26">
        <v>168140</v>
      </c>
      <c r="F151" s="7" t="str">
        <f t="shared" si="18"/>
        <v>N/A</v>
      </c>
      <c r="G151" s="26">
        <v>12036</v>
      </c>
      <c r="H151" s="7" t="str">
        <f t="shared" si="19"/>
        <v>N/A</v>
      </c>
      <c r="I151" s="8">
        <v>2.5649999999999999</v>
      </c>
      <c r="J151" s="8">
        <v>-92.8</v>
      </c>
      <c r="K151" s="25" t="s">
        <v>734</v>
      </c>
      <c r="L151" s="85" t="str">
        <f t="shared" si="16"/>
        <v>No</v>
      </c>
    </row>
    <row r="152" spans="1:12" x14ac:dyDescent="0.25">
      <c r="A152" s="142" t="s">
        <v>645</v>
      </c>
      <c r="B152" s="21" t="s">
        <v>213</v>
      </c>
      <c r="C152" s="22">
        <v>36</v>
      </c>
      <c r="D152" s="7" t="str">
        <f t="shared" si="17"/>
        <v>N/A</v>
      </c>
      <c r="E152" s="22">
        <v>37</v>
      </c>
      <c r="F152" s="7" t="str">
        <f t="shared" si="18"/>
        <v>N/A</v>
      </c>
      <c r="G152" s="22">
        <v>11</v>
      </c>
      <c r="H152" s="7" t="str">
        <f t="shared" si="19"/>
        <v>N/A</v>
      </c>
      <c r="I152" s="8">
        <v>2.778</v>
      </c>
      <c r="J152" s="8">
        <v>-89.2</v>
      </c>
      <c r="K152" s="25" t="s">
        <v>734</v>
      </c>
      <c r="L152" s="85" t="str">
        <f t="shared" si="16"/>
        <v>No</v>
      </c>
    </row>
    <row r="153" spans="1:12" ht="25" x14ac:dyDescent="0.25">
      <c r="A153" s="142" t="s">
        <v>1437</v>
      </c>
      <c r="B153" s="21" t="s">
        <v>213</v>
      </c>
      <c r="C153" s="26">
        <v>4553.75</v>
      </c>
      <c r="D153" s="7" t="str">
        <f t="shared" si="17"/>
        <v>N/A</v>
      </c>
      <c r="E153" s="26">
        <v>4544.3243242999997</v>
      </c>
      <c r="F153" s="7" t="str">
        <f t="shared" si="18"/>
        <v>N/A</v>
      </c>
      <c r="G153" s="26">
        <v>3009</v>
      </c>
      <c r="H153" s="7" t="str">
        <f t="shared" si="19"/>
        <v>N/A</v>
      </c>
      <c r="I153" s="8">
        <v>-0.20699999999999999</v>
      </c>
      <c r="J153" s="8">
        <v>-33.799999999999997</v>
      </c>
      <c r="K153" s="25" t="s">
        <v>734</v>
      </c>
      <c r="L153" s="85" t="str">
        <f t="shared" si="16"/>
        <v>No</v>
      </c>
    </row>
    <row r="154" spans="1:12" x14ac:dyDescent="0.25">
      <c r="A154" s="142" t="s">
        <v>1503</v>
      </c>
      <c r="B154" s="21" t="s">
        <v>213</v>
      </c>
      <c r="C154" s="26">
        <v>724.41593311999998</v>
      </c>
      <c r="D154" s="7" t="str">
        <f t="shared" ref="D154:D173" si="20">IF($B154="N/A","N/A",IF(C154&gt;10,"No",IF(C154&lt;-10,"No","Yes")))</f>
        <v>N/A</v>
      </c>
      <c r="E154" s="26">
        <v>671.84607227000004</v>
      </c>
      <c r="F154" s="7" t="str">
        <f t="shared" ref="F154:F173" si="21">IF($B154="N/A","N/A",IF(E154&gt;10,"No",IF(E154&lt;-10,"No","Yes")))</f>
        <v>N/A</v>
      </c>
      <c r="G154" s="26">
        <v>388.14117657999998</v>
      </c>
      <c r="H154" s="7" t="str">
        <f t="shared" ref="H154:H173" si="22">IF($B154="N/A","N/A",IF(G154&gt;10,"No",IF(G154&lt;-10,"No","Yes")))</f>
        <v>N/A</v>
      </c>
      <c r="I154" s="8">
        <v>-7.26</v>
      </c>
      <c r="J154" s="8">
        <v>-42.2</v>
      </c>
      <c r="K154" s="25" t="s">
        <v>734</v>
      </c>
      <c r="L154" s="85" t="str">
        <f t="shared" ref="L154:L173" si="23">IF(J154="Div by 0", "N/A", IF(K154="N/A","N/A", IF(J154&gt;VALUE(MID(K154,1,2)), "No", IF(J154&lt;-1*VALUE(MID(K154,1,2)), "No", "Yes"))))</f>
        <v>No</v>
      </c>
    </row>
    <row r="155" spans="1:12" x14ac:dyDescent="0.25">
      <c r="A155" s="146" t="s">
        <v>1504</v>
      </c>
      <c r="B155" s="21" t="s">
        <v>213</v>
      </c>
      <c r="C155" s="26">
        <v>182.07592534</v>
      </c>
      <c r="D155" s="7" t="str">
        <f t="shared" si="20"/>
        <v>N/A</v>
      </c>
      <c r="E155" s="26">
        <v>172.45536174</v>
      </c>
      <c r="F155" s="7" t="str">
        <f t="shared" si="21"/>
        <v>N/A</v>
      </c>
      <c r="G155" s="26">
        <v>276.42884578000002</v>
      </c>
      <c r="H155" s="7" t="str">
        <f t="shared" si="22"/>
        <v>N/A</v>
      </c>
      <c r="I155" s="8">
        <v>-5.28</v>
      </c>
      <c r="J155" s="8">
        <v>60.29</v>
      </c>
      <c r="K155" s="25" t="s">
        <v>734</v>
      </c>
      <c r="L155" s="85" t="str">
        <f t="shared" si="23"/>
        <v>No</v>
      </c>
    </row>
    <row r="156" spans="1:12" x14ac:dyDescent="0.25">
      <c r="A156" s="146" t="s">
        <v>1505</v>
      </c>
      <c r="B156" s="21" t="s">
        <v>213</v>
      </c>
      <c r="C156" s="26">
        <v>1920.3852578999999</v>
      </c>
      <c r="D156" s="7" t="str">
        <f t="shared" si="20"/>
        <v>N/A</v>
      </c>
      <c r="E156" s="26">
        <v>1728.8924658000001</v>
      </c>
      <c r="F156" s="7" t="str">
        <f t="shared" si="21"/>
        <v>N/A</v>
      </c>
      <c r="G156" s="26">
        <v>956.87455334000003</v>
      </c>
      <c r="H156" s="7" t="str">
        <f t="shared" si="22"/>
        <v>N/A</v>
      </c>
      <c r="I156" s="8">
        <v>-9.9700000000000006</v>
      </c>
      <c r="J156" s="8">
        <v>-44.7</v>
      </c>
      <c r="K156" s="25" t="s">
        <v>734</v>
      </c>
      <c r="L156" s="85" t="str">
        <f t="shared" si="23"/>
        <v>No</v>
      </c>
    </row>
    <row r="157" spans="1:12" x14ac:dyDescent="0.25">
      <c r="A157" s="146" t="s">
        <v>1506</v>
      </c>
      <c r="B157" s="21" t="s">
        <v>213</v>
      </c>
      <c r="C157" s="26">
        <v>229.98608150000001</v>
      </c>
      <c r="D157" s="7" t="str">
        <f t="shared" si="20"/>
        <v>N/A</v>
      </c>
      <c r="E157" s="26">
        <v>313.20767451</v>
      </c>
      <c r="F157" s="7" t="str">
        <f t="shared" si="21"/>
        <v>N/A</v>
      </c>
      <c r="G157" s="26">
        <v>244.25974934999999</v>
      </c>
      <c r="H157" s="7" t="str">
        <f t="shared" si="22"/>
        <v>N/A</v>
      </c>
      <c r="I157" s="8">
        <v>36.19</v>
      </c>
      <c r="J157" s="8">
        <v>-22</v>
      </c>
      <c r="K157" s="25" t="s">
        <v>734</v>
      </c>
      <c r="L157" s="85" t="str">
        <f t="shared" si="23"/>
        <v>Yes</v>
      </c>
    </row>
    <row r="158" spans="1:12" x14ac:dyDescent="0.25">
      <c r="A158" s="146" t="s">
        <v>1507</v>
      </c>
      <c r="B158" s="21" t="s">
        <v>213</v>
      </c>
      <c r="C158" s="26">
        <v>615.35146750000001</v>
      </c>
      <c r="D158" s="7" t="str">
        <f t="shared" si="20"/>
        <v>N/A</v>
      </c>
      <c r="E158" s="26">
        <v>507.39003860999998</v>
      </c>
      <c r="F158" s="7" t="str">
        <f t="shared" si="21"/>
        <v>N/A</v>
      </c>
      <c r="G158" s="26">
        <v>398.78418081000001</v>
      </c>
      <c r="H158" s="7" t="str">
        <f t="shared" si="22"/>
        <v>N/A</v>
      </c>
      <c r="I158" s="8">
        <v>-17.5</v>
      </c>
      <c r="J158" s="8">
        <v>-21.4</v>
      </c>
      <c r="K158" s="25" t="s">
        <v>734</v>
      </c>
      <c r="L158" s="85" t="str">
        <f t="shared" si="23"/>
        <v>Yes</v>
      </c>
    </row>
    <row r="159" spans="1:12" x14ac:dyDescent="0.25">
      <c r="A159" s="142" t="s">
        <v>1508</v>
      </c>
      <c r="B159" s="21" t="s">
        <v>213</v>
      </c>
      <c r="C159" s="26">
        <v>2876.3939065</v>
      </c>
      <c r="D159" s="7" t="str">
        <f t="shared" si="20"/>
        <v>N/A</v>
      </c>
      <c r="E159" s="26">
        <v>2700.1418118000001</v>
      </c>
      <c r="F159" s="7" t="str">
        <f t="shared" si="21"/>
        <v>N/A</v>
      </c>
      <c r="G159" s="26">
        <v>536.75353629000006</v>
      </c>
      <c r="H159" s="7" t="str">
        <f t="shared" si="22"/>
        <v>N/A</v>
      </c>
      <c r="I159" s="8">
        <v>-6.13</v>
      </c>
      <c r="J159" s="8">
        <v>-80.099999999999994</v>
      </c>
      <c r="K159" s="25" t="s">
        <v>734</v>
      </c>
      <c r="L159" s="85" t="str">
        <f t="shared" si="23"/>
        <v>No</v>
      </c>
    </row>
    <row r="160" spans="1:12" x14ac:dyDescent="0.25">
      <c r="A160" s="146" t="s">
        <v>1509</v>
      </c>
      <c r="B160" s="21" t="s">
        <v>213</v>
      </c>
      <c r="C160" s="26">
        <v>9316.7667932000004</v>
      </c>
      <c r="D160" s="7" t="str">
        <f t="shared" si="20"/>
        <v>N/A</v>
      </c>
      <c r="E160" s="26">
        <v>9346.4455818999995</v>
      </c>
      <c r="F160" s="7" t="str">
        <f t="shared" si="21"/>
        <v>N/A</v>
      </c>
      <c r="G160" s="26">
        <v>8027.6497023000002</v>
      </c>
      <c r="H160" s="7" t="str">
        <f t="shared" si="22"/>
        <v>N/A</v>
      </c>
      <c r="I160" s="8">
        <v>0.31859999999999999</v>
      </c>
      <c r="J160" s="8">
        <v>-14.1</v>
      </c>
      <c r="K160" s="25" t="s">
        <v>734</v>
      </c>
      <c r="L160" s="85" t="str">
        <f t="shared" si="23"/>
        <v>Yes</v>
      </c>
    </row>
    <row r="161" spans="1:12" x14ac:dyDescent="0.25">
      <c r="A161" s="146" t="s">
        <v>1510</v>
      </c>
      <c r="B161" s="21" t="s">
        <v>213</v>
      </c>
      <c r="C161" s="26">
        <v>1782.9468678999999</v>
      </c>
      <c r="D161" s="7" t="str">
        <f t="shared" si="20"/>
        <v>N/A</v>
      </c>
      <c r="E161" s="26">
        <v>1844.0627064</v>
      </c>
      <c r="F161" s="7" t="str">
        <f t="shared" si="21"/>
        <v>N/A</v>
      </c>
      <c r="G161" s="26">
        <v>1345.5565339</v>
      </c>
      <c r="H161" s="7" t="str">
        <f t="shared" si="22"/>
        <v>N/A</v>
      </c>
      <c r="I161" s="8">
        <v>3.4279999999999999</v>
      </c>
      <c r="J161" s="8">
        <v>-27</v>
      </c>
      <c r="K161" s="25" t="s">
        <v>734</v>
      </c>
      <c r="L161" s="85" t="str">
        <f t="shared" si="23"/>
        <v>Yes</v>
      </c>
    </row>
    <row r="162" spans="1:12" x14ac:dyDescent="0.25">
      <c r="A162" s="146" t="s">
        <v>1511</v>
      </c>
      <c r="B162" s="21" t="s">
        <v>213</v>
      </c>
      <c r="C162" s="26">
        <v>100.38951688</v>
      </c>
      <c r="D162" s="7" t="str">
        <f t="shared" si="20"/>
        <v>N/A</v>
      </c>
      <c r="E162" s="26">
        <v>194.78148862</v>
      </c>
      <c r="F162" s="7" t="str">
        <f t="shared" si="21"/>
        <v>N/A</v>
      </c>
      <c r="G162" s="26">
        <v>116.54246453</v>
      </c>
      <c r="H162" s="7" t="str">
        <f t="shared" si="22"/>
        <v>N/A</v>
      </c>
      <c r="I162" s="8">
        <v>94.03</v>
      </c>
      <c r="J162" s="8">
        <v>-40.200000000000003</v>
      </c>
      <c r="K162" s="25" t="s">
        <v>734</v>
      </c>
      <c r="L162" s="85" t="str">
        <f t="shared" si="23"/>
        <v>No</v>
      </c>
    </row>
    <row r="163" spans="1:12" x14ac:dyDescent="0.25">
      <c r="A163" s="146" t="s">
        <v>1512</v>
      </c>
      <c r="B163" s="21" t="s">
        <v>213</v>
      </c>
      <c r="C163" s="26">
        <v>4.7509371856999998</v>
      </c>
      <c r="D163" s="7" t="str">
        <f t="shared" si="20"/>
        <v>N/A</v>
      </c>
      <c r="E163" s="26">
        <v>3.7223938223999999</v>
      </c>
      <c r="F163" s="7" t="str">
        <f t="shared" si="21"/>
        <v>N/A</v>
      </c>
      <c r="G163" s="26">
        <v>9.3550372582999994</v>
      </c>
      <c r="H163" s="7" t="str">
        <f t="shared" si="22"/>
        <v>N/A</v>
      </c>
      <c r="I163" s="8">
        <v>-21.6</v>
      </c>
      <c r="J163" s="8">
        <v>151.30000000000001</v>
      </c>
      <c r="K163" s="25" t="s">
        <v>734</v>
      </c>
      <c r="L163" s="85" t="str">
        <f t="shared" si="23"/>
        <v>No</v>
      </c>
    </row>
    <row r="164" spans="1:12" x14ac:dyDescent="0.25">
      <c r="A164" s="142" t="s">
        <v>1513</v>
      </c>
      <c r="B164" s="21" t="s">
        <v>213</v>
      </c>
      <c r="C164" s="26">
        <v>459.85422779999999</v>
      </c>
      <c r="D164" s="7" t="str">
        <f t="shared" si="20"/>
        <v>N/A</v>
      </c>
      <c r="E164" s="26">
        <v>365.32129695999998</v>
      </c>
      <c r="F164" s="7" t="str">
        <f t="shared" si="21"/>
        <v>N/A</v>
      </c>
      <c r="G164" s="26">
        <v>143.79676871999999</v>
      </c>
      <c r="H164" s="7" t="str">
        <f t="shared" si="22"/>
        <v>N/A</v>
      </c>
      <c r="I164" s="8">
        <v>-20.6</v>
      </c>
      <c r="J164" s="8">
        <v>-60.6</v>
      </c>
      <c r="K164" s="25" t="s">
        <v>734</v>
      </c>
      <c r="L164" s="85" t="str">
        <f t="shared" si="23"/>
        <v>No</v>
      </c>
    </row>
    <row r="165" spans="1:12" x14ac:dyDescent="0.25">
      <c r="A165" s="146" t="s">
        <v>1514</v>
      </c>
      <c r="B165" s="21" t="s">
        <v>213</v>
      </c>
      <c r="C165" s="26">
        <v>150.98576399999999</v>
      </c>
      <c r="D165" s="7" t="str">
        <f t="shared" si="20"/>
        <v>N/A</v>
      </c>
      <c r="E165" s="26">
        <v>132.88641693</v>
      </c>
      <c r="F165" s="7" t="str">
        <f t="shared" si="21"/>
        <v>N/A</v>
      </c>
      <c r="G165" s="26">
        <v>114.45707701000001</v>
      </c>
      <c r="H165" s="7" t="str">
        <f t="shared" si="22"/>
        <v>N/A</v>
      </c>
      <c r="I165" s="8">
        <v>-12</v>
      </c>
      <c r="J165" s="8">
        <v>-13.9</v>
      </c>
      <c r="K165" s="25" t="s">
        <v>734</v>
      </c>
      <c r="L165" s="85" t="str">
        <f t="shared" si="23"/>
        <v>Yes</v>
      </c>
    </row>
    <row r="166" spans="1:12" x14ac:dyDescent="0.25">
      <c r="A166" s="146" t="s">
        <v>1515</v>
      </c>
      <c r="B166" s="21" t="s">
        <v>213</v>
      </c>
      <c r="C166" s="26">
        <v>1127.4694340000001</v>
      </c>
      <c r="D166" s="7" t="str">
        <f t="shared" si="20"/>
        <v>N/A</v>
      </c>
      <c r="E166" s="26">
        <v>916.04503749000003</v>
      </c>
      <c r="F166" s="7" t="str">
        <f t="shared" si="21"/>
        <v>N/A</v>
      </c>
      <c r="G166" s="26">
        <v>844.98328229000003</v>
      </c>
      <c r="H166" s="7" t="str">
        <f t="shared" si="22"/>
        <v>N/A</v>
      </c>
      <c r="I166" s="8">
        <v>-18.8</v>
      </c>
      <c r="J166" s="8">
        <v>-7.76</v>
      </c>
      <c r="K166" s="25" t="s">
        <v>734</v>
      </c>
      <c r="L166" s="85" t="str">
        <f t="shared" si="23"/>
        <v>Yes</v>
      </c>
    </row>
    <row r="167" spans="1:12" x14ac:dyDescent="0.25">
      <c r="A167" s="146" t="s">
        <v>1516</v>
      </c>
      <c r="B167" s="21" t="s">
        <v>213</v>
      </c>
      <c r="C167" s="26">
        <v>149.92043122999999</v>
      </c>
      <c r="D167" s="7" t="str">
        <f t="shared" si="20"/>
        <v>N/A</v>
      </c>
      <c r="E167" s="26">
        <v>131.99336675999999</v>
      </c>
      <c r="F167" s="7" t="str">
        <f t="shared" si="21"/>
        <v>N/A</v>
      </c>
      <c r="G167" s="26">
        <v>63.669667281999999</v>
      </c>
      <c r="H167" s="7" t="str">
        <f t="shared" si="22"/>
        <v>N/A</v>
      </c>
      <c r="I167" s="8">
        <v>-12</v>
      </c>
      <c r="J167" s="8">
        <v>-51.8</v>
      </c>
      <c r="K167" s="25" t="s">
        <v>734</v>
      </c>
      <c r="L167" s="85" t="str">
        <f t="shared" si="23"/>
        <v>No</v>
      </c>
    </row>
    <row r="168" spans="1:12" x14ac:dyDescent="0.25">
      <c r="A168" s="146" t="s">
        <v>1517</v>
      </c>
      <c r="B168" s="21" t="s">
        <v>213</v>
      </c>
      <c r="C168" s="26">
        <v>486.71637561</v>
      </c>
      <c r="D168" s="7" t="str">
        <f t="shared" si="20"/>
        <v>N/A</v>
      </c>
      <c r="E168" s="26">
        <v>335.23351351000002</v>
      </c>
      <c r="F168" s="7" t="str">
        <f t="shared" si="21"/>
        <v>N/A</v>
      </c>
      <c r="G168" s="26">
        <v>97.466959919000004</v>
      </c>
      <c r="H168" s="7" t="str">
        <f t="shared" si="22"/>
        <v>N/A</v>
      </c>
      <c r="I168" s="8">
        <v>-31.1</v>
      </c>
      <c r="J168" s="8">
        <v>-70.900000000000006</v>
      </c>
      <c r="K168" s="25" t="s">
        <v>734</v>
      </c>
      <c r="L168" s="85" t="str">
        <f t="shared" si="23"/>
        <v>No</v>
      </c>
    </row>
    <row r="169" spans="1:12" x14ac:dyDescent="0.25">
      <c r="A169" s="142" t="s">
        <v>1518</v>
      </c>
      <c r="B169" s="21" t="s">
        <v>213</v>
      </c>
      <c r="C169" s="26">
        <v>4731.8880716000003</v>
      </c>
      <c r="D169" s="7" t="str">
        <f t="shared" si="20"/>
        <v>N/A</v>
      </c>
      <c r="E169" s="26">
        <v>4537.3352554000003</v>
      </c>
      <c r="F169" s="7" t="str">
        <f t="shared" si="21"/>
        <v>N/A</v>
      </c>
      <c r="G169" s="26">
        <v>1451.4866374999999</v>
      </c>
      <c r="H169" s="7" t="str">
        <f t="shared" si="22"/>
        <v>N/A</v>
      </c>
      <c r="I169" s="8">
        <v>-4.1100000000000003</v>
      </c>
      <c r="J169" s="8">
        <v>-68</v>
      </c>
      <c r="K169" s="25" t="s">
        <v>734</v>
      </c>
      <c r="L169" s="85" t="str">
        <f t="shared" si="23"/>
        <v>No</v>
      </c>
    </row>
    <row r="170" spans="1:12" x14ac:dyDescent="0.25">
      <c r="A170" s="146" t="s">
        <v>1519</v>
      </c>
      <c r="B170" s="21" t="s">
        <v>213</v>
      </c>
      <c r="C170" s="26">
        <v>8517.6435727000007</v>
      </c>
      <c r="D170" s="7" t="str">
        <f t="shared" si="20"/>
        <v>N/A</v>
      </c>
      <c r="E170" s="26">
        <v>9215.3661995999992</v>
      </c>
      <c r="F170" s="7" t="str">
        <f t="shared" si="21"/>
        <v>N/A</v>
      </c>
      <c r="G170" s="26">
        <v>8403.9427692999998</v>
      </c>
      <c r="H170" s="7" t="str">
        <f t="shared" si="22"/>
        <v>N/A</v>
      </c>
      <c r="I170" s="8">
        <v>8.1910000000000007</v>
      </c>
      <c r="J170" s="8">
        <v>-8.81</v>
      </c>
      <c r="K170" s="25" t="s">
        <v>734</v>
      </c>
      <c r="L170" s="85" t="str">
        <f t="shared" si="23"/>
        <v>Yes</v>
      </c>
    </row>
    <row r="171" spans="1:12" x14ac:dyDescent="0.25">
      <c r="A171" s="146" t="s">
        <v>1520</v>
      </c>
      <c r="B171" s="21" t="s">
        <v>213</v>
      </c>
      <c r="C171" s="26">
        <v>8186.3852075000004</v>
      </c>
      <c r="D171" s="7" t="str">
        <f t="shared" si="20"/>
        <v>N/A</v>
      </c>
      <c r="E171" s="26">
        <v>7833.3121689999998</v>
      </c>
      <c r="F171" s="7" t="str">
        <f t="shared" si="21"/>
        <v>N/A</v>
      </c>
      <c r="G171" s="26">
        <v>7384.3389483999999</v>
      </c>
      <c r="H171" s="7" t="str">
        <f t="shared" si="22"/>
        <v>N/A</v>
      </c>
      <c r="I171" s="8">
        <v>-4.3099999999999996</v>
      </c>
      <c r="J171" s="8">
        <v>-5.73</v>
      </c>
      <c r="K171" s="25" t="s">
        <v>734</v>
      </c>
      <c r="L171" s="85" t="str">
        <f t="shared" si="23"/>
        <v>Yes</v>
      </c>
    </row>
    <row r="172" spans="1:12" x14ac:dyDescent="0.25">
      <c r="A172" s="146" t="s">
        <v>1521</v>
      </c>
      <c r="B172" s="21" t="s">
        <v>213</v>
      </c>
      <c r="C172" s="26">
        <v>563.06480550000003</v>
      </c>
      <c r="D172" s="7" t="str">
        <f t="shared" si="20"/>
        <v>N/A</v>
      </c>
      <c r="E172" s="26">
        <v>645.70482067</v>
      </c>
      <c r="F172" s="7" t="str">
        <f t="shared" si="21"/>
        <v>N/A</v>
      </c>
      <c r="G172" s="26">
        <v>481.22574591</v>
      </c>
      <c r="H172" s="7" t="str">
        <f t="shared" si="22"/>
        <v>N/A</v>
      </c>
      <c r="I172" s="8">
        <v>14.68</v>
      </c>
      <c r="J172" s="8">
        <v>-25.5</v>
      </c>
      <c r="K172" s="25" t="s">
        <v>734</v>
      </c>
      <c r="L172" s="85" t="str">
        <f t="shared" si="23"/>
        <v>Yes</v>
      </c>
    </row>
    <row r="173" spans="1:12" x14ac:dyDescent="0.25">
      <c r="A173" s="146" t="s">
        <v>1522</v>
      </c>
      <c r="B173" s="21" t="s">
        <v>213</v>
      </c>
      <c r="C173" s="26">
        <v>1364.7863216999999</v>
      </c>
      <c r="D173" s="7" t="str">
        <f t="shared" si="20"/>
        <v>N/A</v>
      </c>
      <c r="E173" s="26">
        <v>1158.9907336000001</v>
      </c>
      <c r="F173" s="7" t="str">
        <f t="shared" si="21"/>
        <v>N/A</v>
      </c>
      <c r="G173" s="26">
        <v>594.90311197000005</v>
      </c>
      <c r="H173" s="7" t="str">
        <f t="shared" si="22"/>
        <v>N/A</v>
      </c>
      <c r="I173" s="8">
        <v>-15.1</v>
      </c>
      <c r="J173" s="8">
        <v>-48.7</v>
      </c>
      <c r="K173" s="25" t="s">
        <v>734</v>
      </c>
      <c r="L173" s="85" t="str">
        <f t="shared" si="23"/>
        <v>No</v>
      </c>
    </row>
    <row r="174" spans="1:12" x14ac:dyDescent="0.25">
      <c r="A174" s="142" t="s">
        <v>371</v>
      </c>
      <c r="B174" s="21" t="s">
        <v>213</v>
      </c>
      <c r="C174" s="4">
        <v>7.3100472956000004</v>
      </c>
      <c r="D174" s="7" t="str">
        <f t="shared" ref="D174:D203" si="24">IF($B174="N/A","N/A",IF(C174&gt;10,"No",IF(C174&lt;-10,"No","Yes")))</f>
        <v>N/A</v>
      </c>
      <c r="E174" s="4">
        <v>8.2531350248000006</v>
      </c>
      <c r="F174" s="7" t="str">
        <f t="shared" ref="F174:F203" si="25">IF($B174="N/A","N/A",IF(E174&gt;10,"No",IF(E174&lt;-10,"No","Yes")))</f>
        <v>N/A</v>
      </c>
      <c r="G174" s="4">
        <v>3.7625584639</v>
      </c>
      <c r="H174" s="7" t="str">
        <f t="shared" ref="H174:H203" si="26">IF($B174="N/A","N/A",IF(G174&gt;10,"No",IF(G174&lt;-10,"No","Yes")))</f>
        <v>N/A</v>
      </c>
      <c r="I174" s="8">
        <v>12.9</v>
      </c>
      <c r="J174" s="8">
        <v>-54.4</v>
      </c>
      <c r="K174" s="25" t="s">
        <v>734</v>
      </c>
      <c r="L174" s="85" t="str">
        <f t="shared" ref="L174:L203" si="27">IF(J174="Div by 0", "N/A", IF(K174="N/A","N/A", IF(J174&gt;VALUE(MID(K174,1,2)), "No", IF(J174&lt;-1*VALUE(MID(K174,1,2)), "No", "Yes"))))</f>
        <v>No</v>
      </c>
    </row>
    <row r="175" spans="1:12" x14ac:dyDescent="0.25">
      <c r="A175" s="146" t="s">
        <v>480</v>
      </c>
      <c r="B175" s="21" t="s">
        <v>213</v>
      </c>
      <c r="C175" s="4">
        <v>9.3483074976000005</v>
      </c>
      <c r="D175" s="7" t="str">
        <f t="shared" si="24"/>
        <v>N/A</v>
      </c>
      <c r="E175" s="4">
        <v>9.8598798971000008</v>
      </c>
      <c r="F175" s="7" t="str">
        <f t="shared" si="25"/>
        <v>N/A</v>
      </c>
      <c r="G175" s="4">
        <v>8.2389091607000005</v>
      </c>
      <c r="H175" s="7" t="str">
        <f t="shared" si="26"/>
        <v>N/A</v>
      </c>
      <c r="I175" s="8">
        <v>5.4720000000000004</v>
      </c>
      <c r="J175" s="8">
        <v>-16.399999999999999</v>
      </c>
      <c r="K175" s="25" t="s">
        <v>734</v>
      </c>
      <c r="L175" s="85" t="str">
        <f t="shared" si="27"/>
        <v>Yes</v>
      </c>
    </row>
    <row r="176" spans="1:12" x14ac:dyDescent="0.25">
      <c r="A176" s="146" t="s">
        <v>481</v>
      </c>
      <c r="B176" s="21" t="s">
        <v>213</v>
      </c>
      <c r="C176" s="4">
        <v>10.369811321</v>
      </c>
      <c r="D176" s="7" t="str">
        <f t="shared" si="24"/>
        <v>N/A</v>
      </c>
      <c r="E176" s="4">
        <v>10.444083258999999</v>
      </c>
      <c r="F176" s="7" t="str">
        <f t="shared" si="25"/>
        <v>N/A</v>
      </c>
      <c r="G176" s="4">
        <v>6.2276671770999998</v>
      </c>
      <c r="H176" s="7" t="str">
        <f t="shared" si="26"/>
        <v>N/A</v>
      </c>
      <c r="I176" s="8">
        <v>0.71619999999999995</v>
      </c>
      <c r="J176" s="8">
        <v>-40.4</v>
      </c>
      <c r="K176" s="25" t="s">
        <v>734</v>
      </c>
      <c r="L176" s="85" t="str">
        <f t="shared" si="27"/>
        <v>No</v>
      </c>
    </row>
    <row r="177" spans="1:12" x14ac:dyDescent="0.25">
      <c r="A177" s="146" t="s">
        <v>482</v>
      </c>
      <c r="B177" s="21" t="s">
        <v>213</v>
      </c>
      <c r="C177" s="4">
        <v>2.9365622109</v>
      </c>
      <c r="D177" s="7" t="str">
        <f t="shared" si="24"/>
        <v>N/A</v>
      </c>
      <c r="E177" s="4">
        <v>5.8079444659000004</v>
      </c>
      <c r="F177" s="7" t="str">
        <f t="shared" si="25"/>
        <v>N/A</v>
      </c>
      <c r="G177" s="4">
        <v>3.2508429289</v>
      </c>
      <c r="H177" s="7" t="str">
        <f t="shared" si="26"/>
        <v>N/A</v>
      </c>
      <c r="I177" s="8">
        <v>97.78</v>
      </c>
      <c r="J177" s="8">
        <v>-44</v>
      </c>
      <c r="K177" s="25" t="s">
        <v>734</v>
      </c>
      <c r="L177" s="85" t="str">
        <f t="shared" si="27"/>
        <v>No</v>
      </c>
    </row>
    <row r="178" spans="1:12" x14ac:dyDescent="0.25">
      <c r="A178" s="146" t="s">
        <v>483</v>
      </c>
      <c r="B178" s="21" t="s">
        <v>213</v>
      </c>
      <c r="C178" s="4">
        <v>8.1558014081000003</v>
      </c>
      <c r="D178" s="7" t="str">
        <f t="shared" si="24"/>
        <v>N/A</v>
      </c>
      <c r="E178" s="4">
        <v>7.7528957528999998</v>
      </c>
      <c r="F178" s="7" t="str">
        <f t="shared" si="25"/>
        <v>N/A</v>
      </c>
      <c r="G178" s="4">
        <v>3.3269868365000002</v>
      </c>
      <c r="H178" s="7" t="str">
        <f t="shared" si="26"/>
        <v>N/A</v>
      </c>
      <c r="I178" s="8">
        <v>-4.9400000000000004</v>
      </c>
      <c r="J178" s="8">
        <v>-57.1</v>
      </c>
      <c r="K178" s="25" t="s">
        <v>734</v>
      </c>
      <c r="L178" s="85" t="str">
        <f t="shared" si="27"/>
        <v>No</v>
      </c>
    </row>
    <row r="179" spans="1:12" x14ac:dyDescent="0.25">
      <c r="A179" s="142" t="s">
        <v>1523</v>
      </c>
      <c r="B179" s="21" t="s">
        <v>213</v>
      </c>
      <c r="C179" s="4">
        <v>8.3001728364999998</v>
      </c>
      <c r="D179" s="7" t="str">
        <f t="shared" si="24"/>
        <v>N/A</v>
      </c>
      <c r="E179" s="4">
        <v>7.1171027864000003</v>
      </c>
      <c r="F179" s="7" t="str">
        <f t="shared" si="25"/>
        <v>N/A</v>
      </c>
      <c r="G179" s="4">
        <v>1.4562600207</v>
      </c>
      <c r="H179" s="7" t="str">
        <f t="shared" si="26"/>
        <v>N/A</v>
      </c>
      <c r="I179" s="8">
        <v>-14.3</v>
      </c>
      <c r="J179" s="8">
        <v>-79.5</v>
      </c>
      <c r="K179" s="25" t="s">
        <v>734</v>
      </c>
      <c r="L179" s="85" t="str">
        <f t="shared" si="27"/>
        <v>No</v>
      </c>
    </row>
    <row r="180" spans="1:12" x14ac:dyDescent="0.25">
      <c r="A180" s="146" t="s">
        <v>1524</v>
      </c>
      <c r="B180" s="21" t="s">
        <v>213</v>
      </c>
      <c r="C180" s="4">
        <v>26.489507540000002</v>
      </c>
      <c r="D180" s="7" t="str">
        <f t="shared" si="24"/>
        <v>N/A</v>
      </c>
      <c r="E180" s="4">
        <v>24.369459537000001</v>
      </c>
      <c r="F180" s="7" t="str">
        <f t="shared" si="25"/>
        <v>N/A</v>
      </c>
      <c r="G180" s="4">
        <v>21.816785097</v>
      </c>
      <c r="H180" s="7" t="str">
        <f t="shared" si="26"/>
        <v>N/A</v>
      </c>
      <c r="I180" s="8">
        <v>-8</v>
      </c>
      <c r="J180" s="8">
        <v>-10.5</v>
      </c>
      <c r="K180" s="25" t="s">
        <v>734</v>
      </c>
      <c r="L180" s="85" t="str">
        <f t="shared" si="27"/>
        <v>Yes</v>
      </c>
    </row>
    <row r="181" spans="1:12" x14ac:dyDescent="0.25">
      <c r="A181" s="146" t="s">
        <v>1525</v>
      </c>
      <c r="B181" s="21" t="s">
        <v>213</v>
      </c>
      <c r="C181" s="4">
        <v>5.4842767296000003</v>
      </c>
      <c r="D181" s="7" t="str">
        <f t="shared" si="24"/>
        <v>N/A</v>
      </c>
      <c r="E181" s="4">
        <v>5.2220416294999996</v>
      </c>
      <c r="F181" s="7" t="str">
        <f t="shared" si="25"/>
        <v>N/A</v>
      </c>
      <c r="G181" s="4">
        <v>3.6625829505</v>
      </c>
      <c r="H181" s="7" t="str">
        <f t="shared" si="26"/>
        <v>N/A</v>
      </c>
      <c r="I181" s="8">
        <v>-4.78</v>
      </c>
      <c r="J181" s="8">
        <v>-29.9</v>
      </c>
      <c r="K181" s="25" t="s">
        <v>734</v>
      </c>
      <c r="L181" s="85" t="str">
        <f t="shared" si="27"/>
        <v>Yes</v>
      </c>
    </row>
    <row r="182" spans="1:12" x14ac:dyDescent="0.25">
      <c r="A182" s="146" t="s">
        <v>1526</v>
      </c>
      <c r="B182" s="21" t="s">
        <v>213</v>
      </c>
      <c r="C182" s="4">
        <v>0.28561084520000002</v>
      </c>
      <c r="D182" s="7" t="str">
        <f t="shared" si="24"/>
        <v>N/A</v>
      </c>
      <c r="E182" s="4">
        <v>0.4010798303</v>
      </c>
      <c r="F182" s="7" t="str">
        <f t="shared" si="25"/>
        <v>N/A</v>
      </c>
      <c r="G182" s="4">
        <v>0.23856479420000001</v>
      </c>
      <c r="H182" s="7" t="str">
        <f t="shared" si="26"/>
        <v>N/A</v>
      </c>
      <c r="I182" s="8">
        <v>40.43</v>
      </c>
      <c r="J182" s="8">
        <v>-40.5</v>
      </c>
      <c r="K182" s="25" t="s">
        <v>734</v>
      </c>
      <c r="L182" s="85" t="str">
        <f t="shared" si="27"/>
        <v>No</v>
      </c>
    </row>
    <row r="183" spans="1:12" x14ac:dyDescent="0.25">
      <c r="A183" s="146" t="s">
        <v>1527</v>
      </c>
      <c r="B183" s="21" t="s">
        <v>213</v>
      </c>
      <c r="C183" s="4">
        <v>9.1432751199999995E-2</v>
      </c>
      <c r="D183" s="7" t="str">
        <f t="shared" si="24"/>
        <v>N/A</v>
      </c>
      <c r="E183" s="4">
        <v>6.1776061799999997E-2</v>
      </c>
      <c r="F183" s="7" t="str">
        <f t="shared" si="25"/>
        <v>N/A</v>
      </c>
      <c r="G183" s="4">
        <v>6.0729409400000003E-2</v>
      </c>
      <c r="H183" s="7" t="str">
        <f t="shared" si="26"/>
        <v>N/A</v>
      </c>
      <c r="I183" s="8">
        <v>-32.4</v>
      </c>
      <c r="J183" s="8">
        <v>-1.69</v>
      </c>
      <c r="K183" s="25" t="s">
        <v>734</v>
      </c>
      <c r="L183" s="85" t="str">
        <f t="shared" si="27"/>
        <v>Yes</v>
      </c>
    </row>
    <row r="184" spans="1:12" x14ac:dyDescent="0.25">
      <c r="A184" s="142" t="s">
        <v>97</v>
      </c>
      <c r="B184" s="21" t="s">
        <v>213</v>
      </c>
      <c r="C184" s="4">
        <v>45.644921420000003</v>
      </c>
      <c r="D184" s="7" t="str">
        <f t="shared" si="24"/>
        <v>N/A</v>
      </c>
      <c r="E184" s="4">
        <v>40.539250774999999</v>
      </c>
      <c r="F184" s="7" t="str">
        <f t="shared" si="25"/>
        <v>N/A</v>
      </c>
      <c r="G184" s="4">
        <v>22.548787082</v>
      </c>
      <c r="H184" s="7" t="str">
        <f t="shared" si="26"/>
        <v>N/A</v>
      </c>
      <c r="I184" s="8">
        <v>-11.2</v>
      </c>
      <c r="J184" s="8">
        <v>-44.4</v>
      </c>
      <c r="K184" s="25" t="s">
        <v>734</v>
      </c>
      <c r="L184" s="85" t="str">
        <f t="shared" si="27"/>
        <v>No</v>
      </c>
    </row>
    <row r="185" spans="1:12" x14ac:dyDescent="0.25">
      <c r="A185" s="146" t="s">
        <v>484</v>
      </c>
      <c r="B185" s="21" t="s">
        <v>213</v>
      </c>
      <c r="C185" s="4">
        <v>50.775071179999998</v>
      </c>
      <c r="D185" s="7" t="str">
        <f t="shared" si="24"/>
        <v>N/A</v>
      </c>
      <c r="E185" s="4">
        <v>44.87274807</v>
      </c>
      <c r="F185" s="7" t="str">
        <f t="shared" si="25"/>
        <v>N/A</v>
      </c>
      <c r="G185" s="4">
        <v>36.796619935000002</v>
      </c>
      <c r="H185" s="7" t="str">
        <f t="shared" si="26"/>
        <v>N/A</v>
      </c>
      <c r="I185" s="8">
        <v>-11.6</v>
      </c>
      <c r="J185" s="8">
        <v>-18</v>
      </c>
      <c r="K185" s="25" t="s">
        <v>734</v>
      </c>
      <c r="L185" s="85" t="str">
        <f t="shared" si="27"/>
        <v>Yes</v>
      </c>
    </row>
    <row r="186" spans="1:12" x14ac:dyDescent="0.25">
      <c r="A186" s="146" t="s">
        <v>485</v>
      </c>
      <c r="B186" s="21" t="s">
        <v>213</v>
      </c>
      <c r="C186" s="4">
        <v>55.818867924999999</v>
      </c>
      <c r="D186" s="7" t="str">
        <f t="shared" si="24"/>
        <v>N/A</v>
      </c>
      <c r="E186" s="4">
        <v>48.288156032000003</v>
      </c>
      <c r="F186" s="7" t="str">
        <f t="shared" si="25"/>
        <v>N/A</v>
      </c>
      <c r="G186" s="4">
        <v>46.733027055000001</v>
      </c>
      <c r="H186" s="7" t="str">
        <f t="shared" si="26"/>
        <v>N/A</v>
      </c>
      <c r="I186" s="8">
        <v>-13.5</v>
      </c>
      <c r="J186" s="8">
        <v>-3.22</v>
      </c>
      <c r="K186" s="25" t="s">
        <v>734</v>
      </c>
      <c r="L186" s="85" t="str">
        <f t="shared" si="27"/>
        <v>Yes</v>
      </c>
    </row>
    <row r="187" spans="1:12" x14ac:dyDescent="0.25">
      <c r="A187" s="146" t="s">
        <v>486</v>
      </c>
      <c r="B187" s="21" t="s">
        <v>213</v>
      </c>
      <c r="C187" s="4">
        <v>33.903214128000002</v>
      </c>
      <c r="D187" s="7" t="str">
        <f t="shared" si="24"/>
        <v>N/A</v>
      </c>
      <c r="E187" s="4">
        <v>32.159660625000001</v>
      </c>
      <c r="F187" s="7" t="str">
        <f t="shared" si="25"/>
        <v>N/A</v>
      </c>
      <c r="G187" s="4">
        <v>22.596857306</v>
      </c>
      <c r="H187" s="7" t="str">
        <f t="shared" si="26"/>
        <v>N/A</v>
      </c>
      <c r="I187" s="8">
        <v>-5.14</v>
      </c>
      <c r="J187" s="8">
        <v>-29.7</v>
      </c>
      <c r="K187" s="25" t="s">
        <v>734</v>
      </c>
      <c r="L187" s="85" t="str">
        <f t="shared" si="27"/>
        <v>Yes</v>
      </c>
    </row>
    <row r="188" spans="1:12" x14ac:dyDescent="0.25">
      <c r="A188" s="146" t="s">
        <v>487</v>
      </c>
      <c r="B188" s="21" t="s">
        <v>213</v>
      </c>
      <c r="C188" s="4">
        <v>44.948340496</v>
      </c>
      <c r="D188" s="7" t="str">
        <f t="shared" si="24"/>
        <v>N/A</v>
      </c>
      <c r="E188" s="4">
        <v>40.054054053999998</v>
      </c>
      <c r="F188" s="7" t="str">
        <f t="shared" si="25"/>
        <v>N/A</v>
      </c>
      <c r="G188" s="4">
        <v>18.195844138999998</v>
      </c>
      <c r="H188" s="7" t="str">
        <f t="shared" si="26"/>
        <v>N/A</v>
      </c>
      <c r="I188" s="8">
        <v>-10.9</v>
      </c>
      <c r="J188" s="8">
        <v>-54.6</v>
      </c>
      <c r="K188" s="25" t="s">
        <v>734</v>
      </c>
      <c r="L188" s="85" t="str">
        <f t="shared" si="27"/>
        <v>No</v>
      </c>
    </row>
    <row r="189" spans="1:12" x14ac:dyDescent="0.25">
      <c r="A189" s="142" t="s">
        <v>118</v>
      </c>
      <c r="B189" s="21" t="s">
        <v>213</v>
      </c>
      <c r="C189" s="4">
        <v>69.519139300999996</v>
      </c>
      <c r="D189" s="7" t="str">
        <f t="shared" si="24"/>
        <v>N/A</v>
      </c>
      <c r="E189" s="4">
        <v>68.127468914999994</v>
      </c>
      <c r="F189" s="7" t="str">
        <f t="shared" si="25"/>
        <v>N/A</v>
      </c>
      <c r="G189" s="4">
        <v>40.174751202000003</v>
      </c>
      <c r="H189" s="7" t="str">
        <f t="shared" si="26"/>
        <v>N/A</v>
      </c>
      <c r="I189" s="8">
        <v>-2</v>
      </c>
      <c r="J189" s="8">
        <v>-41</v>
      </c>
      <c r="K189" s="25" t="s">
        <v>734</v>
      </c>
      <c r="L189" s="85" t="str">
        <f t="shared" si="27"/>
        <v>No</v>
      </c>
    </row>
    <row r="190" spans="1:12" x14ac:dyDescent="0.25">
      <c r="A190" s="146" t="s">
        <v>488</v>
      </c>
      <c r="B190" s="21" t="s">
        <v>213</v>
      </c>
      <c r="C190" s="4">
        <v>89.570810925000004</v>
      </c>
      <c r="D190" s="7" t="str">
        <f t="shared" si="24"/>
        <v>N/A</v>
      </c>
      <c r="E190" s="4">
        <v>88.836145267000006</v>
      </c>
      <c r="F190" s="7" t="str">
        <f t="shared" si="25"/>
        <v>N/A</v>
      </c>
      <c r="G190" s="4">
        <v>85.673132322000001</v>
      </c>
      <c r="H190" s="7" t="str">
        <f t="shared" si="26"/>
        <v>N/A</v>
      </c>
      <c r="I190" s="8">
        <v>-0.82</v>
      </c>
      <c r="J190" s="8">
        <v>-3.56</v>
      </c>
      <c r="K190" s="25" t="s">
        <v>734</v>
      </c>
      <c r="L190" s="85" t="str">
        <f t="shared" si="27"/>
        <v>Yes</v>
      </c>
    </row>
    <row r="191" spans="1:12" x14ac:dyDescent="0.25">
      <c r="A191" s="146" t="s">
        <v>489</v>
      </c>
      <c r="B191" s="21" t="s">
        <v>213</v>
      </c>
      <c r="C191" s="4">
        <v>83.688050313999995</v>
      </c>
      <c r="D191" s="7" t="str">
        <f t="shared" si="24"/>
        <v>N/A</v>
      </c>
      <c r="E191" s="4">
        <v>82.247155664999994</v>
      </c>
      <c r="F191" s="7" t="str">
        <f t="shared" si="25"/>
        <v>N/A</v>
      </c>
      <c r="G191" s="4">
        <v>74.961715161000001</v>
      </c>
      <c r="H191" s="7" t="str">
        <f t="shared" si="26"/>
        <v>N/A</v>
      </c>
      <c r="I191" s="8">
        <v>-1.72</v>
      </c>
      <c r="J191" s="8">
        <v>-8.86</v>
      </c>
      <c r="K191" s="25" t="s">
        <v>734</v>
      </c>
      <c r="L191" s="85" t="str">
        <f t="shared" si="27"/>
        <v>Yes</v>
      </c>
    </row>
    <row r="192" spans="1:12" x14ac:dyDescent="0.25">
      <c r="A192" s="146" t="s">
        <v>490</v>
      </c>
      <c r="B192" s="21" t="s">
        <v>213</v>
      </c>
      <c r="C192" s="4">
        <v>47.688965766999999</v>
      </c>
      <c r="D192" s="7" t="str">
        <f t="shared" si="24"/>
        <v>N/A</v>
      </c>
      <c r="E192" s="4">
        <v>49.714616274999997</v>
      </c>
      <c r="F192" s="7" t="str">
        <f t="shared" si="25"/>
        <v>N/A</v>
      </c>
      <c r="G192" s="4">
        <v>39.770341625</v>
      </c>
      <c r="H192" s="7" t="str">
        <f t="shared" si="26"/>
        <v>N/A</v>
      </c>
      <c r="I192" s="8">
        <v>4.2480000000000002</v>
      </c>
      <c r="J192" s="8">
        <v>-20</v>
      </c>
      <c r="K192" s="25" t="s">
        <v>734</v>
      </c>
      <c r="L192" s="85" t="str">
        <f t="shared" si="27"/>
        <v>Yes</v>
      </c>
    </row>
    <row r="193" spans="1:12" x14ac:dyDescent="0.25">
      <c r="A193" s="146" t="s">
        <v>491</v>
      </c>
      <c r="B193" s="21" t="s">
        <v>213</v>
      </c>
      <c r="C193" s="4">
        <v>58.617536801999996</v>
      </c>
      <c r="D193" s="7" t="str">
        <f t="shared" si="24"/>
        <v>N/A</v>
      </c>
      <c r="E193" s="4">
        <v>56.239382239000001</v>
      </c>
      <c r="F193" s="7" t="str">
        <f t="shared" si="25"/>
        <v>N/A</v>
      </c>
      <c r="G193" s="4">
        <v>32.020812133</v>
      </c>
      <c r="H193" s="7" t="str">
        <f t="shared" si="26"/>
        <v>N/A</v>
      </c>
      <c r="I193" s="8">
        <v>-4.0599999999999996</v>
      </c>
      <c r="J193" s="8">
        <v>-43.1</v>
      </c>
      <c r="K193" s="25" t="s">
        <v>734</v>
      </c>
      <c r="L193" s="85" t="str">
        <f t="shared" si="27"/>
        <v>No</v>
      </c>
    </row>
    <row r="194" spans="1:12" x14ac:dyDescent="0.25">
      <c r="A194" s="142" t="s">
        <v>1528</v>
      </c>
      <c r="B194" s="21" t="s">
        <v>213</v>
      </c>
      <c r="C194" s="22">
        <v>4.3412756598</v>
      </c>
      <c r="D194" s="7" t="str">
        <f t="shared" si="24"/>
        <v>N/A</v>
      </c>
      <c r="E194" s="22">
        <v>3.7010921940000001</v>
      </c>
      <c r="F194" s="7" t="str">
        <f t="shared" si="25"/>
        <v>N/A</v>
      </c>
      <c r="G194" s="22">
        <v>4.520927887</v>
      </c>
      <c r="H194" s="7" t="str">
        <f t="shared" si="26"/>
        <v>N/A</v>
      </c>
      <c r="I194" s="8">
        <v>-14.7</v>
      </c>
      <c r="J194" s="8">
        <v>22.15</v>
      </c>
      <c r="K194" s="25" t="s">
        <v>734</v>
      </c>
      <c r="L194" s="85" t="str">
        <f t="shared" si="27"/>
        <v>Yes</v>
      </c>
    </row>
    <row r="195" spans="1:12" x14ac:dyDescent="0.25">
      <c r="A195" s="146" t="s">
        <v>1529</v>
      </c>
      <c r="B195" s="21" t="s">
        <v>213</v>
      </c>
      <c r="C195" s="22">
        <v>0.55893965030000003</v>
      </c>
      <c r="D195" s="7" t="str">
        <f t="shared" si="24"/>
        <v>N/A</v>
      </c>
      <c r="E195" s="22">
        <v>0.42517401389999998</v>
      </c>
      <c r="F195" s="7" t="str">
        <f t="shared" si="25"/>
        <v>N/A</v>
      </c>
      <c r="G195" s="22">
        <v>0.88344988339999997</v>
      </c>
      <c r="H195" s="7" t="str">
        <f t="shared" si="26"/>
        <v>N/A</v>
      </c>
      <c r="I195" s="8">
        <v>-23.9</v>
      </c>
      <c r="J195" s="8">
        <v>107.8</v>
      </c>
      <c r="K195" s="25" t="s">
        <v>734</v>
      </c>
      <c r="L195" s="85" t="str">
        <f t="shared" si="27"/>
        <v>No</v>
      </c>
    </row>
    <row r="196" spans="1:12" x14ac:dyDescent="0.25">
      <c r="A196" s="146" t="s">
        <v>1530</v>
      </c>
      <c r="B196" s="21" t="s">
        <v>213</v>
      </c>
      <c r="C196" s="22">
        <v>8.1431344007999993</v>
      </c>
      <c r="D196" s="7" t="str">
        <f t="shared" si="24"/>
        <v>N/A</v>
      </c>
      <c r="E196" s="22">
        <v>7.2515060241000002</v>
      </c>
      <c r="F196" s="7" t="str">
        <f t="shared" si="25"/>
        <v>N/A</v>
      </c>
      <c r="G196" s="22">
        <v>6.5963114754000003</v>
      </c>
      <c r="H196" s="7" t="str">
        <f t="shared" si="26"/>
        <v>N/A</v>
      </c>
      <c r="I196" s="8">
        <v>-10.9</v>
      </c>
      <c r="J196" s="8">
        <v>-9.0399999999999991</v>
      </c>
      <c r="K196" s="25" t="s">
        <v>734</v>
      </c>
      <c r="L196" s="85" t="str">
        <f t="shared" si="27"/>
        <v>Yes</v>
      </c>
    </row>
    <row r="197" spans="1:12" x14ac:dyDescent="0.25">
      <c r="A197" s="146" t="s">
        <v>1531</v>
      </c>
      <c r="B197" s="21" t="s">
        <v>213</v>
      </c>
      <c r="C197" s="22">
        <v>4.2712328767000001</v>
      </c>
      <c r="D197" s="7" t="str">
        <f t="shared" si="24"/>
        <v>N/A</v>
      </c>
      <c r="E197" s="22">
        <v>3.1593625498</v>
      </c>
      <c r="F197" s="7" t="str">
        <f t="shared" si="25"/>
        <v>N/A</v>
      </c>
      <c r="G197" s="22">
        <v>3.9794520547999999</v>
      </c>
      <c r="H197" s="7" t="str">
        <f t="shared" si="26"/>
        <v>N/A</v>
      </c>
      <c r="I197" s="8">
        <v>-26</v>
      </c>
      <c r="J197" s="8">
        <v>25.96</v>
      </c>
      <c r="K197" s="25" t="s">
        <v>734</v>
      </c>
      <c r="L197" s="85" t="str">
        <f t="shared" si="27"/>
        <v>Yes</v>
      </c>
    </row>
    <row r="198" spans="1:12" x14ac:dyDescent="0.25">
      <c r="A198" s="146" t="s">
        <v>1532</v>
      </c>
      <c r="B198" s="21" t="s">
        <v>213</v>
      </c>
      <c r="C198" s="22">
        <v>3.1322869954999999</v>
      </c>
      <c r="D198" s="7" t="str">
        <f t="shared" si="24"/>
        <v>N/A</v>
      </c>
      <c r="E198" s="22">
        <v>3.0946215139</v>
      </c>
      <c r="F198" s="7" t="str">
        <f t="shared" si="25"/>
        <v>N/A</v>
      </c>
      <c r="G198" s="22">
        <v>5.0641341884999997</v>
      </c>
      <c r="H198" s="7" t="str">
        <f t="shared" si="26"/>
        <v>N/A</v>
      </c>
      <c r="I198" s="8">
        <v>-1.2</v>
      </c>
      <c r="J198" s="8">
        <v>63.64</v>
      </c>
      <c r="K198" s="25" t="s">
        <v>734</v>
      </c>
      <c r="L198" s="85" t="str">
        <f t="shared" si="27"/>
        <v>No</v>
      </c>
    </row>
    <row r="199" spans="1:12" x14ac:dyDescent="0.25">
      <c r="A199" s="142" t="s">
        <v>1533</v>
      </c>
      <c r="B199" s="21" t="s">
        <v>213</v>
      </c>
      <c r="C199" s="22">
        <v>176.20855528999999</v>
      </c>
      <c r="D199" s="7" t="str">
        <f t="shared" si="24"/>
        <v>N/A</v>
      </c>
      <c r="E199" s="22">
        <v>169.69603278</v>
      </c>
      <c r="F199" s="7" t="str">
        <f t="shared" si="25"/>
        <v>N/A</v>
      </c>
      <c r="G199" s="22">
        <v>134.44039088</v>
      </c>
      <c r="H199" s="7" t="str">
        <f t="shared" si="26"/>
        <v>N/A</v>
      </c>
      <c r="I199" s="8">
        <v>-3.7</v>
      </c>
      <c r="J199" s="8">
        <v>-20.8</v>
      </c>
      <c r="K199" s="25" t="s">
        <v>734</v>
      </c>
      <c r="L199" s="85" t="str">
        <f t="shared" si="27"/>
        <v>Yes</v>
      </c>
    </row>
    <row r="200" spans="1:12" x14ac:dyDescent="0.25">
      <c r="A200" s="146" t="s">
        <v>1534</v>
      </c>
      <c r="B200" s="21" t="s">
        <v>213</v>
      </c>
      <c r="C200" s="22">
        <v>185.86325636999999</v>
      </c>
      <c r="D200" s="7" t="str">
        <f t="shared" si="24"/>
        <v>N/A</v>
      </c>
      <c r="E200" s="22">
        <v>181.95822577000001</v>
      </c>
      <c r="F200" s="7" t="str">
        <f t="shared" si="25"/>
        <v>N/A</v>
      </c>
      <c r="G200" s="22">
        <v>152.81514085000001</v>
      </c>
      <c r="H200" s="7" t="str">
        <f t="shared" si="26"/>
        <v>N/A</v>
      </c>
      <c r="I200" s="8">
        <v>-2.1</v>
      </c>
      <c r="J200" s="8">
        <v>-16</v>
      </c>
      <c r="K200" s="25" t="s">
        <v>734</v>
      </c>
      <c r="L200" s="85" t="str">
        <f t="shared" si="27"/>
        <v>Yes</v>
      </c>
    </row>
    <row r="201" spans="1:12" x14ac:dyDescent="0.25">
      <c r="A201" s="146" t="s">
        <v>1535</v>
      </c>
      <c r="B201" s="21" t="s">
        <v>213</v>
      </c>
      <c r="C201" s="22">
        <v>144.30183486000001</v>
      </c>
      <c r="D201" s="7" t="str">
        <f t="shared" si="24"/>
        <v>N/A</v>
      </c>
      <c r="E201" s="22">
        <v>135.80722892</v>
      </c>
      <c r="F201" s="7" t="str">
        <f t="shared" si="25"/>
        <v>N/A</v>
      </c>
      <c r="G201" s="22">
        <v>108.36585366</v>
      </c>
      <c r="H201" s="7" t="str">
        <f t="shared" si="26"/>
        <v>N/A</v>
      </c>
      <c r="I201" s="8">
        <v>-5.89</v>
      </c>
      <c r="J201" s="8">
        <v>-20.2</v>
      </c>
      <c r="K201" s="25" t="s">
        <v>734</v>
      </c>
      <c r="L201" s="85" t="str">
        <f t="shared" si="27"/>
        <v>Yes</v>
      </c>
    </row>
    <row r="202" spans="1:12" x14ac:dyDescent="0.25">
      <c r="A202" s="146" t="s">
        <v>1536</v>
      </c>
      <c r="B202" s="21" t="s">
        <v>213</v>
      </c>
      <c r="C202" s="22">
        <v>5.1549295774999999</v>
      </c>
      <c r="D202" s="7" t="str">
        <f t="shared" si="24"/>
        <v>N/A</v>
      </c>
      <c r="E202" s="22">
        <v>3.5096153846</v>
      </c>
      <c r="F202" s="7" t="str">
        <f t="shared" si="25"/>
        <v>N/A</v>
      </c>
      <c r="G202" s="22">
        <v>0.28000000000000003</v>
      </c>
      <c r="H202" s="7" t="str">
        <f t="shared" si="26"/>
        <v>N/A</v>
      </c>
      <c r="I202" s="8">
        <v>-31.9</v>
      </c>
      <c r="J202" s="8">
        <v>-92</v>
      </c>
      <c r="K202" s="25" t="s">
        <v>734</v>
      </c>
      <c r="L202" s="85" t="str">
        <f t="shared" si="27"/>
        <v>No</v>
      </c>
    </row>
    <row r="203" spans="1:12" x14ac:dyDescent="0.25">
      <c r="A203" s="146" t="s">
        <v>1537</v>
      </c>
      <c r="B203" s="21" t="s">
        <v>213</v>
      </c>
      <c r="C203" s="22">
        <v>18</v>
      </c>
      <c r="D203" s="7" t="str">
        <f t="shared" si="24"/>
        <v>N/A</v>
      </c>
      <c r="E203" s="22">
        <v>18.125</v>
      </c>
      <c r="F203" s="7" t="str">
        <f t="shared" si="25"/>
        <v>N/A</v>
      </c>
      <c r="G203" s="22">
        <v>44.486486485999997</v>
      </c>
      <c r="H203" s="7" t="str">
        <f t="shared" si="26"/>
        <v>N/A</v>
      </c>
      <c r="I203" s="8">
        <v>0.69440000000000002</v>
      </c>
      <c r="J203" s="8">
        <v>145.4</v>
      </c>
      <c r="K203" s="25" t="s">
        <v>734</v>
      </c>
      <c r="L203" s="85" t="str">
        <f t="shared" si="27"/>
        <v>No</v>
      </c>
    </row>
    <row r="204" spans="1:12" x14ac:dyDescent="0.25">
      <c r="A204" s="142" t="s">
        <v>127</v>
      </c>
      <c r="B204" s="21" t="s">
        <v>213</v>
      </c>
      <c r="C204" s="22">
        <v>11</v>
      </c>
      <c r="D204" s="7" t="str">
        <f t="shared" ref="D204:D214" si="28">IF($B204="N/A","N/A",IF(C204&gt;10,"No",IF(C204&lt;-10,"No","Yes")))</f>
        <v>N/A</v>
      </c>
      <c r="E204" s="22">
        <v>0</v>
      </c>
      <c r="F204" s="7" t="str">
        <f t="shared" ref="F204:F214" si="29">IF($B204="N/A","N/A",IF(E204&gt;10,"No",IF(E204&lt;-10,"No","Yes")))</f>
        <v>N/A</v>
      </c>
      <c r="G204" s="22">
        <v>0</v>
      </c>
      <c r="H204" s="7" t="str">
        <f t="shared" ref="H204:H214" si="30">IF($B204="N/A","N/A",IF(G204&gt;10,"No",IF(G204&lt;-10,"No","Yes")))</f>
        <v>N/A</v>
      </c>
      <c r="I204" s="8">
        <v>-100</v>
      </c>
      <c r="J204" s="8" t="s">
        <v>1747</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11</v>
      </c>
      <c r="F205" s="7" t="str">
        <f t="shared" si="29"/>
        <v>N/A</v>
      </c>
      <c r="G205" s="22">
        <v>11</v>
      </c>
      <c r="H205" s="7" t="str">
        <f t="shared" si="30"/>
        <v>N/A</v>
      </c>
      <c r="I205" s="8">
        <v>-75</v>
      </c>
      <c r="J205" s="8">
        <v>100</v>
      </c>
      <c r="K205" s="10" t="s">
        <v>213</v>
      </c>
      <c r="L205" s="85" t="str">
        <f t="shared" si="31"/>
        <v>N/A</v>
      </c>
    </row>
    <row r="206" spans="1:12" ht="25" x14ac:dyDescent="0.25">
      <c r="A206" s="142" t="s">
        <v>1585</v>
      </c>
      <c r="B206" s="21" t="s">
        <v>213</v>
      </c>
      <c r="C206" s="22">
        <v>11</v>
      </c>
      <c r="D206" s="7" t="str">
        <f t="shared" si="28"/>
        <v>N/A</v>
      </c>
      <c r="E206" s="22">
        <v>0</v>
      </c>
      <c r="F206" s="7" t="str">
        <f t="shared" si="29"/>
        <v>N/A</v>
      </c>
      <c r="G206" s="22">
        <v>11</v>
      </c>
      <c r="H206" s="7" t="str">
        <f t="shared" si="30"/>
        <v>N/A</v>
      </c>
      <c r="I206" s="8">
        <v>-100</v>
      </c>
      <c r="J206" s="8" t="s">
        <v>1747</v>
      </c>
      <c r="K206" s="10" t="s">
        <v>213</v>
      </c>
      <c r="L206" s="85" t="str">
        <f t="shared" si="31"/>
        <v>N/A</v>
      </c>
    </row>
    <row r="207" spans="1:12" ht="25" x14ac:dyDescent="0.25">
      <c r="A207" s="142" t="s">
        <v>1538</v>
      </c>
      <c r="B207" s="21" t="s">
        <v>213</v>
      </c>
      <c r="C207" s="22">
        <v>11</v>
      </c>
      <c r="D207" s="7" t="str">
        <f t="shared" si="28"/>
        <v>N/A</v>
      </c>
      <c r="E207" s="22">
        <v>11</v>
      </c>
      <c r="F207" s="7" t="str">
        <f t="shared" si="29"/>
        <v>N/A</v>
      </c>
      <c r="G207" s="22">
        <v>12</v>
      </c>
      <c r="H207" s="7" t="str">
        <f t="shared" si="30"/>
        <v>N/A</v>
      </c>
      <c r="I207" s="8">
        <v>500</v>
      </c>
      <c r="J207" s="8">
        <v>100</v>
      </c>
      <c r="K207" s="10" t="s">
        <v>213</v>
      </c>
      <c r="L207" s="85" t="str">
        <f t="shared" si="31"/>
        <v>N/A</v>
      </c>
    </row>
    <row r="208" spans="1:12" x14ac:dyDescent="0.25">
      <c r="A208" s="142" t="s">
        <v>1586</v>
      </c>
      <c r="B208" s="21" t="s">
        <v>213</v>
      </c>
      <c r="C208" s="22">
        <v>11</v>
      </c>
      <c r="D208" s="7" t="str">
        <f t="shared" si="28"/>
        <v>N/A</v>
      </c>
      <c r="E208" s="22">
        <v>0</v>
      </c>
      <c r="F208" s="7" t="str">
        <f t="shared" si="29"/>
        <v>N/A</v>
      </c>
      <c r="G208" s="22">
        <v>0</v>
      </c>
      <c r="H208" s="7" t="str">
        <f t="shared" si="30"/>
        <v>N/A</v>
      </c>
      <c r="I208" s="8">
        <v>-100</v>
      </c>
      <c r="J208" s="8" t="s">
        <v>1747</v>
      </c>
      <c r="K208" s="10" t="s">
        <v>213</v>
      </c>
      <c r="L208" s="85" t="str">
        <f t="shared" si="31"/>
        <v>N/A</v>
      </c>
    </row>
    <row r="209" spans="1:12" x14ac:dyDescent="0.25">
      <c r="A209" s="142" t="s">
        <v>1587</v>
      </c>
      <c r="B209" s="21" t="s">
        <v>213</v>
      </c>
      <c r="C209" s="22">
        <v>28</v>
      </c>
      <c r="D209" s="7" t="str">
        <f t="shared" si="28"/>
        <v>N/A</v>
      </c>
      <c r="E209" s="22">
        <v>28</v>
      </c>
      <c r="F209" s="7" t="str">
        <f t="shared" si="29"/>
        <v>N/A</v>
      </c>
      <c r="G209" s="22">
        <v>11</v>
      </c>
      <c r="H209" s="7" t="str">
        <f t="shared" si="30"/>
        <v>N/A</v>
      </c>
      <c r="I209" s="8">
        <v>0</v>
      </c>
      <c r="J209" s="8">
        <v>-75</v>
      </c>
      <c r="K209" s="10" t="s">
        <v>213</v>
      </c>
      <c r="L209" s="85" t="str">
        <f t="shared" si="31"/>
        <v>N/A</v>
      </c>
    </row>
    <row r="210" spans="1:12" x14ac:dyDescent="0.25">
      <c r="A210" s="142" t="s">
        <v>125</v>
      </c>
      <c r="B210" s="21" t="s">
        <v>213</v>
      </c>
      <c r="C210" s="26">
        <v>1180305</v>
      </c>
      <c r="D210" s="7" t="str">
        <f t="shared" si="28"/>
        <v>N/A</v>
      </c>
      <c r="E210" s="26">
        <v>787555</v>
      </c>
      <c r="F210" s="7" t="str">
        <f t="shared" si="29"/>
        <v>N/A</v>
      </c>
      <c r="G210" s="26">
        <v>739350</v>
      </c>
      <c r="H210" s="7" t="str">
        <f t="shared" si="30"/>
        <v>N/A</v>
      </c>
      <c r="I210" s="8">
        <v>-33.299999999999997</v>
      </c>
      <c r="J210" s="8">
        <v>-6.12</v>
      </c>
      <c r="K210" s="10" t="s">
        <v>213</v>
      </c>
      <c r="L210" s="85" t="str">
        <f t="shared" si="31"/>
        <v>N/A</v>
      </c>
    </row>
    <row r="211" spans="1:12" x14ac:dyDescent="0.25">
      <c r="A211" s="142" t="s">
        <v>1588</v>
      </c>
      <c r="B211" s="21" t="s">
        <v>213</v>
      </c>
      <c r="C211" s="26">
        <v>638792</v>
      </c>
      <c r="D211" s="7" t="str">
        <f t="shared" si="28"/>
        <v>N/A</v>
      </c>
      <c r="E211" s="26">
        <v>296760</v>
      </c>
      <c r="F211" s="7" t="str">
        <f t="shared" si="29"/>
        <v>N/A</v>
      </c>
      <c r="G211" s="26">
        <v>536829</v>
      </c>
      <c r="H211" s="7" t="str">
        <f t="shared" si="30"/>
        <v>N/A</v>
      </c>
      <c r="I211" s="8">
        <v>-53.5</v>
      </c>
      <c r="J211" s="8">
        <v>80.900000000000006</v>
      </c>
      <c r="K211" s="10" t="s">
        <v>213</v>
      </c>
      <c r="L211" s="85" t="str">
        <f t="shared" si="31"/>
        <v>N/A</v>
      </c>
    </row>
    <row r="212" spans="1:12" x14ac:dyDescent="0.25">
      <c r="A212" s="142" t="s">
        <v>1539</v>
      </c>
      <c r="B212" s="21" t="s">
        <v>213</v>
      </c>
      <c r="C212" s="26">
        <v>213814</v>
      </c>
      <c r="D212" s="7" t="str">
        <f t="shared" si="28"/>
        <v>N/A</v>
      </c>
      <c r="E212" s="26">
        <v>266540</v>
      </c>
      <c r="F212" s="7" t="str">
        <f t="shared" si="29"/>
        <v>N/A</v>
      </c>
      <c r="G212" s="26">
        <v>340941</v>
      </c>
      <c r="H212" s="7" t="str">
        <f t="shared" si="30"/>
        <v>N/A</v>
      </c>
      <c r="I212" s="8">
        <v>24.66</v>
      </c>
      <c r="J212" s="8">
        <v>27.91</v>
      </c>
      <c r="K212" s="10" t="s">
        <v>213</v>
      </c>
      <c r="L212" s="85" t="str">
        <f t="shared" si="31"/>
        <v>N/A</v>
      </c>
    </row>
    <row r="213" spans="1:12" x14ac:dyDescent="0.25">
      <c r="A213" s="142" t="s">
        <v>1589</v>
      </c>
      <c r="B213" s="21" t="s">
        <v>213</v>
      </c>
      <c r="C213" s="26">
        <v>264997</v>
      </c>
      <c r="D213" s="7" t="str">
        <f t="shared" si="28"/>
        <v>N/A</v>
      </c>
      <c r="E213" s="26">
        <v>125484</v>
      </c>
      <c r="F213" s="7" t="str">
        <f t="shared" si="29"/>
        <v>N/A</v>
      </c>
      <c r="G213" s="26">
        <v>179702</v>
      </c>
      <c r="H213" s="7" t="str">
        <f t="shared" si="30"/>
        <v>N/A</v>
      </c>
      <c r="I213" s="8">
        <v>-52.6</v>
      </c>
      <c r="J213" s="8">
        <v>43.21</v>
      </c>
      <c r="K213" s="10" t="s">
        <v>213</v>
      </c>
      <c r="L213" s="85" t="str">
        <f t="shared" si="31"/>
        <v>N/A</v>
      </c>
    </row>
    <row r="214" spans="1:12" x14ac:dyDescent="0.25">
      <c r="A214" s="146" t="s">
        <v>1590</v>
      </c>
      <c r="B214" s="21" t="s">
        <v>213</v>
      </c>
      <c r="C214" s="26">
        <v>959464</v>
      </c>
      <c r="D214" s="7" t="str">
        <f t="shared" si="28"/>
        <v>N/A</v>
      </c>
      <c r="E214" s="26">
        <v>773647</v>
      </c>
      <c r="F214" s="7" t="str">
        <f t="shared" si="29"/>
        <v>N/A</v>
      </c>
      <c r="G214" s="26">
        <v>738718</v>
      </c>
      <c r="H214" s="7" t="str">
        <f t="shared" si="30"/>
        <v>N/A</v>
      </c>
      <c r="I214" s="8">
        <v>-19.399999999999999</v>
      </c>
      <c r="J214" s="8">
        <v>-4.51</v>
      </c>
      <c r="K214" s="10" t="s">
        <v>213</v>
      </c>
      <c r="L214" s="85" t="str">
        <f t="shared" si="31"/>
        <v>N/A</v>
      </c>
    </row>
    <row r="215" spans="1:12" ht="25" x14ac:dyDescent="0.25">
      <c r="A215" s="142" t="s">
        <v>1353</v>
      </c>
      <c r="B215" s="21" t="s">
        <v>213</v>
      </c>
      <c r="C215" s="26">
        <v>626581</v>
      </c>
      <c r="D215" s="7" t="str">
        <f t="shared" ref="D215:D229" si="32">IF($B215="N/A","N/A",IF(C215&gt;10,"No",IF(C215&lt;-10,"No","Yes")))</f>
        <v>N/A</v>
      </c>
      <c r="E215" s="26">
        <v>616903</v>
      </c>
      <c r="F215" s="7" t="str">
        <f t="shared" ref="F215:F229" si="33">IF($B215="N/A","N/A",IF(E215&gt;10,"No",IF(E215&lt;-10,"No","Yes")))</f>
        <v>N/A</v>
      </c>
      <c r="G215" s="26">
        <v>724635</v>
      </c>
      <c r="H215" s="7" t="str">
        <f t="shared" ref="H215:H229" si="34">IF($B215="N/A","N/A",IF(G215&gt;10,"No",IF(G215&lt;-10,"No","Yes")))</f>
        <v>N/A</v>
      </c>
      <c r="I215" s="8">
        <v>-1.54</v>
      </c>
      <c r="J215" s="8">
        <v>17.46</v>
      </c>
      <c r="K215" s="25" t="s">
        <v>734</v>
      </c>
      <c r="L215" s="85" t="str">
        <f t="shared" ref="L215:L229" si="35">IF(J215="Div by 0", "N/A", IF(K215="N/A","N/A", IF(J215&gt;VALUE(MID(K215,1,2)), "No", IF(J215&lt;-1*VALUE(MID(K215,1,2)), "No", "Yes"))))</f>
        <v>Yes</v>
      </c>
    </row>
    <row r="216" spans="1:12" x14ac:dyDescent="0.25">
      <c r="A216" s="142" t="s">
        <v>646</v>
      </c>
      <c r="B216" s="21" t="s">
        <v>213</v>
      </c>
      <c r="C216" s="22">
        <v>2736</v>
      </c>
      <c r="D216" s="7" t="str">
        <f t="shared" si="32"/>
        <v>N/A</v>
      </c>
      <c r="E216" s="22">
        <v>2367</v>
      </c>
      <c r="F216" s="7" t="str">
        <f t="shared" si="33"/>
        <v>N/A</v>
      </c>
      <c r="G216" s="22">
        <v>2614</v>
      </c>
      <c r="H216" s="7" t="str">
        <f t="shared" si="34"/>
        <v>N/A</v>
      </c>
      <c r="I216" s="8">
        <v>-13.5</v>
      </c>
      <c r="J216" s="8">
        <v>10.44</v>
      </c>
      <c r="K216" s="25" t="s">
        <v>734</v>
      </c>
      <c r="L216" s="85" t="str">
        <f t="shared" si="35"/>
        <v>Yes</v>
      </c>
    </row>
    <row r="217" spans="1:12" x14ac:dyDescent="0.25">
      <c r="A217" s="142" t="s">
        <v>1354</v>
      </c>
      <c r="B217" s="21" t="s">
        <v>213</v>
      </c>
      <c r="C217" s="26">
        <v>229.01352338999999</v>
      </c>
      <c r="D217" s="7" t="str">
        <f t="shared" si="32"/>
        <v>N/A</v>
      </c>
      <c r="E217" s="26">
        <v>260.62653146999997</v>
      </c>
      <c r="F217" s="7" t="str">
        <f t="shared" si="33"/>
        <v>N/A</v>
      </c>
      <c r="G217" s="26">
        <v>277.21308340000002</v>
      </c>
      <c r="H217" s="7" t="str">
        <f t="shared" si="34"/>
        <v>N/A</v>
      </c>
      <c r="I217" s="8">
        <v>13.8</v>
      </c>
      <c r="J217" s="8">
        <v>6.3639999999999999</v>
      </c>
      <c r="K217" s="25" t="s">
        <v>734</v>
      </c>
      <c r="L217" s="85" t="str">
        <f t="shared" si="35"/>
        <v>Yes</v>
      </c>
    </row>
    <row r="218" spans="1:12" ht="25" x14ac:dyDescent="0.25">
      <c r="A218" s="142" t="s">
        <v>1355</v>
      </c>
      <c r="B218" s="21" t="s">
        <v>213</v>
      </c>
      <c r="C218" s="26">
        <v>1092466</v>
      </c>
      <c r="D218" s="7" t="str">
        <f t="shared" si="32"/>
        <v>N/A</v>
      </c>
      <c r="E218" s="26">
        <v>869883</v>
      </c>
      <c r="F218" s="7" t="str">
        <f t="shared" si="33"/>
        <v>N/A</v>
      </c>
      <c r="G218" s="26">
        <v>592056</v>
      </c>
      <c r="H218" s="7" t="str">
        <f t="shared" si="34"/>
        <v>N/A</v>
      </c>
      <c r="I218" s="8">
        <v>-20.399999999999999</v>
      </c>
      <c r="J218" s="8">
        <v>-31.9</v>
      </c>
      <c r="K218" s="25" t="s">
        <v>734</v>
      </c>
      <c r="L218" s="85" t="str">
        <f t="shared" si="35"/>
        <v>No</v>
      </c>
    </row>
    <row r="219" spans="1:12" x14ac:dyDescent="0.25">
      <c r="A219" s="142" t="s">
        <v>513</v>
      </c>
      <c r="B219" s="21" t="s">
        <v>213</v>
      </c>
      <c r="C219" s="22">
        <v>2455</v>
      </c>
      <c r="D219" s="7" t="str">
        <f t="shared" si="32"/>
        <v>N/A</v>
      </c>
      <c r="E219" s="22">
        <v>2236</v>
      </c>
      <c r="F219" s="7" t="str">
        <f t="shared" si="33"/>
        <v>N/A</v>
      </c>
      <c r="G219" s="22">
        <v>2098</v>
      </c>
      <c r="H219" s="7" t="str">
        <f t="shared" si="34"/>
        <v>N/A</v>
      </c>
      <c r="I219" s="8">
        <v>-8.92</v>
      </c>
      <c r="J219" s="8">
        <v>-6.17</v>
      </c>
      <c r="K219" s="25" t="s">
        <v>734</v>
      </c>
      <c r="L219" s="85" t="str">
        <f t="shared" si="35"/>
        <v>Yes</v>
      </c>
    </row>
    <row r="220" spans="1:12" x14ac:dyDescent="0.25">
      <c r="A220" s="142" t="s">
        <v>1356</v>
      </c>
      <c r="B220" s="21" t="s">
        <v>213</v>
      </c>
      <c r="C220" s="26">
        <v>444.99633401</v>
      </c>
      <c r="D220" s="7" t="str">
        <f t="shared" si="32"/>
        <v>N/A</v>
      </c>
      <c r="E220" s="26">
        <v>389.03533095</v>
      </c>
      <c r="F220" s="7" t="str">
        <f t="shared" si="33"/>
        <v>N/A</v>
      </c>
      <c r="G220" s="26">
        <v>282.20019065999998</v>
      </c>
      <c r="H220" s="7" t="str">
        <f t="shared" si="34"/>
        <v>N/A</v>
      </c>
      <c r="I220" s="8">
        <v>-12.6</v>
      </c>
      <c r="J220" s="8">
        <v>-27.5</v>
      </c>
      <c r="K220" s="25" t="s">
        <v>734</v>
      </c>
      <c r="L220" s="85" t="str">
        <f t="shared" si="35"/>
        <v>Yes</v>
      </c>
    </row>
    <row r="221" spans="1:12" ht="25" x14ac:dyDescent="0.25">
      <c r="A221" s="142" t="s">
        <v>1357</v>
      </c>
      <c r="B221" s="21" t="s">
        <v>213</v>
      </c>
      <c r="C221" s="26">
        <v>3810420</v>
      </c>
      <c r="D221" s="7" t="str">
        <f t="shared" si="32"/>
        <v>N/A</v>
      </c>
      <c r="E221" s="26">
        <v>3524946</v>
      </c>
      <c r="F221" s="7" t="str">
        <f t="shared" si="33"/>
        <v>N/A</v>
      </c>
      <c r="G221" s="26">
        <v>4205609</v>
      </c>
      <c r="H221" s="7" t="str">
        <f t="shared" si="34"/>
        <v>N/A</v>
      </c>
      <c r="I221" s="8">
        <v>-7.49</v>
      </c>
      <c r="J221" s="8">
        <v>19.309999999999999</v>
      </c>
      <c r="K221" s="25" t="s">
        <v>734</v>
      </c>
      <c r="L221" s="85" t="str">
        <f t="shared" si="35"/>
        <v>Yes</v>
      </c>
    </row>
    <row r="222" spans="1:12" x14ac:dyDescent="0.25">
      <c r="A222" s="142" t="s">
        <v>514</v>
      </c>
      <c r="B222" s="21" t="s">
        <v>213</v>
      </c>
      <c r="C222" s="22">
        <v>4244</v>
      </c>
      <c r="D222" s="7" t="str">
        <f t="shared" si="32"/>
        <v>N/A</v>
      </c>
      <c r="E222" s="22">
        <v>4014</v>
      </c>
      <c r="F222" s="7" t="str">
        <f t="shared" si="33"/>
        <v>N/A</v>
      </c>
      <c r="G222" s="22">
        <v>3371</v>
      </c>
      <c r="H222" s="7" t="str">
        <f t="shared" si="34"/>
        <v>N/A</v>
      </c>
      <c r="I222" s="8">
        <v>-5.42</v>
      </c>
      <c r="J222" s="8">
        <v>-16</v>
      </c>
      <c r="K222" s="25" t="s">
        <v>734</v>
      </c>
      <c r="L222" s="85" t="str">
        <f t="shared" si="35"/>
        <v>Yes</v>
      </c>
    </row>
    <row r="223" spans="1:12" ht="25" x14ac:dyDescent="0.25">
      <c r="A223" s="142" t="s">
        <v>1358</v>
      </c>
      <c r="B223" s="21" t="s">
        <v>213</v>
      </c>
      <c r="C223" s="26">
        <v>897.83694628000001</v>
      </c>
      <c r="D223" s="7" t="str">
        <f t="shared" si="32"/>
        <v>N/A</v>
      </c>
      <c r="E223" s="26">
        <v>878.16292974999999</v>
      </c>
      <c r="F223" s="7" t="str">
        <f t="shared" si="33"/>
        <v>N/A</v>
      </c>
      <c r="G223" s="26">
        <v>1247.5849896</v>
      </c>
      <c r="H223" s="7" t="str">
        <f t="shared" si="34"/>
        <v>N/A</v>
      </c>
      <c r="I223" s="8">
        <v>-2.19</v>
      </c>
      <c r="J223" s="8">
        <v>42.07</v>
      </c>
      <c r="K223" s="25" t="s">
        <v>734</v>
      </c>
      <c r="L223" s="85" t="str">
        <f t="shared" si="35"/>
        <v>No</v>
      </c>
    </row>
    <row r="224" spans="1:12" ht="25" x14ac:dyDescent="0.25">
      <c r="A224" s="142" t="s">
        <v>1359</v>
      </c>
      <c r="B224" s="21" t="s">
        <v>213</v>
      </c>
      <c r="C224" s="26">
        <v>3621879</v>
      </c>
      <c r="D224" s="7" t="str">
        <f t="shared" si="32"/>
        <v>N/A</v>
      </c>
      <c r="E224" s="26">
        <v>4647032</v>
      </c>
      <c r="F224" s="7" t="str">
        <f t="shared" si="33"/>
        <v>N/A</v>
      </c>
      <c r="G224" s="26">
        <v>7936508</v>
      </c>
      <c r="H224" s="7" t="str">
        <f t="shared" si="34"/>
        <v>N/A</v>
      </c>
      <c r="I224" s="8">
        <v>28.3</v>
      </c>
      <c r="J224" s="8">
        <v>70.790000000000006</v>
      </c>
      <c r="K224" s="25" t="s">
        <v>734</v>
      </c>
      <c r="L224" s="85" t="str">
        <f t="shared" si="35"/>
        <v>No</v>
      </c>
    </row>
    <row r="225" spans="1:12" x14ac:dyDescent="0.25">
      <c r="A225" s="142" t="s">
        <v>515</v>
      </c>
      <c r="B225" s="21" t="s">
        <v>213</v>
      </c>
      <c r="C225" s="22">
        <v>2093</v>
      </c>
      <c r="D225" s="7" t="str">
        <f t="shared" si="32"/>
        <v>N/A</v>
      </c>
      <c r="E225" s="22">
        <v>2532</v>
      </c>
      <c r="F225" s="7" t="str">
        <f t="shared" si="33"/>
        <v>N/A</v>
      </c>
      <c r="G225" s="22">
        <v>4099</v>
      </c>
      <c r="H225" s="7" t="str">
        <f t="shared" si="34"/>
        <v>N/A</v>
      </c>
      <c r="I225" s="8">
        <v>20.97</v>
      </c>
      <c r="J225" s="8">
        <v>61.89</v>
      </c>
      <c r="K225" s="25" t="s">
        <v>734</v>
      </c>
      <c r="L225" s="85" t="str">
        <f t="shared" si="35"/>
        <v>No</v>
      </c>
    </row>
    <row r="226" spans="1:12" x14ac:dyDescent="0.25">
      <c r="A226" s="142" t="s">
        <v>1360</v>
      </c>
      <c r="B226" s="21" t="s">
        <v>213</v>
      </c>
      <c r="C226" s="26">
        <v>1730.4725275000001</v>
      </c>
      <c r="D226" s="7" t="str">
        <f t="shared" si="32"/>
        <v>N/A</v>
      </c>
      <c r="E226" s="26">
        <v>1835.3206951</v>
      </c>
      <c r="F226" s="7" t="str">
        <f t="shared" si="33"/>
        <v>N/A</v>
      </c>
      <c r="G226" s="26">
        <v>1936.2059039000001</v>
      </c>
      <c r="H226" s="7" t="str">
        <f t="shared" si="34"/>
        <v>N/A</v>
      </c>
      <c r="I226" s="8">
        <v>6.0590000000000002</v>
      </c>
      <c r="J226" s="8">
        <v>5.4969999999999999</v>
      </c>
      <c r="K226" s="25" t="s">
        <v>734</v>
      </c>
      <c r="L226" s="85" t="str">
        <f t="shared" si="35"/>
        <v>Yes</v>
      </c>
    </row>
    <row r="227" spans="1:12" ht="25" x14ac:dyDescent="0.25">
      <c r="A227" s="142" t="s">
        <v>1361</v>
      </c>
      <c r="B227" s="21" t="s">
        <v>213</v>
      </c>
      <c r="C227" s="26">
        <v>208615260</v>
      </c>
      <c r="D227" s="7" t="str">
        <f t="shared" si="32"/>
        <v>N/A</v>
      </c>
      <c r="E227" s="26">
        <v>175574834</v>
      </c>
      <c r="F227" s="7" t="str">
        <f t="shared" si="33"/>
        <v>N/A</v>
      </c>
      <c r="G227" s="26">
        <v>53253824</v>
      </c>
      <c r="H227" s="7" t="str">
        <f t="shared" si="34"/>
        <v>N/A</v>
      </c>
      <c r="I227" s="8">
        <v>-15.8</v>
      </c>
      <c r="J227" s="8">
        <v>-69.7</v>
      </c>
      <c r="K227" s="25" t="s">
        <v>734</v>
      </c>
      <c r="L227" s="85" t="str">
        <f t="shared" si="35"/>
        <v>No</v>
      </c>
    </row>
    <row r="228" spans="1:12" ht="25" x14ac:dyDescent="0.25">
      <c r="A228" s="142" t="s">
        <v>516</v>
      </c>
      <c r="B228" s="21" t="s">
        <v>213</v>
      </c>
      <c r="C228" s="22">
        <v>14555</v>
      </c>
      <c r="D228" s="7" t="str">
        <f t="shared" si="32"/>
        <v>N/A</v>
      </c>
      <c r="E228" s="22">
        <v>12589</v>
      </c>
      <c r="F228" s="7" t="str">
        <f t="shared" si="33"/>
        <v>N/A</v>
      </c>
      <c r="G228" s="22">
        <v>3850</v>
      </c>
      <c r="H228" s="7" t="str">
        <f t="shared" si="34"/>
        <v>N/A</v>
      </c>
      <c r="I228" s="8">
        <v>-13.5</v>
      </c>
      <c r="J228" s="8">
        <v>-69.400000000000006</v>
      </c>
      <c r="K228" s="25" t="s">
        <v>734</v>
      </c>
      <c r="L228" s="85" t="str">
        <f t="shared" si="35"/>
        <v>No</v>
      </c>
    </row>
    <row r="229" spans="1:12" ht="25" x14ac:dyDescent="0.25">
      <c r="A229" s="142" t="s">
        <v>1362</v>
      </c>
      <c r="B229" s="21" t="s">
        <v>213</v>
      </c>
      <c r="C229" s="26">
        <v>14332.893163999999</v>
      </c>
      <c r="D229" s="7" t="str">
        <f t="shared" si="32"/>
        <v>N/A</v>
      </c>
      <c r="E229" s="26">
        <v>13946.686313</v>
      </c>
      <c r="F229" s="7" t="str">
        <f t="shared" si="33"/>
        <v>N/A</v>
      </c>
      <c r="G229" s="26">
        <v>13832.162077999999</v>
      </c>
      <c r="H229" s="7" t="str">
        <f t="shared" si="34"/>
        <v>N/A</v>
      </c>
      <c r="I229" s="8">
        <v>-2.69</v>
      </c>
      <c r="J229" s="8">
        <v>-0.82099999999999995</v>
      </c>
      <c r="K229" s="25" t="s">
        <v>734</v>
      </c>
      <c r="L229" s="85" t="str">
        <f t="shared" si="35"/>
        <v>Yes</v>
      </c>
    </row>
    <row r="230" spans="1:12" x14ac:dyDescent="0.25">
      <c r="A230" s="116" t="s">
        <v>1363</v>
      </c>
      <c r="B230" s="21" t="s">
        <v>213</v>
      </c>
      <c r="C230" s="10">
        <v>231350893</v>
      </c>
      <c r="D230" s="7" t="str">
        <f t="shared" ref="D230:D253" si="36">IF($B230="N/A","N/A",IF(C230&gt;10,"No",IF(C230&lt;-10,"No","Yes")))</f>
        <v>N/A</v>
      </c>
      <c r="E230" s="10">
        <v>193128741</v>
      </c>
      <c r="F230" s="7" t="str">
        <f t="shared" ref="F230:F253" si="37">IF($B230="N/A","N/A",IF(E230&gt;10,"No",IF(E230&lt;-10,"No","Yes")))</f>
        <v>N/A</v>
      </c>
      <c r="G230" s="10">
        <v>59736045</v>
      </c>
      <c r="H230" s="7" t="str">
        <f t="shared" ref="H230:H253" si="38">IF($B230="N/A","N/A",IF(G230&gt;10,"No",IF(G230&lt;-10,"No","Yes")))</f>
        <v>N/A</v>
      </c>
      <c r="I230" s="8">
        <v>-16.5</v>
      </c>
      <c r="J230" s="8">
        <v>-69.099999999999994</v>
      </c>
      <c r="K230" s="25" t="s">
        <v>734</v>
      </c>
      <c r="L230" s="85" t="str">
        <f t="shared" ref="L230:L253" si="39">IF(J230="Div by 0", "N/A", IF(K230="N/A","N/A", IF(J230&gt;VALUE(MID(K230,1,2)), "No", IF(J230&lt;-1*VALUE(MID(K230,1,2)), "No", "Yes"))))</f>
        <v>No</v>
      </c>
    </row>
    <row r="231" spans="1:12" x14ac:dyDescent="0.25">
      <c r="A231" s="116" t="s">
        <v>1540</v>
      </c>
      <c r="B231" s="21" t="s">
        <v>213</v>
      </c>
      <c r="C231" s="1">
        <v>15496</v>
      </c>
      <c r="D231" s="1" t="str">
        <f t="shared" si="36"/>
        <v>N/A</v>
      </c>
      <c r="E231" s="1">
        <v>13211</v>
      </c>
      <c r="F231" s="1" t="str">
        <f t="shared" si="37"/>
        <v>N/A</v>
      </c>
      <c r="G231" s="1">
        <v>4165</v>
      </c>
      <c r="H231" s="7" t="str">
        <f t="shared" si="38"/>
        <v>N/A</v>
      </c>
      <c r="I231" s="8">
        <v>-14.7</v>
      </c>
      <c r="J231" s="8">
        <v>-68.5</v>
      </c>
      <c r="K231" s="25" t="s">
        <v>734</v>
      </c>
      <c r="L231" s="85" t="str">
        <f t="shared" si="39"/>
        <v>No</v>
      </c>
    </row>
    <row r="232" spans="1:12" x14ac:dyDescent="0.25">
      <c r="A232" s="116" t="s">
        <v>1541</v>
      </c>
      <c r="B232" s="21" t="s">
        <v>213</v>
      </c>
      <c r="C232" s="10">
        <v>14929.716895</v>
      </c>
      <c r="D232" s="7" t="str">
        <f t="shared" si="36"/>
        <v>N/A</v>
      </c>
      <c r="E232" s="10">
        <v>14618.782907999999</v>
      </c>
      <c r="F232" s="7" t="str">
        <f t="shared" si="37"/>
        <v>N/A</v>
      </c>
      <c r="G232" s="10">
        <v>14342.387755</v>
      </c>
      <c r="H232" s="7" t="str">
        <f t="shared" si="38"/>
        <v>N/A</v>
      </c>
      <c r="I232" s="8">
        <v>-2.08</v>
      </c>
      <c r="J232" s="8">
        <v>-1.89</v>
      </c>
      <c r="K232" s="25" t="s">
        <v>734</v>
      </c>
      <c r="L232" s="85" t="str">
        <f t="shared" si="39"/>
        <v>Yes</v>
      </c>
    </row>
    <row r="233" spans="1:12" x14ac:dyDescent="0.25">
      <c r="A233" s="147" t="s">
        <v>1542</v>
      </c>
      <c r="B233" s="21" t="s">
        <v>213</v>
      </c>
      <c r="C233" s="10">
        <v>13255.006170000001</v>
      </c>
      <c r="D233" s="7" t="str">
        <f t="shared" si="36"/>
        <v>N/A</v>
      </c>
      <c r="E233" s="10">
        <v>14006.266680999999</v>
      </c>
      <c r="F233" s="7" t="str">
        <f t="shared" si="37"/>
        <v>N/A</v>
      </c>
      <c r="G233" s="10">
        <v>12478.738058000001</v>
      </c>
      <c r="H233" s="7" t="str">
        <f t="shared" si="38"/>
        <v>N/A</v>
      </c>
      <c r="I233" s="8">
        <v>5.6680000000000001</v>
      </c>
      <c r="J233" s="8">
        <v>-10.9</v>
      </c>
      <c r="K233" s="25" t="s">
        <v>734</v>
      </c>
      <c r="L233" s="85" t="str">
        <f t="shared" si="39"/>
        <v>Yes</v>
      </c>
    </row>
    <row r="234" spans="1:12" x14ac:dyDescent="0.25">
      <c r="A234" s="147" t="s">
        <v>1543</v>
      </c>
      <c r="B234" s="21" t="s">
        <v>213</v>
      </c>
      <c r="C234" s="10">
        <v>18601.478713</v>
      </c>
      <c r="D234" s="7" t="str">
        <f t="shared" si="36"/>
        <v>N/A</v>
      </c>
      <c r="E234" s="10">
        <v>16228.454401000001</v>
      </c>
      <c r="F234" s="7" t="str">
        <f t="shared" si="37"/>
        <v>N/A</v>
      </c>
      <c r="G234" s="10">
        <v>17787.183070999999</v>
      </c>
      <c r="H234" s="7" t="str">
        <f t="shared" si="38"/>
        <v>N/A</v>
      </c>
      <c r="I234" s="8">
        <v>-12.8</v>
      </c>
      <c r="J234" s="8">
        <v>9.6050000000000004</v>
      </c>
      <c r="K234" s="25" t="s">
        <v>734</v>
      </c>
      <c r="L234" s="85" t="str">
        <f t="shared" si="39"/>
        <v>Yes</v>
      </c>
    </row>
    <row r="235" spans="1:12" x14ac:dyDescent="0.25">
      <c r="A235" s="147" t="s">
        <v>1544</v>
      </c>
      <c r="B235" s="21" t="s">
        <v>213</v>
      </c>
      <c r="C235" s="10">
        <v>8712.3409090999994</v>
      </c>
      <c r="D235" s="7" t="str">
        <f t="shared" si="36"/>
        <v>N/A</v>
      </c>
      <c r="E235" s="10">
        <v>11178.255814</v>
      </c>
      <c r="F235" s="7" t="str">
        <f t="shared" si="37"/>
        <v>N/A</v>
      </c>
      <c r="G235" s="10">
        <v>8746.5</v>
      </c>
      <c r="H235" s="7" t="str">
        <f t="shared" si="38"/>
        <v>N/A</v>
      </c>
      <c r="I235" s="8">
        <v>28.3</v>
      </c>
      <c r="J235" s="8">
        <v>-21.8</v>
      </c>
      <c r="K235" s="25" t="s">
        <v>734</v>
      </c>
      <c r="L235" s="85" t="str">
        <f t="shared" si="39"/>
        <v>Yes</v>
      </c>
    </row>
    <row r="236" spans="1:12" x14ac:dyDescent="0.25">
      <c r="A236" s="147" t="s">
        <v>1545</v>
      </c>
      <c r="B236" s="21" t="s">
        <v>213</v>
      </c>
      <c r="C236" s="10">
        <v>2739.5555555999999</v>
      </c>
      <c r="D236" s="7" t="str">
        <f t="shared" si="36"/>
        <v>N/A</v>
      </c>
      <c r="E236" s="10">
        <v>1968</v>
      </c>
      <c r="F236" s="7" t="str">
        <f t="shared" si="37"/>
        <v>N/A</v>
      </c>
      <c r="G236" s="10">
        <v>8694.6825396999993</v>
      </c>
      <c r="H236" s="7" t="str">
        <f t="shared" si="38"/>
        <v>N/A</v>
      </c>
      <c r="I236" s="8">
        <v>-28.2</v>
      </c>
      <c r="J236" s="8">
        <v>341.8</v>
      </c>
      <c r="K236" s="25" t="s">
        <v>734</v>
      </c>
      <c r="L236" s="85" t="str">
        <f t="shared" si="39"/>
        <v>No</v>
      </c>
    </row>
    <row r="237" spans="1:12" x14ac:dyDescent="0.25">
      <c r="A237" s="142" t="s">
        <v>1546</v>
      </c>
      <c r="B237" s="21" t="s">
        <v>213</v>
      </c>
      <c r="C237" s="7">
        <v>20.761820544999999</v>
      </c>
      <c r="D237" s="7" t="str">
        <f t="shared" si="36"/>
        <v>N/A</v>
      </c>
      <c r="E237" s="7">
        <v>17.512394283999999</v>
      </c>
      <c r="F237" s="7" t="str">
        <f t="shared" si="37"/>
        <v>N/A</v>
      </c>
      <c r="G237" s="7">
        <v>3.9513504795999999</v>
      </c>
      <c r="H237" s="7" t="str">
        <f t="shared" si="38"/>
        <v>N/A</v>
      </c>
      <c r="I237" s="8">
        <v>-15.7</v>
      </c>
      <c r="J237" s="8">
        <v>-77.400000000000006</v>
      </c>
      <c r="K237" s="25" t="s">
        <v>734</v>
      </c>
      <c r="L237" s="85" t="str">
        <f t="shared" si="39"/>
        <v>No</v>
      </c>
    </row>
    <row r="238" spans="1:12" x14ac:dyDescent="0.25">
      <c r="A238" s="146" t="s">
        <v>1547</v>
      </c>
      <c r="B238" s="21" t="s">
        <v>213</v>
      </c>
      <c r="C238" s="7">
        <v>55.541495306999998</v>
      </c>
      <c r="D238" s="7" t="str">
        <f t="shared" si="36"/>
        <v>N/A</v>
      </c>
      <c r="E238" s="7">
        <v>53.657420645999998</v>
      </c>
      <c r="F238" s="7" t="str">
        <f t="shared" si="37"/>
        <v>N/A</v>
      </c>
      <c r="G238" s="7">
        <v>49.049356635000002</v>
      </c>
      <c r="H238" s="7" t="str">
        <f t="shared" si="38"/>
        <v>N/A</v>
      </c>
      <c r="I238" s="8">
        <v>-3.39</v>
      </c>
      <c r="J238" s="8">
        <v>-8.59</v>
      </c>
      <c r="K238" s="25" t="s">
        <v>734</v>
      </c>
      <c r="L238" s="85" t="str">
        <f t="shared" si="39"/>
        <v>Yes</v>
      </c>
    </row>
    <row r="239" spans="1:12" x14ac:dyDescent="0.25">
      <c r="A239" s="146" t="s">
        <v>1548</v>
      </c>
      <c r="B239" s="21" t="s">
        <v>213</v>
      </c>
      <c r="C239" s="7">
        <v>24.699371069000001</v>
      </c>
      <c r="D239" s="7" t="str">
        <f t="shared" si="36"/>
        <v>N/A</v>
      </c>
      <c r="E239" s="7">
        <v>19.776647616999998</v>
      </c>
      <c r="F239" s="7" t="str">
        <f t="shared" si="37"/>
        <v>N/A</v>
      </c>
      <c r="G239" s="7">
        <v>19.448698315000001</v>
      </c>
      <c r="H239" s="7" t="str">
        <f t="shared" si="38"/>
        <v>N/A</v>
      </c>
      <c r="I239" s="8">
        <v>-19.899999999999999</v>
      </c>
      <c r="J239" s="8">
        <v>-1.66</v>
      </c>
      <c r="K239" s="25" t="s">
        <v>734</v>
      </c>
      <c r="L239" s="85" t="str">
        <f t="shared" si="39"/>
        <v>Yes</v>
      </c>
    </row>
    <row r="240" spans="1:12" x14ac:dyDescent="0.25">
      <c r="A240" s="146" t="s">
        <v>1549</v>
      </c>
      <c r="B240" s="21" t="s">
        <v>213</v>
      </c>
      <c r="C240" s="7">
        <v>0.1769982702</v>
      </c>
      <c r="D240" s="7" t="str">
        <f t="shared" si="36"/>
        <v>N/A</v>
      </c>
      <c r="E240" s="7">
        <v>0.16583108369999999</v>
      </c>
      <c r="F240" s="7" t="str">
        <f t="shared" si="37"/>
        <v>N/A</v>
      </c>
      <c r="G240" s="7">
        <v>7.6340734100000002E-2</v>
      </c>
      <c r="H240" s="7" t="str">
        <f t="shared" si="38"/>
        <v>N/A</v>
      </c>
      <c r="I240" s="8">
        <v>-6.31</v>
      </c>
      <c r="J240" s="8">
        <v>-54</v>
      </c>
      <c r="K240" s="25" t="s">
        <v>734</v>
      </c>
      <c r="L240" s="85" t="str">
        <f t="shared" si="39"/>
        <v>No</v>
      </c>
    </row>
    <row r="241" spans="1:12" x14ac:dyDescent="0.25">
      <c r="A241" s="146" t="s">
        <v>1550</v>
      </c>
      <c r="B241" s="21" t="s">
        <v>213</v>
      </c>
      <c r="C241" s="7">
        <v>8.2289476099999995E-2</v>
      </c>
      <c r="D241" s="7" t="str">
        <f t="shared" si="36"/>
        <v>N/A</v>
      </c>
      <c r="E241" s="7">
        <v>0.1081081081</v>
      </c>
      <c r="F241" s="7" t="str">
        <f t="shared" si="37"/>
        <v>N/A</v>
      </c>
      <c r="G241" s="7">
        <v>0.10340412960000001</v>
      </c>
      <c r="H241" s="7" t="str">
        <f t="shared" si="38"/>
        <v>N/A</v>
      </c>
      <c r="I241" s="8">
        <v>31.38</v>
      </c>
      <c r="J241" s="8">
        <v>-4.3499999999999996</v>
      </c>
      <c r="K241" s="25" t="s">
        <v>734</v>
      </c>
      <c r="L241" s="85" t="str">
        <f t="shared" si="39"/>
        <v>Yes</v>
      </c>
    </row>
    <row r="242" spans="1:12" x14ac:dyDescent="0.25">
      <c r="A242" s="116" t="s">
        <v>1375</v>
      </c>
      <c r="B242" s="21" t="s">
        <v>213</v>
      </c>
      <c r="C242" s="10">
        <v>208615260</v>
      </c>
      <c r="D242" s="7" t="str">
        <f t="shared" si="36"/>
        <v>N/A</v>
      </c>
      <c r="E242" s="10">
        <v>175574834</v>
      </c>
      <c r="F242" s="7" t="str">
        <f t="shared" si="37"/>
        <v>N/A</v>
      </c>
      <c r="G242" s="10">
        <v>53253824</v>
      </c>
      <c r="H242" s="7" t="str">
        <f t="shared" si="38"/>
        <v>N/A</v>
      </c>
      <c r="I242" s="8">
        <v>-15.8</v>
      </c>
      <c r="J242" s="8">
        <v>-69.7</v>
      </c>
      <c r="K242" s="25" t="s">
        <v>734</v>
      </c>
      <c r="L242" s="85" t="str">
        <f t="shared" si="39"/>
        <v>No</v>
      </c>
    </row>
    <row r="243" spans="1:12" x14ac:dyDescent="0.25">
      <c r="A243" s="116" t="s">
        <v>1551</v>
      </c>
      <c r="B243" s="21" t="s">
        <v>213</v>
      </c>
      <c r="C243" s="1">
        <v>14555</v>
      </c>
      <c r="D243" s="1" t="str">
        <f t="shared" si="36"/>
        <v>N/A</v>
      </c>
      <c r="E243" s="1">
        <v>12589</v>
      </c>
      <c r="F243" s="1" t="str">
        <f t="shared" si="37"/>
        <v>N/A</v>
      </c>
      <c r="G243" s="1">
        <v>3850</v>
      </c>
      <c r="H243" s="7" t="str">
        <f t="shared" si="38"/>
        <v>N/A</v>
      </c>
      <c r="I243" s="8">
        <v>-13.5</v>
      </c>
      <c r="J243" s="8">
        <v>-69.400000000000006</v>
      </c>
      <c r="K243" s="25" t="s">
        <v>734</v>
      </c>
      <c r="L243" s="85" t="str">
        <f t="shared" si="39"/>
        <v>No</v>
      </c>
    </row>
    <row r="244" spans="1:12" ht="25" x14ac:dyDescent="0.25">
      <c r="A244" s="116" t="s">
        <v>1552</v>
      </c>
      <c r="B244" s="21" t="s">
        <v>213</v>
      </c>
      <c r="C244" s="10">
        <v>14332.893163999999</v>
      </c>
      <c r="D244" s="7" t="str">
        <f t="shared" si="36"/>
        <v>N/A</v>
      </c>
      <c r="E244" s="10">
        <v>13946.686313</v>
      </c>
      <c r="F244" s="7" t="str">
        <f t="shared" si="37"/>
        <v>N/A</v>
      </c>
      <c r="G244" s="10">
        <v>13832.162077999999</v>
      </c>
      <c r="H244" s="7" t="str">
        <f t="shared" si="38"/>
        <v>N/A</v>
      </c>
      <c r="I244" s="8">
        <v>-2.69</v>
      </c>
      <c r="J244" s="8">
        <v>-0.82099999999999995</v>
      </c>
      <c r="K244" s="25" t="s">
        <v>734</v>
      </c>
      <c r="L244" s="85" t="str">
        <f t="shared" si="39"/>
        <v>Yes</v>
      </c>
    </row>
    <row r="245" spans="1:12" ht="25" x14ac:dyDescent="0.25">
      <c r="A245" s="147" t="s">
        <v>1553</v>
      </c>
      <c r="B245" s="21" t="s">
        <v>213</v>
      </c>
      <c r="C245" s="10">
        <v>13169.823845000001</v>
      </c>
      <c r="D245" s="7" t="str">
        <f t="shared" si="36"/>
        <v>N/A</v>
      </c>
      <c r="E245" s="10">
        <v>13932.827082</v>
      </c>
      <c r="F245" s="7" t="str">
        <f t="shared" si="37"/>
        <v>N/A</v>
      </c>
      <c r="G245" s="10">
        <v>12541.844243</v>
      </c>
      <c r="H245" s="7" t="str">
        <f t="shared" si="38"/>
        <v>N/A</v>
      </c>
      <c r="I245" s="8">
        <v>5.7939999999999996</v>
      </c>
      <c r="J245" s="8">
        <v>-9.98</v>
      </c>
      <c r="K245" s="25" t="s">
        <v>734</v>
      </c>
      <c r="L245" s="85" t="str">
        <f t="shared" si="39"/>
        <v>Yes</v>
      </c>
    </row>
    <row r="246" spans="1:12" ht="25" x14ac:dyDescent="0.25">
      <c r="A246" s="147" t="s">
        <v>1554</v>
      </c>
      <c r="B246" s="21" t="s">
        <v>213</v>
      </c>
      <c r="C246" s="10">
        <v>17310.424663999998</v>
      </c>
      <c r="D246" s="7" t="str">
        <f t="shared" si="36"/>
        <v>N/A</v>
      </c>
      <c r="E246" s="10">
        <v>14002.527634</v>
      </c>
      <c r="F246" s="7" t="str">
        <f t="shared" si="37"/>
        <v>N/A</v>
      </c>
      <c r="G246" s="10">
        <v>16367.196759</v>
      </c>
      <c r="H246" s="7" t="str">
        <f t="shared" si="38"/>
        <v>N/A</v>
      </c>
      <c r="I246" s="8">
        <v>-19.100000000000001</v>
      </c>
      <c r="J246" s="8">
        <v>16.89</v>
      </c>
      <c r="K246" s="25" t="s">
        <v>734</v>
      </c>
      <c r="L246" s="85" t="str">
        <f t="shared" si="39"/>
        <v>Yes</v>
      </c>
    </row>
    <row r="247" spans="1:12" ht="25" x14ac:dyDescent="0.25">
      <c r="A247" s="147" t="s">
        <v>1555</v>
      </c>
      <c r="B247" s="21" t="s">
        <v>213</v>
      </c>
      <c r="C247" s="10">
        <v>14394</v>
      </c>
      <c r="D247" s="7" t="str">
        <f t="shared" si="36"/>
        <v>N/A</v>
      </c>
      <c r="E247" s="10">
        <v>19739</v>
      </c>
      <c r="F247" s="7" t="str">
        <f t="shared" si="37"/>
        <v>N/A</v>
      </c>
      <c r="G247" s="10">
        <v>8016.8</v>
      </c>
      <c r="H247" s="7" t="str">
        <f t="shared" si="38"/>
        <v>N/A</v>
      </c>
      <c r="I247" s="8">
        <v>37.130000000000003</v>
      </c>
      <c r="J247" s="8">
        <v>-59.4</v>
      </c>
      <c r="K247" s="25" t="s">
        <v>734</v>
      </c>
      <c r="L247" s="85" t="str">
        <f t="shared" si="39"/>
        <v>No</v>
      </c>
    </row>
    <row r="248" spans="1:12" ht="25" x14ac:dyDescent="0.25">
      <c r="A248" s="147" t="s">
        <v>1556</v>
      </c>
      <c r="B248" s="21" t="s">
        <v>213</v>
      </c>
      <c r="C248" s="10">
        <v>1626</v>
      </c>
      <c r="D248" s="7" t="str">
        <f t="shared" si="36"/>
        <v>N/A</v>
      </c>
      <c r="E248" s="10">
        <v>2063.8333333</v>
      </c>
      <c r="F248" s="7" t="str">
        <f t="shared" si="37"/>
        <v>N/A</v>
      </c>
      <c r="G248" s="10">
        <v>15056.615384999999</v>
      </c>
      <c r="H248" s="7" t="str">
        <f t="shared" si="38"/>
        <v>N/A</v>
      </c>
      <c r="I248" s="8">
        <v>26.93</v>
      </c>
      <c r="J248" s="8">
        <v>629.5</v>
      </c>
      <c r="K248" s="25" t="s">
        <v>734</v>
      </c>
      <c r="L248" s="85" t="str">
        <f t="shared" si="39"/>
        <v>No</v>
      </c>
    </row>
    <row r="249" spans="1:12" ht="25" x14ac:dyDescent="0.25">
      <c r="A249" s="142" t="s">
        <v>1557</v>
      </c>
      <c r="B249" s="21" t="s">
        <v>213</v>
      </c>
      <c r="C249" s="7">
        <v>19.501051756999999</v>
      </c>
      <c r="D249" s="7" t="str">
        <f t="shared" si="36"/>
        <v>N/A</v>
      </c>
      <c r="E249" s="7">
        <v>16.687876137</v>
      </c>
      <c r="F249" s="7" t="str">
        <f t="shared" si="37"/>
        <v>N/A</v>
      </c>
      <c r="G249" s="7">
        <v>3.6525088467</v>
      </c>
      <c r="H249" s="7" t="str">
        <f t="shared" si="38"/>
        <v>N/A</v>
      </c>
      <c r="I249" s="8">
        <v>-14.4</v>
      </c>
      <c r="J249" s="8">
        <v>-78.099999999999994</v>
      </c>
      <c r="K249" s="25" t="s">
        <v>734</v>
      </c>
      <c r="L249" s="85" t="str">
        <f t="shared" si="39"/>
        <v>No</v>
      </c>
    </row>
    <row r="250" spans="1:12" ht="25" x14ac:dyDescent="0.25">
      <c r="A250" s="146" t="s">
        <v>1558</v>
      </c>
      <c r="B250" s="21" t="s">
        <v>213</v>
      </c>
      <c r="C250" s="7">
        <v>55.103870082999997</v>
      </c>
      <c r="D250" s="7" t="str">
        <f t="shared" si="36"/>
        <v>N/A</v>
      </c>
      <c r="E250" s="7">
        <v>53.217043179999997</v>
      </c>
      <c r="F250" s="7" t="str">
        <f t="shared" si="37"/>
        <v>N/A</v>
      </c>
      <c r="G250" s="7">
        <v>48.703668139000001</v>
      </c>
      <c r="H250" s="7" t="str">
        <f t="shared" si="38"/>
        <v>N/A</v>
      </c>
      <c r="I250" s="8">
        <v>-3.42</v>
      </c>
      <c r="J250" s="8">
        <v>-8.48</v>
      </c>
      <c r="K250" s="25" t="s">
        <v>734</v>
      </c>
      <c r="L250" s="85" t="str">
        <f t="shared" si="39"/>
        <v>Yes</v>
      </c>
    </row>
    <row r="251" spans="1:12" ht="25" x14ac:dyDescent="0.25">
      <c r="A251" s="146" t="s">
        <v>1559</v>
      </c>
      <c r="B251" s="21" t="s">
        <v>213</v>
      </c>
      <c r="C251" s="7">
        <v>20.603773584999999</v>
      </c>
      <c r="D251" s="7" t="str">
        <f t="shared" si="36"/>
        <v>N/A</v>
      </c>
      <c r="E251" s="7">
        <v>17.170869816</v>
      </c>
      <c r="F251" s="7" t="str">
        <f t="shared" si="37"/>
        <v>N/A</v>
      </c>
      <c r="G251" s="7">
        <v>16.539050536000001</v>
      </c>
      <c r="H251" s="7" t="str">
        <f t="shared" si="38"/>
        <v>N/A</v>
      </c>
      <c r="I251" s="8">
        <v>-16.7</v>
      </c>
      <c r="J251" s="8">
        <v>-3.68</v>
      </c>
      <c r="K251" s="25" t="s">
        <v>734</v>
      </c>
      <c r="L251" s="85" t="str">
        <f t="shared" si="39"/>
        <v>Yes</v>
      </c>
    </row>
    <row r="252" spans="1:12" ht="25" x14ac:dyDescent="0.25">
      <c r="A252" s="146" t="s">
        <v>1560</v>
      </c>
      <c r="B252" s="21" t="s">
        <v>213</v>
      </c>
      <c r="C252" s="7">
        <v>2.4136127800000001E-2</v>
      </c>
      <c r="D252" s="7" t="str">
        <f t="shared" si="36"/>
        <v>N/A</v>
      </c>
      <c r="E252" s="7">
        <v>1.1569610500000001E-2</v>
      </c>
      <c r="F252" s="7" t="str">
        <f t="shared" si="37"/>
        <v>N/A</v>
      </c>
      <c r="G252" s="7">
        <v>1.5904319600000001E-2</v>
      </c>
      <c r="H252" s="7" t="str">
        <f t="shared" si="38"/>
        <v>N/A</v>
      </c>
      <c r="I252" s="8">
        <v>-52.1</v>
      </c>
      <c r="J252" s="8">
        <v>37.47</v>
      </c>
      <c r="K252" s="25" t="s">
        <v>734</v>
      </c>
      <c r="L252" s="85" t="str">
        <f t="shared" si="39"/>
        <v>No</v>
      </c>
    </row>
    <row r="253" spans="1:12" ht="25" x14ac:dyDescent="0.25">
      <c r="A253" s="148" t="s">
        <v>1561</v>
      </c>
      <c r="B253" s="93" t="s">
        <v>213</v>
      </c>
      <c r="C253" s="124">
        <v>2.74298254E-2</v>
      </c>
      <c r="D253" s="124" t="str">
        <f t="shared" si="36"/>
        <v>N/A</v>
      </c>
      <c r="E253" s="124">
        <v>4.6332046299999999E-2</v>
      </c>
      <c r="F253" s="124" t="str">
        <f t="shared" si="37"/>
        <v>N/A</v>
      </c>
      <c r="G253" s="124">
        <v>2.1337360100000001E-2</v>
      </c>
      <c r="H253" s="124" t="str">
        <f t="shared" si="38"/>
        <v>N/A</v>
      </c>
      <c r="I253" s="125">
        <v>68.91</v>
      </c>
      <c r="J253" s="125">
        <v>-53.9</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86556</v>
      </c>
      <c r="D7" s="18" t="str">
        <f>IF($B7="N/A","N/A",IF(C7&gt;15,"No",IF(C7&lt;-15,"No","Yes")))</f>
        <v>N/A</v>
      </c>
      <c r="E7" s="17">
        <v>86220</v>
      </c>
      <c r="F7" s="18" t="str">
        <f>IF($B7="N/A","N/A",IF(E7&gt;15,"No",IF(E7&lt;-15,"No","Yes")))</f>
        <v>N/A</v>
      </c>
      <c r="G7" s="17">
        <v>108267</v>
      </c>
      <c r="H7" s="18" t="str">
        <f>IF($B7="N/A","N/A",IF(G7&gt;15,"No",IF(G7&lt;-15,"No","Yes")))</f>
        <v>N/A</v>
      </c>
      <c r="I7" s="19">
        <v>-0.38800000000000001</v>
      </c>
      <c r="J7" s="19">
        <v>25.57</v>
      </c>
      <c r="K7" s="86" t="str">
        <f t="shared" ref="K7:K24" si="0">IF(J7="Div by 0", "N/A", IF(J7="N/A","N/A", IF(J7&gt;30, "No", IF(J7&lt;-30, "No", "Yes"))))</f>
        <v>Yes</v>
      </c>
    </row>
    <row r="8" spans="1:11" x14ac:dyDescent="0.25">
      <c r="A8" s="82" t="s">
        <v>361</v>
      </c>
      <c r="B8" s="16" t="s">
        <v>213</v>
      </c>
      <c r="C8" s="20">
        <v>30.890983872</v>
      </c>
      <c r="D8" s="18" t="str">
        <f>IF($B8="N/A","N/A",IF(C8&gt;15,"No",IF(C8&lt;-15,"No","Yes")))</f>
        <v>N/A</v>
      </c>
      <c r="E8" s="20">
        <v>27.559730921</v>
      </c>
      <c r="F8" s="18" t="str">
        <f>IF($B8="N/A","N/A",IF(E8&gt;15,"No",IF(E8&lt;-15,"No","Yes")))</f>
        <v>N/A</v>
      </c>
      <c r="G8" s="20">
        <v>28.086120425000001</v>
      </c>
      <c r="H8" s="18" t="str">
        <f>IF($B8="N/A","N/A",IF(G8&gt;15,"No",IF(G8&lt;-15,"No","Yes")))</f>
        <v>N/A</v>
      </c>
      <c r="I8" s="19">
        <v>-10.8</v>
      </c>
      <c r="J8" s="19">
        <v>1.91</v>
      </c>
      <c r="K8" s="86" t="str">
        <f t="shared" si="0"/>
        <v>Yes</v>
      </c>
    </row>
    <row r="9" spans="1:11" x14ac:dyDescent="0.25">
      <c r="A9" s="82" t="s">
        <v>302</v>
      </c>
      <c r="B9" s="21" t="s">
        <v>213</v>
      </c>
      <c r="C9" s="5">
        <v>69.109016127999993</v>
      </c>
      <c r="D9" s="5" t="str">
        <f>IF($B9="N/A","N/A",IF(C9&gt;15,"No",IF(C9&lt;-15,"No","Yes")))</f>
        <v>N/A</v>
      </c>
      <c r="E9" s="5">
        <v>72.440269079000004</v>
      </c>
      <c r="F9" s="5" t="str">
        <f>IF($B9="N/A","N/A",IF(E9&gt;15,"No",IF(E9&lt;-15,"No","Yes")))</f>
        <v>N/A</v>
      </c>
      <c r="G9" s="5">
        <v>71.913879574999996</v>
      </c>
      <c r="H9" s="5" t="str">
        <f>IF($B9="N/A","N/A",IF(G9&gt;15,"No",IF(G9&lt;-15,"No","Yes")))</f>
        <v>N/A</v>
      </c>
      <c r="I9" s="6">
        <v>4.82</v>
      </c>
      <c r="J9" s="6">
        <v>-0.72699999999999998</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30.889828550000001</v>
      </c>
      <c r="D11" s="5" t="str">
        <f>IF(OR($B11="N/A",$C11="N/A"),"N/A",IF(C11&gt;100,"No",IF(C11&lt;95,"No","Yes")))</f>
        <v>No</v>
      </c>
      <c r="E11" s="5">
        <v>27.559730921</v>
      </c>
      <c r="F11" s="5" t="str">
        <f>IF(OR($B11="N/A",$E11="N/A"),"N/A",IF(E11&gt;100,"No",IF(E11&lt;95,"No","Yes")))</f>
        <v>No</v>
      </c>
      <c r="G11" s="5">
        <v>28.854590965</v>
      </c>
      <c r="H11" s="5" t="str">
        <f>IF($B11="N/A","N/A",IF(G11&gt;100,"No",IF(G11&lt;95,"No","Yes")))</f>
        <v>No</v>
      </c>
      <c r="I11" s="6">
        <v>-10.8</v>
      </c>
      <c r="J11" s="6">
        <v>4.6980000000000004</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3.2682458387</v>
      </c>
      <c r="H12" s="5" t="str">
        <f t="shared" ref="H12:H13" si="3">IF($B12="N/A","N/A",IF(G12&gt;100,"No",IF(G12&lt;95,"No","Yes")))</f>
        <v>N/A</v>
      </c>
      <c r="I12" s="6" t="s">
        <v>1747</v>
      </c>
      <c r="J12" s="6" t="s">
        <v>1747</v>
      </c>
      <c r="K12" s="85" t="str">
        <f t="shared" si="0"/>
        <v>N/A</v>
      </c>
    </row>
    <row r="13" spans="1:11" x14ac:dyDescent="0.25">
      <c r="A13" s="82" t="s">
        <v>813</v>
      </c>
      <c r="B13" s="21" t="s">
        <v>214</v>
      </c>
      <c r="C13" s="5">
        <v>31.919219927</v>
      </c>
      <c r="D13" s="5" t="str">
        <f t="shared" si="1"/>
        <v>No</v>
      </c>
      <c r="E13" s="5">
        <v>27.560890744999998</v>
      </c>
      <c r="F13" s="5" t="str">
        <f t="shared" si="2"/>
        <v>No</v>
      </c>
      <c r="G13" s="5">
        <v>28.854590965</v>
      </c>
      <c r="H13" s="5" t="str">
        <f t="shared" si="3"/>
        <v>No</v>
      </c>
      <c r="I13" s="6">
        <v>-13.7</v>
      </c>
      <c r="J13" s="6">
        <v>4.694</v>
      </c>
      <c r="K13" s="85" t="str">
        <f t="shared" si="0"/>
        <v>Yes</v>
      </c>
    </row>
    <row r="14" spans="1:11" x14ac:dyDescent="0.25">
      <c r="A14" s="83" t="s">
        <v>305</v>
      </c>
      <c r="B14" s="21" t="s">
        <v>213</v>
      </c>
      <c r="C14" s="22">
        <v>26738</v>
      </c>
      <c r="D14" s="5" t="str">
        <f>IF($B14="N/A","N/A",IF(C14&gt;15,"No",IF(C14&lt;-15,"No","Yes")))</f>
        <v>N/A</v>
      </c>
      <c r="E14" s="22">
        <v>23762</v>
      </c>
      <c r="F14" s="5" t="str">
        <f>IF($B14="N/A","N/A",IF(E14&gt;15,"No",IF(E14&lt;-15,"No","Yes")))</f>
        <v>N/A</v>
      </c>
      <c r="G14" s="22">
        <v>30408</v>
      </c>
      <c r="H14" s="5" t="str">
        <f>IF($B14="N/A","N/A",IF(G14&gt;15,"No",IF(G14&lt;-15,"No","Yes")))</f>
        <v>N/A</v>
      </c>
      <c r="I14" s="6">
        <v>-11.1</v>
      </c>
      <c r="J14" s="6">
        <v>27.97</v>
      </c>
      <c r="K14" s="85" t="str">
        <f t="shared" si="0"/>
        <v>Yes</v>
      </c>
    </row>
    <row r="15" spans="1:11" x14ac:dyDescent="0.25">
      <c r="A15" s="82" t="s">
        <v>432</v>
      </c>
      <c r="B15" s="21" t="s">
        <v>215</v>
      </c>
      <c r="C15" s="5">
        <v>16.070760714999999</v>
      </c>
      <c r="D15" s="5" t="str">
        <f>IF($B15="N/A","N/A",IF(C15&gt;20,"No",IF(C15&lt;5,"No","Yes")))</f>
        <v>Yes</v>
      </c>
      <c r="E15" s="5">
        <v>20.987290632000001</v>
      </c>
      <c r="F15" s="5" t="str">
        <f>IF($B15="N/A","N/A",IF(E15&gt;20,"No",IF(E15&lt;5,"No","Yes")))</f>
        <v>No</v>
      </c>
      <c r="G15" s="5">
        <v>16.110891871</v>
      </c>
      <c r="H15" s="5" t="str">
        <f>IF($B15="N/A","N/A",IF(G15&gt;20,"No",IF(G15&lt;5,"No","Yes")))</f>
        <v>Yes</v>
      </c>
      <c r="I15" s="6">
        <v>30.59</v>
      </c>
      <c r="J15" s="6">
        <v>-23.2</v>
      </c>
      <c r="K15" s="85" t="str">
        <f t="shared" si="0"/>
        <v>Yes</v>
      </c>
    </row>
    <row r="16" spans="1:11" x14ac:dyDescent="0.25">
      <c r="A16" s="82" t="s">
        <v>433</v>
      </c>
      <c r="B16" s="21" t="s">
        <v>213</v>
      </c>
      <c r="C16" s="5">
        <v>83.929239284999994</v>
      </c>
      <c r="D16" s="5" t="str">
        <f>IF($B16="N/A","N/A",IF(C16&gt;15,"No",IF(C16&lt;-15,"No","Yes")))</f>
        <v>N/A</v>
      </c>
      <c r="E16" s="5">
        <v>79.012709368000003</v>
      </c>
      <c r="F16" s="5" t="str">
        <f>IF($B16="N/A","N/A",IF(E16&gt;15,"No",IF(E16&lt;-15,"No","Yes")))</f>
        <v>N/A</v>
      </c>
      <c r="G16" s="5">
        <v>83.889108128999993</v>
      </c>
      <c r="H16" s="5" t="str">
        <f>IF($B16="N/A","N/A",IF(G16&gt;15,"No",IF(G16&lt;-15,"No","Yes")))</f>
        <v>N/A</v>
      </c>
      <c r="I16" s="6">
        <v>-5.86</v>
      </c>
      <c r="J16" s="6">
        <v>6.1719999999999997</v>
      </c>
      <c r="K16" s="85" t="str">
        <f t="shared" si="0"/>
        <v>Yes</v>
      </c>
    </row>
    <row r="17" spans="1:11" x14ac:dyDescent="0.25">
      <c r="A17" s="82" t="s">
        <v>434</v>
      </c>
      <c r="B17" s="21" t="s">
        <v>213</v>
      </c>
      <c r="C17" s="5">
        <v>24.160371007999998</v>
      </c>
      <c r="D17" s="5" t="str">
        <f>IF($B17="N/A","N/A",IF(C17&gt;15,"No",IF(C17&lt;-15,"No","Yes")))</f>
        <v>N/A</v>
      </c>
      <c r="E17" s="5">
        <v>12.330611900999999</v>
      </c>
      <c r="F17" s="5" t="str">
        <f>IF($B17="N/A","N/A",IF(E17&gt;15,"No",IF(E17&lt;-15,"No","Yes")))</f>
        <v>N/A</v>
      </c>
      <c r="G17" s="5">
        <v>5.6892922915000002</v>
      </c>
      <c r="H17" s="5" t="str">
        <f>IF($B17="N/A","N/A",IF(G17&gt;15,"No",IF(G17&lt;-15,"No","Yes")))</f>
        <v>N/A</v>
      </c>
      <c r="I17" s="6">
        <v>-49</v>
      </c>
      <c r="J17" s="6">
        <v>-53.9</v>
      </c>
      <c r="K17" s="85" t="str">
        <f t="shared" si="0"/>
        <v>No</v>
      </c>
    </row>
    <row r="18" spans="1:11" x14ac:dyDescent="0.25">
      <c r="A18" s="82" t="s">
        <v>814</v>
      </c>
      <c r="B18" s="21" t="s">
        <v>213</v>
      </c>
      <c r="C18" s="51">
        <v>6667.3950464</v>
      </c>
      <c r="D18" s="5" t="str">
        <f>IF($B18="N/A","N/A",IF(C18&gt;15,"No",IF(C18&lt;-15,"No","Yes")))</f>
        <v>N/A</v>
      </c>
      <c r="E18" s="51">
        <v>8241.1982934999996</v>
      </c>
      <c r="F18" s="5" t="str">
        <f>IF($B18="N/A","N/A",IF(E18&gt;15,"No",IF(E18&lt;-15,"No","Yes")))</f>
        <v>N/A</v>
      </c>
      <c r="G18" s="51">
        <v>12318.183236999999</v>
      </c>
      <c r="H18" s="5" t="str">
        <f>IF($B18="N/A","N/A",IF(G18&gt;15,"No",IF(G18&lt;-15,"No","Yes")))</f>
        <v>N/A</v>
      </c>
      <c r="I18" s="6">
        <v>23.6</v>
      </c>
      <c r="J18" s="6">
        <v>49.47</v>
      </c>
      <c r="K18" s="85" t="str">
        <f t="shared" si="0"/>
        <v>No</v>
      </c>
    </row>
    <row r="19" spans="1:11" x14ac:dyDescent="0.25">
      <c r="A19" s="84" t="s">
        <v>306</v>
      </c>
      <c r="B19" s="21" t="s">
        <v>213</v>
      </c>
      <c r="C19" s="22">
        <v>285</v>
      </c>
      <c r="D19" s="21" t="s">
        <v>213</v>
      </c>
      <c r="E19" s="22">
        <v>18</v>
      </c>
      <c r="F19" s="21" t="s">
        <v>213</v>
      </c>
      <c r="G19" s="22">
        <v>11</v>
      </c>
      <c r="H19" s="5" t="str">
        <f>IF($B19="N/A","N/A",IF(G19&gt;15,"No",IF(G19&lt;-15,"No","Yes")))</f>
        <v>N/A</v>
      </c>
      <c r="I19" s="6">
        <v>-93.7</v>
      </c>
      <c r="J19" s="6">
        <v>-88.9</v>
      </c>
      <c r="K19" s="85" t="str">
        <f t="shared" si="0"/>
        <v>No</v>
      </c>
    </row>
    <row r="20" spans="1:11" x14ac:dyDescent="0.25">
      <c r="A20" s="84" t="s">
        <v>346</v>
      </c>
      <c r="B20" s="21" t="s">
        <v>213</v>
      </c>
      <c r="C20" s="4">
        <v>0.32926660200000002</v>
      </c>
      <c r="D20" s="21" t="s">
        <v>213</v>
      </c>
      <c r="E20" s="4">
        <v>2.08768267E-2</v>
      </c>
      <c r="F20" s="21" t="s">
        <v>213</v>
      </c>
      <c r="G20" s="4">
        <v>1.8472849999999999E-3</v>
      </c>
      <c r="H20" s="5" t="str">
        <f>IF($B20="N/A","N/A",IF(G20&gt;15,"No",IF(G20&lt;-15,"No","Yes")))</f>
        <v>N/A</v>
      </c>
      <c r="I20" s="6">
        <v>-93.7</v>
      </c>
      <c r="J20" s="6">
        <v>-91.2</v>
      </c>
      <c r="K20" s="85" t="str">
        <f t="shared" si="0"/>
        <v>No</v>
      </c>
    </row>
    <row r="21" spans="1:11" ht="25" x14ac:dyDescent="0.25">
      <c r="A21" s="84" t="s">
        <v>815</v>
      </c>
      <c r="B21" s="21" t="s">
        <v>213</v>
      </c>
      <c r="C21" s="23">
        <v>11074.547368</v>
      </c>
      <c r="D21" s="5" t="str">
        <f>IF($B21="N/A","N/A",IF(C21&gt;60,"No",IF(C21&lt;15,"No","Yes")))</f>
        <v>N/A</v>
      </c>
      <c r="E21" s="23">
        <v>17350.055555999999</v>
      </c>
      <c r="F21" s="5" t="str">
        <f>IF($B21="N/A","N/A",IF(E21&gt;60,"No",IF(E21&lt;15,"No","Yes")))</f>
        <v>N/A</v>
      </c>
      <c r="G21" s="23">
        <v>3576.5</v>
      </c>
      <c r="H21" s="5" t="str">
        <f>IF($B21="N/A","N/A",IF(G21&gt;60,"No",IF(G21&lt;15,"No","Yes")))</f>
        <v>N/A</v>
      </c>
      <c r="I21" s="6">
        <v>56.67</v>
      </c>
      <c r="J21" s="6">
        <v>-79.400000000000006</v>
      </c>
      <c r="K21" s="85" t="str">
        <f t="shared" si="0"/>
        <v>No</v>
      </c>
    </row>
    <row r="22" spans="1:11" x14ac:dyDescent="0.25">
      <c r="A22" s="84" t="s">
        <v>816</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22441</v>
      </c>
      <c r="D6" s="5" t="str">
        <f>IF($B6="N/A","N/A",IF(C6&gt;15,"No",IF(C6&lt;-15,"No","Yes")))</f>
        <v>N/A</v>
      </c>
      <c r="E6" s="22">
        <v>18775</v>
      </c>
      <c r="F6" s="5" t="str">
        <f>IF($B6="N/A","N/A",IF(E6&gt;15,"No",IF(E6&lt;-15,"No","Yes")))</f>
        <v>N/A</v>
      </c>
      <c r="G6" s="22">
        <v>25509</v>
      </c>
      <c r="H6" s="5" t="str">
        <f>IF($B6="N/A","N/A",IF(G6&gt;15,"No",IF(G6&lt;-15,"No","Yes")))</f>
        <v>N/A</v>
      </c>
      <c r="I6" s="6">
        <v>-16.3</v>
      </c>
      <c r="J6" s="6">
        <v>35.869999999999997</v>
      </c>
      <c r="K6" s="85" t="str">
        <f t="shared" ref="K6:K36" si="0">IF(J6="Div by 0", "N/A", IF(J6="N/A","N/A", IF(J6&gt;30, "No", IF(J6&lt;-30, "No", "Yes"))))</f>
        <v>No</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7656.8017467999998</v>
      </c>
      <c r="D9" s="5" t="str">
        <f>IF($B9="N/A","N/A",IF(C9&gt;7000,"No",IF(C9&lt;2000,"No","Yes")))</f>
        <v>No</v>
      </c>
      <c r="E9" s="51">
        <v>7908.7507323999998</v>
      </c>
      <c r="F9" s="5" t="str">
        <f>IF($B9="N/A","N/A",IF(E9&gt;7000,"No",IF(E9&lt;2000,"No","Yes")))</f>
        <v>No</v>
      </c>
      <c r="G9" s="51">
        <v>8371.4087968999993</v>
      </c>
      <c r="H9" s="5" t="str">
        <f>IF($B9="N/A","N/A",IF(G9&gt;7000,"No",IF(G9&lt;2000,"No","Yes")))</f>
        <v>No</v>
      </c>
      <c r="I9" s="6">
        <v>3.2909999999999999</v>
      </c>
      <c r="J9" s="6">
        <v>5.85</v>
      </c>
      <c r="K9" s="85" t="str">
        <f t="shared" si="0"/>
        <v>Yes</v>
      </c>
    </row>
    <row r="10" spans="1:11" x14ac:dyDescent="0.25">
      <c r="A10" s="81" t="s">
        <v>820</v>
      </c>
      <c r="B10" s="21" t="s">
        <v>213</v>
      </c>
      <c r="C10" s="51">
        <v>1832.6573519000001</v>
      </c>
      <c r="D10" s="5" t="str">
        <f>IF($B10="N/A","N/A",IF(C10&gt;15,"No",IF(C10&lt;-15,"No","Yes")))</f>
        <v>N/A</v>
      </c>
      <c r="E10" s="51">
        <v>1793.6437156</v>
      </c>
      <c r="F10" s="5" t="str">
        <f>IF($B10="N/A","N/A",IF(E10&gt;15,"No",IF(E10&lt;-15,"No","Yes")))</f>
        <v>N/A</v>
      </c>
      <c r="G10" s="51">
        <v>1979.8650737999999</v>
      </c>
      <c r="H10" s="5" t="str">
        <f>IF($B10="N/A","N/A",IF(G10&gt;15,"No",IF(G10&lt;-15,"No","Yes")))</f>
        <v>N/A</v>
      </c>
      <c r="I10" s="6">
        <v>-2.13</v>
      </c>
      <c r="J10" s="6">
        <v>10.38</v>
      </c>
      <c r="K10" s="85" t="str">
        <f t="shared" si="0"/>
        <v>Yes</v>
      </c>
    </row>
    <row r="11" spans="1:11" x14ac:dyDescent="0.25">
      <c r="A11" s="81" t="s">
        <v>309</v>
      </c>
      <c r="B11" s="21" t="s">
        <v>219</v>
      </c>
      <c r="C11" s="5">
        <v>3.4000267368000001</v>
      </c>
      <c r="D11" s="5" t="str">
        <f>IF($B11="N/A","N/A",IF(C11&gt;10,"No",IF(C11&lt;=0,"No","Yes")))</f>
        <v>Yes</v>
      </c>
      <c r="E11" s="5">
        <v>4.2769640479</v>
      </c>
      <c r="F11" s="5" t="str">
        <f>IF($B11="N/A","N/A",IF(E11&gt;10,"No",IF(E11&lt;=0,"No","Yes")))</f>
        <v>Yes</v>
      </c>
      <c r="G11" s="5">
        <v>2.8930965542</v>
      </c>
      <c r="H11" s="5" t="str">
        <f>IF($B11="N/A","N/A",IF(G11&gt;10,"No",IF(G11&lt;=0,"No","Yes")))</f>
        <v>Yes</v>
      </c>
      <c r="I11" s="6">
        <v>25.79</v>
      </c>
      <c r="J11" s="6">
        <v>-32.4</v>
      </c>
      <c r="K11" s="85" t="str">
        <f t="shared" si="0"/>
        <v>No</v>
      </c>
    </row>
    <row r="12" spans="1:11" x14ac:dyDescent="0.25">
      <c r="A12" s="81" t="s">
        <v>821</v>
      </c>
      <c r="B12" s="21" t="s">
        <v>213</v>
      </c>
      <c r="C12" s="51">
        <v>4332.7457404999996</v>
      </c>
      <c r="D12" s="5" t="str">
        <f>IF($B12="N/A","N/A",IF(C12&gt;15,"No",IF(C12&lt;-15,"No","Yes")))</f>
        <v>N/A</v>
      </c>
      <c r="E12" s="51">
        <v>4219.3449564000002</v>
      </c>
      <c r="F12" s="5" t="str">
        <f>IF($B12="N/A","N/A",IF(E12&gt;15,"No",IF(E12&lt;-15,"No","Yes")))</f>
        <v>N/A</v>
      </c>
      <c r="G12" s="51">
        <v>5261.2235772000004</v>
      </c>
      <c r="H12" s="5" t="str">
        <f>IF($B12="N/A","N/A",IF(G12&gt;15,"No",IF(G12&lt;-15,"No","Yes")))</f>
        <v>N/A</v>
      </c>
      <c r="I12" s="6">
        <v>-2.62</v>
      </c>
      <c r="J12" s="6">
        <v>24.69</v>
      </c>
      <c r="K12" s="85" t="str">
        <f t="shared" si="0"/>
        <v>Yes</v>
      </c>
    </row>
    <row r="13" spans="1:11" x14ac:dyDescent="0.25">
      <c r="A13" s="81" t="s">
        <v>310</v>
      </c>
      <c r="B13" s="21" t="s">
        <v>214</v>
      </c>
      <c r="C13" s="4">
        <v>100</v>
      </c>
      <c r="D13" s="5" t="str">
        <f>IF($B13="N/A","N/A",IF(C13&gt;100,"No",IF(C13&lt;95,"No","Yes")))</f>
        <v>Yes</v>
      </c>
      <c r="E13" s="4">
        <v>99.989347537</v>
      </c>
      <c r="F13" s="5" t="str">
        <f>IF($B13="N/A","N/A",IF(E13&gt;100,"No",IF(E13&lt;95,"No","Yes")))</f>
        <v>Yes</v>
      </c>
      <c r="G13" s="4">
        <v>100</v>
      </c>
      <c r="H13" s="5" t="str">
        <f>IF($B13="N/A","N/A",IF(G13&gt;100,"No",IF(G13&lt;95,"No","Yes")))</f>
        <v>Yes</v>
      </c>
      <c r="I13" s="6">
        <v>-1.0999999999999999E-2</v>
      </c>
      <c r="J13" s="6">
        <v>1.0699999999999999E-2</v>
      </c>
      <c r="K13" s="85" t="str">
        <f t="shared" si="0"/>
        <v>Yes</v>
      </c>
    </row>
    <row r="14" spans="1:11" x14ac:dyDescent="0.25">
      <c r="A14" s="81" t="s">
        <v>822</v>
      </c>
      <c r="B14" s="21" t="s">
        <v>220</v>
      </c>
      <c r="C14" s="4">
        <v>1.1384073794</v>
      </c>
      <c r="D14" s="5" t="str">
        <f>IF($B14="N/A","N/A",IF(C14&gt;1,"Yes","No"))</f>
        <v>Yes</v>
      </c>
      <c r="E14" s="4">
        <v>1.1420657326999999</v>
      </c>
      <c r="F14" s="5" t="str">
        <f>IF($B14="N/A","N/A",IF(E14&gt;1,"Yes","No"))</f>
        <v>Yes</v>
      </c>
      <c r="G14" s="4">
        <v>1.1554353365000001</v>
      </c>
      <c r="H14" s="5" t="str">
        <f>IF($B14="N/A","N/A",IF(G14&gt;1,"Yes","No"))</f>
        <v>Yes</v>
      </c>
      <c r="I14" s="6">
        <v>0.32140000000000002</v>
      </c>
      <c r="J14" s="6">
        <v>1.171</v>
      </c>
      <c r="K14" s="85" t="str">
        <f t="shared" si="0"/>
        <v>Yes</v>
      </c>
    </row>
    <row r="15" spans="1:11" x14ac:dyDescent="0.25">
      <c r="A15" s="81" t="s">
        <v>311</v>
      </c>
      <c r="B15" s="21" t="s">
        <v>214</v>
      </c>
      <c r="C15" s="4">
        <v>99.950982577000005</v>
      </c>
      <c r="D15" s="5" t="str">
        <f>IF($B15="N/A","N/A",IF(C15&gt;100,"No",IF(C15&lt;95,"No","Yes")))</f>
        <v>Yes</v>
      </c>
      <c r="E15" s="4">
        <v>99.920106524999994</v>
      </c>
      <c r="F15" s="5" t="str">
        <f>IF($B15="N/A","N/A",IF(E15&gt;100,"No",IF(E15&lt;95,"No","Yes")))</f>
        <v>Yes</v>
      </c>
      <c r="G15" s="4">
        <v>99.854953154</v>
      </c>
      <c r="H15" s="5" t="str">
        <f>IF($B15="N/A","N/A",IF(G15&gt;100,"No",IF(G15&lt;95,"No","Yes")))</f>
        <v>Yes</v>
      </c>
      <c r="I15" s="6">
        <v>-3.1E-2</v>
      </c>
      <c r="J15" s="6">
        <v>-6.5000000000000002E-2</v>
      </c>
      <c r="K15" s="85" t="str">
        <f t="shared" si="0"/>
        <v>Yes</v>
      </c>
    </row>
    <row r="16" spans="1:11" x14ac:dyDescent="0.25">
      <c r="A16" s="81" t="s">
        <v>823</v>
      </c>
      <c r="B16" s="21" t="s">
        <v>221</v>
      </c>
      <c r="C16" s="4">
        <v>8.5314311190000005</v>
      </c>
      <c r="D16" s="5" t="str">
        <f>IF($B16="N/A","N/A",IF(C16&gt;3,"Yes","No"))</f>
        <v>Yes</v>
      </c>
      <c r="E16" s="4">
        <v>8.2834221748000001</v>
      </c>
      <c r="F16" s="5" t="str">
        <f>IF($B16="N/A","N/A",IF(E16&gt;3,"Yes","No"))</f>
        <v>Yes</v>
      </c>
      <c r="G16" s="4">
        <v>8.8916457286000004</v>
      </c>
      <c r="H16" s="5" t="str">
        <f>IF($B16="N/A","N/A",IF(G16&gt;3,"Yes","No"))</f>
        <v>Yes</v>
      </c>
      <c r="I16" s="6">
        <v>-2.91</v>
      </c>
      <c r="J16" s="6">
        <v>7.343</v>
      </c>
      <c r="K16" s="85" t="str">
        <f t="shared" si="0"/>
        <v>Yes</v>
      </c>
    </row>
    <row r="17" spans="1:11" x14ac:dyDescent="0.25">
      <c r="A17" s="81" t="s">
        <v>824</v>
      </c>
      <c r="B17" s="21" t="s">
        <v>222</v>
      </c>
      <c r="C17" s="4">
        <v>4.1772202665</v>
      </c>
      <c r="D17" s="5" t="str">
        <f>IF($B17="N/A","N/A",IF(C17&gt;=8,"No",IF(C17&lt;2,"No","Yes")))</f>
        <v>Yes</v>
      </c>
      <c r="E17" s="4">
        <v>4.4152330225999998</v>
      </c>
      <c r="F17" s="5" t="str">
        <f>IF($B17="N/A","N/A",IF(E17&gt;=8,"No",IF(E17&lt;2,"No","Yes")))</f>
        <v>Yes</v>
      </c>
      <c r="G17" s="4">
        <v>4.2522639068999997</v>
      </c>
      <c r="H17" s="5" t="str">
        <f>IF($B17="N/A","N/A",IF(G17&gt;=8,"No",IF(G17&lt;2,"No","Yes")))</f>
        <v>Yes</v>
      </c>
      <c r="I17" s="6">
        <v>5.6980000000000004</v>
      </c>
      <c r="J17" s="6">
        <v>-3.69</v>
      </c>
      <c r="K17" s="85" t="str">
        <f t="shared" si="0"/>
        <v>Yes</v>
      </c>
    </row>
    <row r="18" spans="1:11" x14ac:dyDescent="0.25">
      <c r="A18" s="81" t="s">
        <v>825</v>
      </c>
      <c r="B18" s="21" t="s">
        <v>222</v>
      </c>
      <c r="C18" s="4">
        <v>4.1779778084999997</v>
      </c>
      <c r="D18" s="5" t="str">
        <f>IF($B18="N/A","N/A",IF(C18&gt;=8,"No",IF(C18&lt;2,"No","Yes")))</f>
        <v>Yes</v>
      </c>
      <c r="E18" s="4">
        <v>4.4093209055000004</v>
      </c>
      <c r="F18" s="5" t="str">
        <f>IF($B18="N/A","N/A",IF(E18&gt;=8,"No",IF(E18&lt;2,"No","Yes")))</f>
        <v>Yes</v>
      </c>
      <c r="G18" s="4">
        <v>4.2282723745000004</v>
      </c>
      <c r="H18" s="5" t="str">
        <f>IF($B18="N/A","N/A",IF(G18&gt;=8,"No",IF(G18&lt;2,"No","Yes")))</f>
        <v>Yes</v>
      </c>
      <c r="I18" s="6">
        <v>5.5369999999999999</v>
      </c>
      <c r="J18" s="6">
        <v>-4.1100000000000003</v>
      </c>
      <c r="K18" s="85" t="str">
        <f t="shared" si="0"/>
        <v>Yes</v>
      </c>
    </row>
    <row r="19" spans="1:11" x14ac:dyDescent="0.25">
      <c r="A19" s="81" t="s">
        <v>312</v>
      </c>
      <c r="B19" s="21" t="s">
        <v>223</v>
      </c>
      <c r="C19" s="4">
        <v>99.959894835</v>
      </c>
      <c r="D19" s="5" t="str">
        <f>IF(OR($B19="N/A",$C19="N/A"),"N/A",IF(C19&gt;100,"No",IF(C19&lt;98,"No","Yes")))</f>
        <v>Yes</v>
      </c>
      <c r="E19" s="4">
        <v>99.376830892000001</v>
      </c>
      <c r="F19" s="5" t="str">
        <f>IF(OR($B19="N/A",$E19="N/A"),"N/A",IF(E19&gt;100,"No",IF(E19&lt;98,"No","Yes")))</f>
        <v>Yes</v>
      </c>
      <c r="G19" s="4">
        <v>96.667842722000003</v>
      </c>
      <c r="H19" s="5" t="str">
        <f>IF($B19="N/A","N/A",IF(G19&gt;100,"No",IF(G19&lt;98,"No","Yes")))</f>
        <v>No</v>
      </c>
      <c r="I19" s="6">
        <v>-0.58299999999999996</v>
      </c>
      <c r="J19" s="6">
        <v>-2.73</v>
      </c>
      <c r="K19" s="85" t="str">
        <f t="shared" si="0"/>
        <v>Yes</v>
      </c>
    </row>
    <row r="20" spans="1:11" x14ac:dyDescent="0.25">
      <c r="A20" s="81" t="s">
        <v>31</v>
      </c>
      <c r="B20" s="29" t="s">
        <v>214</v>
      </c>
      <c r="C20" s="4">
        <v>99.955438705999995</v>
      </c>
      <c r="D20" s="5" t="str">
        <f>IF($B20="N/A","N/A",IF(C20&gt;100,"No",IF(C20&lt;95,"No","Yes")))</f>
        <v>Yes</v>
      </c>
      <c r="E20" s="4">
        <v>99.371504659999999</v>
      </c>
      <c r="F20" s="5" t="str">
        <f>IF($B20="N/A","N/A",IF(E20&gt;100,"No",IF(E20&lt;95,"No","Yes")))</f>
        <v>Yes</v>
      </c>
      <c r="G20" s="4">
        <v>96.609039946999999</v>
      </c>
      <c r="H20" s="5" t="str">
        <f>IF($B20="N/A","N/A",IF(G20&gt;100,"No",IF(G20&lt;95,"No","Yes")))</f>
        <v>Yes</v>
      </c>
      <c r="I20" s="6">
        <v>-0.58399999999999996</v>
      </c>
      <c r="J20" s="6">
        <v>-2.78</v>
      </c>
      <c r="K20" s="85" t="str">
        <f t="shared" si="0"/>
        <v>Yes</v>
      </c>
    </row>
    <row r="21" spans="1:11" x14ac:dyDescent="0.25">
      <c r="A21" s="81" t="s">
        <v>313</v>
      </c>
      <c r="B21" s="21"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4.8186355332000002</v>
      </c>
      <c r="D24" s="5" t="str">
        <f>IF($B24="N/A","N/A",IF(C24&gt;=2,"Yes","No"))</f>
        <v>Yes</v>
      </c>
      <c r="E24" s="4">
        <v>4.815286285</v>
      </c>
      <c r="F24" s="5" t="str">
        <f>IF($B24="N/A","N/A",IF(E24&gt;=2,"Yes","No"))</f>
        <v>Yes</v>
      </c>
      <c r="G24" s="4">
        <v>5.1548081069</v>
      </c>
      <c r="H24" s="5" t="str">
        <f>IF($B24="N/A","N/A",IF(G24&gt;=2,"Yes","No"))</f>
        <v>Yes</v>
      </c>
      <c r="I24" s="6">
        <v>-7.0000000000000007E-2</v>
      </c>
      <c r="J24" s="6">
        <v>7.0510000000000002</v>
      </c>
      <c r="K24" s="85" t="str">
        <f t="shared" si="0"/>
        <v>Yes</v>
      </c>
    </row>
    <row r="25" spans="1:11" x14ac:dyDescent="0.25">
      <c r="A25" s="81" t="s">
        <v>827</v>
      </c>
      <c r="B25" s="21" t="s">
        <v>226</v>
      </c>
      <c r="C25" s="4">
        <v>1.8270130565</v>
      </c>
      <c r="D25" s="5" t="str">
        <f>IF($B25="N/A","N/A",IF(C25&gt;30,"No",IF(C25&lt;5,"No","Yes")))</f>
        <v>No</v>
      </c>
      <c r="E25" s="4">
        <v>2.7430093209000002</v>
      </c>
      <c r="F25" s="5" t="str">
        <f>IF($B25="N/A","N/A",IF(E25&gt;30,"No",IF(E25&lt;5,"No","Yes")))</f>
        <v>No</v>
      </c>
      <c r="G25" s="4">
        <v>2.7676506331000001</v>
      </c>
      <c r="H25" s="5" t="str">
        <f>IF($B25="N/A","N/A",IF(G25&gt;30,"No",IF(G25&lt;5,"No","Yes")))</f>
        <v>No</v>
      </c>
      <c r="I25" s="6">
        <v>50.14</v>
      </c>
      <c r="J25" s="6">
        <v>0.89829999999999999</v>
      </c>
      <c r="K25" s="85" t="str">
        <f t="shared" si="0"/>
        <v>Yes</v>
      </c>
    </row>
    <row r="26" spans="1:11" x14ac:dyDescent="0.25">
      <c r="A26" s="81" t="s">
        <v>828</v>
      </c>
      <c r="B26" s="21" t="s">
        <v>227</v>
      </c>
      <c r="C26" s="4">
        <v>7.6333496724999996</v>
      </c>
      <c r="D26" s="5" t="str">
        <f>IF($B26="N/A","N/A",IF(C26&gt;75,"No",IF(C26&lt;15,"No","Yes")))</f>
        <v>No</v>
      </c>
      <c r="E26" s="4">
        <v>12.197070573</v>
      </c>
      <c r="F26" s="5" t="str">
        <f>IF($B26="N/A","N/A",IF(E26&gt;75,"No",IF(E26&lt;15,"No","Yes")))</f>
        <v>No</v>
      </c>
      <c r="G26" s="4">
        <v>17.817240974000001</v>
      </c>
      <c r="H26" s="5" t="str">
        <f>IF($B26="N/A","N/A",IF(G26&gt;75,"No",IF(G26&lt;15,"No","Yes")))</f>
        <v>Yes</v>
      </c>
      <c r="I26" s="6">
        <v>59.79</v>
      </c>
      <c r="J26" s="6">
        <v>46.08</v>
      </c>
      <c r="K26" s="85" t="str">
        <f t="shared" si="0"/>
        <v>No</v>
      </c>
    </row>
    <row r="27" spans="1:11" x14ac:dyDescent="0.25">
      <c r="A27" s="81" t="s">
        <v>829</v>
      </c>
      <c r="B27" s="21" t="s">
        <v>228</v>
      </c>
      <c r="C27" s="4">
        <v>52.689274097000002</v>
      </c>
      <c r="D27" s="5" t="str">
        <f>IF($B27="N/A","N/A",IF(C27&gt;70,"No",IF(C27&lt;25,"No","Yes")))</f>
        <v>Yes</v>
      </c>
      <c r="E27" s="4">
        <v>85.059920106999996</v>
      </c>
      <c r="F27" s="5" t="str">
        <f>IF($B27="N/A","N/A",IF(E27&gt;70,"No",IF(E27&lt;25,"No","Yes")))</f>
        <v>No</v>
      </c>
      <c r="G27" s="4">
        <v>79.415108392999997</v>
      </c>
      <c r="H27" s="5" t="str">
        <f>IF($B27="N/A","N/A",IF(G27&gt;70,"No",IF(G27&lt;25,"No","Yes")))</f>
        <v>No</v>
      </c>
      <c r="I27" s="6">
        <v>61.44</v>
      </c>
      <c r="J27" s="6">
        <v>-6.64</v>
      </c>
      <c r="K27" s="85" t="str">
        <f t="shared" si="0"/>
        <v>Yes</v>
      </c>
    </row>
    <row r="28" spans="1:11" x14ac:dyDescent="0.25">
      <c r="A28" s="81" t="s">
        <v>318</v>
      </c>
      <c r="B28" s="21" t="s">
        <v>229</v>
      </c>
      <c r="C28" s="4">
        <v>60.278062474999999</v>
      </c>
      <c r="D28" s="5" t="str">
        <f>IF($B28="N/A","N/A",IF(C28&gt;70,"No",IF(C28&lt;35,"No","Yes")))</f>
        <v>Yes</v>
      </c>
      <c r="E28" s="4">
        <v>58.295605858999998</v>
      </c>
      <c r="F28" s="5" t="str">
        <f>IF($B28="N/A","N/A",IF(E28&gt;70,"No",IF(E28&lt;35,"No","Yes")))</f>
        <v>Yes</v>
      </c>
      <c r="G28" s="4">
        <v>55.525500804000004</v>
      </c>
      <c r="H28" s="5" t="str">
        <f>IF($B28="N/A","N/A",IF(G28&gt;70,"No",IF(G28&lt;35,"No","Yes")))</f>
        <v>Yes</v>
      </c>
      <c r="I28" s="6">
        <v>-3.29</v>
      </c>
      <c r="J28" s="6">
        <v>-4.75</v>
      </c>
      <c r="K28" s="85" t="str">
        <f t="shared" si="0"/>
        <v>Yes</v>
      </c>
    </row>
    <row r="29" spans="1:11" x14ac:dyDescent="0.25">
      <c r="A29" s="81" t="s">
        <v>830</v>
      </c>
      <c r="B29" s="21" t="s">
        <v>220</v>
      </c>
      <c r="C29" s="4">
        <v>2.0677164189999999</v>
      </c>
      <c r="D29" s="5" t="str">
        <f>IF($B29="N/A","N/A",IF(C29&gt;1,"Yes","No"))</f>
        <v>Yes</v>
      </c>
      <c r="E29" s="4">
        <v>2.0417542257000001</v>
      </c>
      <c r="F29" s="5" t="str">
        <f>IF($B29="N/A","N/A",IF(E29&gt;1,"Yes","No"))</f>
        <v>Yes</v>
      </c>
      <c r="G29" s="4">
        <v>2.0470912172000002</v>
      </c>
      <c r="H29" s="5" t="str">
        <f>IF($B29="N/A","N/A",IF(G29&gt;1,"Yes","No"))</f>
        <v>Yes</v>
      </c>
      <c r="I29" s="6">
        <v>-1.26</v>
      </c>
      <c r="J29" s="6">
        <v>0.26140000000000002</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99.992607378000002</v>
      </c>
      <c r="D33" s="5" t="str">
        <f>IF($B33="N/A","N/A",IF(C33&gt;15,"No",IF(C33&lt;-15,"No","Yes")))</f>
        <v>N/A</v>
      </c>
      <c r="E33" s="4">
        <v>100</v>
      </c>
      <c r="F33" s="5" t="str">
        <f>IF($B33="N/A","N/A",IF(E33&gt;15,"No",IF(E33&lt;-15,"No","Yes")))</f>
        <v>N/A</v>
      </c>
      <c r="G33" s="4">
        <v>100</v>
      </c>
      <c r="H33" s="5" t="str">
        <f>IF($B33="N/A","N/A",IF(G33&gt;15,"No",IF(G33&lt;-15,"No","Yes")))</f>
        <v>N/A</v>
      </c>
      <c r="I33" s="6">
        <v>7.4000000000000003E-3</v>
      </c>
      <c r="J33" s="6">
        <v>0</v>
      </c>
      <c r="K33" s="85" t="str">
        <f t="shared" si="0"/>
        <v>Yes</v>
      </c>
    </row>
    <row r="34" spans="1:11" x14ac:dyDescent="0.25">
      <c r="A34" s="81" t="s">
        <v>322</v>
      </c>
      <c r="B34" s="21" t="s">
        <v>230</v>
      </c>
      <c r="C34" s="4">
        <v>71.106456932</v>
      </c>
      <c r="D34" s="5" t="str">
        <f>IF($B34="N/A","N/A",IF(C34&gt;=90,"Yes","No"))</f>
        <v>No</v>
      </c>
      <c r="E34" s="4">
        <v>73.560585884999995</v>
      </c>
      <c r="F34" s="5" t="str">
        <f>IF($B34="N/A","N/A",IF(E34&gt;=90,"Yes","No"))</f>
        <v>No</v>
      </c>
      <c r="G34" s="4">
        <v>76.302481477000001</v>
      </c>
      <c r="H34" s="5" t="str">
        <f>IF($B34="N/A","N/A",IF(G34&gt;=90,"Yes","No"))</f>
        <v>No</v>
      </c>
      <c r="I34" s="6">
        <v>3.4510000000000001</v>
      </c>
      <c r="J34" s="6">
        <v>3.7269999999999999</v>
      </c>
      <c r="K34" s="85" t="str">
        <f t="shared" si="0"/>
        <v>Yes</v>
      </c>
    </row>
    <row r="35" spans="1:11" x14ac:dyDescent="0.25">
      <c r="A35" s="81" t="s">
        <v>323</v>
      </c>
      <c r="B35" s="21" t="s">
        <v>213</v>
      </c>
      <c r="C35" s="4">
        <v>27.111091305999999</v>
      </c>
      <c r="D35" s="5" t="str">
        <f>IF($B35="N/A","N/A",IF(C35&gt;15,"No",IF(C35&lt;-15,"No","Yes")))</f>
        <v>N/A</v>
      </c>
      <c r="E35" s="4">
        <v>25.970705725999998</v>
      </c>
      <c r="F35" s="5" t="str">
        <f>IF($B35="N/A","N/A",IF(E35&gt;15,"No",IF(E35&lt;-15,"No","Yes")))</f>
        <v>N/A</v>
      </c>
      <c r="G35" s="4">
        <v>18.871770747999999</v>
      </c>
      <c r="H35" s="5" t="str">
        <f>IF($B35="N/A","N/A",IF(G35&gt;15,"No",IF(G35&lt;-15,"No","Yes")))</f>
        <v>N/A</v>
      </c>
      <c r="I35" s="6">
        <v>-4.21</v>
      </c>
      <c r="J35" s="6">
        <v>-27.3</v>
      </c>
      <c r="K35" s="85" t="str">
        <f t="shared" si="0"/>
        <v>Yes</v>
      </c>
    </row>
    <row r="36" spans="1:11" x14ac:dyDescent="0.25">
      <c r="A36" s="81" t="s">
        <v>1705</v>
      </c>
      <c r="B36" s="21" t="s">
        <v>213</v>
      </c>
      <c r="C36" s="4">
        <v>38.104362551000001</v>
      </c>
      <c r="D36" s="5" t="str">
        <f>IF($B36="N/A","N/A",IF(C36&gt;15,"No",IF(C36&lt;-15,"No","Yes")))</f>
        <v>N/A</v>
      </c>
      <c r="E36" s="4">
        <v>42.061251663999997</v>
      </c>
      <c r="F36" s="5" t="str">
        <f>IF($B36="N/A","N/A",IF(E36&gt;15,"No",IF(E36&lt;-15,"No","Yes")))</f>
        <v>N/A</v>
      </c>
      <c r="G36" s="4">
        <v>36.665490611000003</v>
      </c>
      <c r="H36" s="5" t="str">
        <f>IF($B36="N/A","N/A",IF(G36&gt;15,"No",IF(G36&lt;-15,"No","Yes")))</f>
        <v>N/A</v>
      </c>
      <c r="I36" s="6">
        <v>10.38</v>
      </c>
      <c r="J36" s="6">
        <v>-12.8</v>
      </c>
      <c r="K36" s="85" t="str">
        <f t="shared" si="0"/>
        <v>Yes</v>
      </c>
    </row>
    <row r="37" spans="1:11" x14ac:dyDescent="0.25">
      <c r="A37" s="81" t="s">
        <v>372</v>
      </c>
      <c r="B37" s="21" t="s">
        <v>231</v>
      </c>
      <c r="C37" s="4">
        <v>91.470968317000001</v>
      </c>
      <c r="D37" s="5" t="str">
        <f>IF($B37="N/A","N/A",IF(C37&gt;90,"No",IF(C37&lt;75,"No","Yes")))</f>
        <v>No</v>
      </c>
      <c r="E37" s="4">
        <v>91.552596538000003</v>
      </c>
      <c r="F37" s="5" t="str">
        <f>IF($B37="N/A","N/A",IF(E37&gt;90,"No",IF(E37&lt;75,"No","Yes")))</f>
        <v>No</v>
      </c>
      <c r="G37" s="4">
        <v>91.846015132000005</v>
      </c>
      <c r="H37" s="5" t="str">
        <f>IF($B37="N/A","N/A",IF(G37&gt;90,"No",IF(G37&lt;75,"No","Yes")))</f>
        <v>No</v>
      </c>
      <c r="I37" s="6">
        <v>8.9200000000000002E-2</v>
      </c>
      <c r="J37" s="6">
        <v>0.32050000000000001</v>
      </c>
      <c r="K37" s="85" t="str">
        <f>IF(J37="Div by 0", "N/A", IF(J37="N/A","N/A", IF(J37&gt;30, "No", IF(J37&lt;-30, "No", "Yes"))))</f>
        <v>Yes</v>
      </c>
    </row>
    <row r="38" spans="1:11" x14ac:dyDescent="0.25">
      <c r="A38" s="81" t="s">
        <v>373</v>
      </c>
      <c r="B38" s="21" t="s">
        <v>232</v>
      </c>
      <c r="C38" s="4">
        <v>6.1984760036999997</v>
      </c>
      <c r="D38" s="5" t="str">
        <f>IF($B38="N/A","N/A",IF(C38&gt;10,"No",IF(C38&lt;1,"No","Yes")))</f>
        <v>Yes</v>
      </c>
      <c r="E38" s="4">
        <v>5.7363515313000004</v>
      </c>
      <c r="F38" s="5" t="str">
        <f>IF($B38="N/A","N/A",IF(E38&gt;10,"No",IF(E38&lt;1,"No","Yes")))</f>
        <v>Yes</v>
      </c>
      <c r="G38" s="4">
        <v>5.1080010976999999</v>
      </c>
      <c r="H38" s="5" t="str">
        <f>IF($B38="N/A","N/A",IF(G38&gt;10,"No",IF(G38&lt;1,"No","Yes")))</f>
        <v>Yes</v>
      </c>
      <c r="I38" s="6">
        <v>-7.46</v>
      </c>
      <c r="J38" s="6">
        <v>-11</v>
      </c>
      <c r="K38" s="85" t="str">
        <f>IF(J38="Div by 0", "N/A", IF(J38="N/A","N/A", IF(J38&gt;30, "No", IF(J38&lt;-30, "No", "Yes"))))</f>
        <v>Yes</v>
      </c>
    </row>
    <row r="39" spans="1:11" x14ac:dyDescent="0.25">
      <c r="A39" s="81" t="s">
        <v>374</v>
      </c>
      <c r="B39" s="21" t="s">
        <v>233</v>
      </c>
      <c r="C39" s="4">
        <v>8.9122587999999996E-3</v>
      </c>
      <c r="D39" s="5" t="str">
        <f>IF($B39="N/A","N/A",IF(C39&gt;2,"No",IF(C39&lt;=0,"No","Yes")))</f>
        <v>Yes</v>
      </c>
      <c r="E39" s="4">
        <v>1.5978695099999999E-2</v>
      </c>
      <c r="F39" s="5" t="str">
        <f>IF($B39="N/A","N/A",IF(E39&gt;2,"No",IF(E39&lt;=0,"No","Yes")))</f>
        <v>Yes</v>
      </c>
      <c r="G39" s="4">
        <v>7.8403701000000006E-3</v>
      </c>
      <c r="H39" s="5" t="str">
        <f>IF($B39="N/A","N/A",IF(G39&gt;2,"No",IF(G39&lt;=0,"No","Yes")))</f>
        <v>Yes</v>
      </c>
      <c r="I39" s="6">
        <v>79.290000000000006</v>
      </c>
      <c r="J39" s="6">
        <v>-50.9</v>
      </c>
      <c r="K39" s="85" t="str">
        <f>IF(J39="Div by 0", "N/A", IF(J39="N/A","N/A", IF(J39&gt;30, "No", IF(J39&lt;-30, "No", "Yes"))))</f>
        <v>No</v>
      </c>
    </row>
    <row r="40" spans="1:11" x14ac:dyDescent="0.25">
      <c r="A40" s="97" t="s">
        <v>375</v>
      </c>
      <c r="B40" s="93" t="s">
        <v>234</v>
      </c>
      <c r="C40" s="98">
        <v>0.99371685750000005</v>
      </c>
      <c r="D40" s="94" t="str">
        <f>IF($B40="N/A","N/A",IF(C40&gt;3,"No",IF(C40&lt;=0,"No","Yes")))</f>
        <v>Yes</v>
      </c>
      <c r="E40" s="98">
        <v>1.0599201064999999</v>
      </c>
      <c r="F40" s="94" t="str">
        <f>IF($B40="N/A","N/A",IF(E40&gt;3,"No",IF(E40&lt;=0,"No","Yes")))</f>
        <v>Yes</v>
      </c>
      <c r="G40" s="98">
        <v>0.87420126229999995</v>
      </c>
      <c r="H40" s="94" t="str">
        <f>IF($B40="N/A","N/A",IF(G40&gt;3,"No",IF(G40&lt;=0,"No","Yes")))</f>
        <v>Yes</v>
      </c>
      <c r="I40" s="95">
        <v>6.6619999999999999</v>
      </c>
      <c r="J40" s="95">
        <v>-17.5</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4297</v>
      </c>
      <c r="D6" s="5" t="str">
        <f>IF($B6="N/A","N/A",IF(C6&gt;15,"No",IF(C6&lt;-15,"No","Yes")))</f>
        <v>N/A</v>
      </c>
      <c r="E6" s="22">
        <v>4987</v>
      </c>
      <c r="F6" s="5" t="str">
        <f>IF($B6="N/A","N/A",IF(E6&gt;15,"No",IF(E6&lt;-15,"No","Yes")))</f>
        <v>N/A</v>
      </c>
      <c r="G6" s="22">
        <v>4899</v>
      </c>
      <c r="H6" s="5" t="str">
        <f>IF($B6="N/A","N/A",IF(G6&gt;15,"No",IF(G6&lt;-15,"No","Yes")))</f>
        <v>N/A</v>
      </c>
      <c r="I6" s="6">
        <v>16.059999999999999</v>
      </c>
      <c r="J6" s="6">
        <v>-1.76</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852.17337677</v>
      </c>
      <c r="D9" s="5" t="str">
        <f>IF($B9="N/A","N/A",IF(C9&gt;15,"No",IF(C9&lt;-15,"No","Yes")))</f>
        <v>N/A</v>
      </c>
      <c r="E9" s="51">
        <v>922.27932625000005</v>
      </c>
      <c r="F9" s="5" t="str">
        <f>IF($B9="N/A","N/A",IF(E9&gt;15,"No",IF(E9&lt;-15,"No","Yes")))</f>
        <v>N/A</v>
      </c>
      <c r="G9" s="51">
        <v>865.46621760000005</v>
      </c>
      <c r="H9" s="5" t="str">
        <f>IF($B9="N/A","N/A",IF(G9&gt;15,"No",IF(G9&lt;-15,"No","Yes")))</f>
        <v>N/A</v>
      </c>
      <c r="I9" s="6">
        <v>8.2270000000000003</v>
      </c>
      <c r="J9" s="6">
        <v>-6.16</v>
      </c>
      <c r="K9" s="85" t="str">
        <f t="shared" si="0"/>
        <v>Yes</v>
      </c>
    </row>
    <row r="10" spans="1:11" x14ac:dyDescent="0.25">
      <c r="A10" s="81" t="s">
        <v>309</v>
      </c>
      <c r="B10" s="21" t="s">
        <v>213</v>
      </c>
      <c r="C10" s="4">
        <v>0.4654410054</v>
      </c>
      <c r="D10" s="5" t="str">
        <f>IF($B10="N/A","N/A",IF(C10&gt;15,"No",IF(C10&lt;-15,"No","Yes")))</f>
        <v>N/A</v>
      </c>
      <c r="E10" s="4">
        <v>0.1002606778</v>
      </c>
      <c r="F10" s="5" t="str">
        <f>IF($B10="N/A","N/A",IF(E10&gt;15,"No",IF(E10&lt;-15,"No","Yes")))</f>
        <v>N/A</v>
      </c>
      <c r="G10" s="4">
        <v>8.1649316200000002E-2</v>
      </c>
      <c r="H10" s="5" t="str">
        <f>IF($B10="N/A","N/A",IF(G10&gt;15,"No",IF(G10&lt;-15,"No","Yes")))</f>
        <v>N/A</v>
      </c>
      <c r="I10" s="6">
        <v>-78.5</v>
      </c>
      <c r="J10" s="6">
        <v>-18.600000000000001</v>
      </c>
      <c r="K10" s="85" t="str">
        <f t="shared" si="0"/>
        <v>Yes</v>
      </c>
    </row>
    <row r="11" spans="1:11" x14ac:dyDescent="0.25">
      <c r="A11" s="81" t="s">
        <v>821</v>
      </c>
      <c r="B11" s="21" t="s">
        <v>213</v>
      </c>
      <c r="C11" s="51">
        <v>405.75</v>
      </c>
      <c r="D11" s="5" t="str">
        <f>IF($B11="N/A","N/A",IF(C11&gt;15,"No",IF(C11&lt;-15,"No","Yes")))</f>
        <v>N/A</v>
      </c>
      <c r="E11" s="51">
        <v>840.8</v>
      </c>
      <c r="F11" s="5" t="str">
        <f>IF($B11="N/A","N/A",IF(E11&gt;15,"No",IF(E11&lt;-15,"No","Yes")))</f>
        <v>N/A</v>
      </c>
      <c r="G11" s="51">
        <v>726.25</v>
      </c>
      <c r="H11" s="5" t="str">
        <f>IF($B11="N/A","N/A",IF(G11&gt;15,"No",IF(G11&lt;-15,"No","Yes")))</f>
        <v>N/A</v>
      </c>
      <c r="I11" s="6">
        <v>107.2</v>
      </c>
      <c r="J11" s="6">
        <v>-13.6</v>
      </c>
      <c r="K11" s="85" t="str">
        <f t="shared" si="0"/>
        <v>Yes</v>
      </c>
    </row>
    <row r="12" spans="1:11" x14ac:dyDescent="0.25">
      <c r="A12" s="81" t="s">
        <v>310</v>
      </c>
      <c r="B12" s="21" t="s">
        <v>214</v>
      </c>
      <c r="C12" s="4">
        <v>99.325110542000004</v>
      </c>
      <c r="D12" s="5" t="str">
        <f>IF($B12="N/A","N/A",IF(C12&gt;100,"No",IF(C12&lt;95,"No","Yes")))</f>
        <v>Yes</v>
      </c>
      <c r="E12" s="4">
        <v>99.598957288999998</v>
      </c>
      <c r="F12" s="5" t="str">
        <f>IF($B12="N/A","N/A",IF(E12&gt;100,"No",IF(E12&lt;95,"No","Yes")))</f>
        <v>Yes</v>
      </c>
      <c r="G12" s="4">
        <v>99.448867116000002</v>
      </c>
      <c r="H12" s="5" t="str">
        <f>IF($B12="N/A","N/A",IF(G12&gt;100,"No",IF(G12&lt;95,"No","Yes")))</f>
        <v>Yes</v>
      </c>
      <c r="I12" s="6">
        <v>0.2757</v>
      </c>
      <c r="J12" s="6">
        <v>-0.151</v>
      </c>
      <c r="K12" s="85" t="str">
        <f t="shared" si="0"/>
        <v>Yes</v>
      </c>
    </row>
    <row r="13" spans="1:11" x14ac:dyDescent="0.25">
      <c r="A13" s="81" t="s">
        <v>822</v>
      </c>
      <c r="B13" s="21" t="s">
        <v>220</v>
      </c>
      <c r="C13" s="4">
        <v>1.2094657919</v>
      </c>
      <c r="D13" s="5" t="str">
        <f>IF($B13="N/A","N/A",IF(C13&gt;1,"Yes","No"))</f>
        <v>Yes</v>
      </c>
      <c r="E13" s="4">
        <v>1.2206563318000001</v>
      </c>
      <c r="F13" s="5" t="str">
        <f>IF($B13="N/A","N/A",IF(E13&gt;1,"Yes","No"))</f>
        <v>Yes</v>
      </c>
      <c r="G13" s="4">
        <v>1.2204433498</v>
      </c>
      <c r="H13" s="5" t="str">
        <f>IF($B13="N/A","N/A",IF(G13&gt;1,"Yes","No"))</f>
        <v>Yes</v>
      </c>
      <c r="I13" s="6">
        <v>0.92520000000000002</v>
      </c>
      <c r="J13" s="6">
        <v>-1.7000000000000001E-2</v>
      </c>
      <c r="K13" s="85" t="str">
        <f t="shared" si="0"/>
        <v>Yes</v>
      </c>
    </row>
    <row r="14" spans="1:11" x14ac:dyDescent="0.25">
      <c r="A14" s="81" t="s">
        <v>311</v>
      </c>
      <c r="B14" s="21" t="s">
        <v>214</v>
      </c>
      <c r="C14" s="4">
        <v>99.441470793999997</v>
      </c>
      <c r="D14" s="5" t="str">
        <f>IF($B14="N/A","N/A",IF(C14&gt;100,"No",IF(C14&lt;95,"No","Yes")))</f>
        <v>Yes</v>
      </c>
      <c r="E14" s="4">
        <v>99.779426509000004</v>
      </c>
      <c r="F14" s="5" t="str">
        <f>IF($B14="N/A","N/A",IF(E14&gt;100,"No",IF(E14&lt;95,"No","Yes")))</f>
        <v>Yes</v>
      </c>
      <c r="G14" s="4">
        <v>99.897938354999994</v>
      </c>
      <c r="H14" s="5" t="str">
        <f>IF($B14="N/A","N/A",IF(G14&gt;100,"No",IF(G14&lt;95,"No","Yes")))</f>
        <v>Yes</v>
      </c>
      <c r="I14" s="6">
        <v>0.33989999999999998</v>
      </c>
      <c r="J14" s="6">
        <v>0.1188</v>
      </c>
      <c r="K14" s="85" t="str">
        <f t="shared" si="0"/>
        <v>Yes</v>
      </c>
    </row>
    <row r="15" spans="1:11" x14ac:dyDescent="0.25">
      <c r="A15" s="81" t="s">
        <v>823</v>
      </c>
      <c r="B15" s="21" t="s">
        <v>221</v>
      </c>
      <c r="C15" s="4">
        <v>13.13245963</v>
      </c>
      <c r="D15" s="5" t="str">
        <f>IF($B15="N/A","N/A",IF(C15&gt;3,"Yes","No"))</f>
        <v>Yes</v>
      </c>
      <c r="E15" s="4">
        <v>12.942524116</v>
      </c>
      <c r="F15" s="5" t="str">
        <f>IF($B15="N/A","N/A",IF(E15&gt;3,"Yes","No"))</f>
        <v>Yes</v>
      </c>
      <c r="G15" s="4">
        <v>12.651818553</v>
      </c>
      <c r="H15" s="5" t="str">
        <f>IF($B15="N/A","N/A",IF(G15&gt;3,"Yes","No"))</f>
        <v>Yes</v>
      </c>
      <c r="I15" s="6">
        <v>-1.45</v>
      </c>
      <c r="J15" s="6">
        <v>-2.25</v>
      </c>
      <c r="K15" s="85" t="str">
        <f t="shared" si="0"/>
        <v>Yes</v>
      </c>
    </row>
    <row r="16" spans="1:11" x14ac:dyDescent="0.25">
      <c r="A16" s="81" t="s">
        <v>824</v>
      </c>
      <c r="B16" s="21" t="s">
        <v>222</v>
      </c>
      <c r="C16" s="4">
        <v>4.2441238073000003</v>
      </c>
      <c r="D16" s="5" t="str">
        <f>IF($B16="N/A","N/A",IF(C16&gt;=8,"No",IF(C16&lt;2,"No","Yes")))</f>
        <v>Yes</v>
      </c>
      <c r="E16" s="4">
        <v>4.5678764787999997</v>
      </c>
      <c r="F16" s="5" t="str">
        <f>IF($B16="N/A","N/A",IF(E16&gt;=8,"No",IF(E16&lt;2,"No","Yes")))</f>
        <v>Yes</v>
      </c>
      <c r="G16" s="4">
        <v>4.9757093283999998</v>
      </c>
      <c r="H16" s="5" t="str">
        <f>IF($B16="N/A","N/A",IF(G16&gt;=8,"No",IF(G16&lt;2,"No","Yes")))</f>
        <v>Yes</v>
      </c>
      <c r="I16" s="6">
        <v>7.6280000000000001</v>
      </c>
      <c r="J16" s="6">
        <v>8.9280000000000008</v>
      </c>
      <c r="K16" s="85" t="str">
        <f t="shared" si="0"/>
        <v>Yes</v>
      </c>
    </row>
    <row r="17" spans="1:11" x14ac:dyDescent="0.25">
      <c r="A17" s="81" t="s">
        <v>312</v>
      </c>
      <c r="B17" s="21" t="s">
        <v>223</v>
      </c>
      <c r="C17" s="4">
        <v>99.976727949999997</v>
      </c>
      <c r="D17" s="5" t="str">
        <f>IF(OR($B17="N/A",$C17="N/A"),"N/A",IF(C17&gt;100,"No",IF(C17&lt;98,"No","Yes")))</f>
        <v>Yes</v>
      </c>
      <c r="E17" s="4">
        <v>91.638259474999998</v>
      </c>
      <c r="F17" s="5" t="str">
        <f>IF(OR($B17="N/A",$E17="N/A"),"N/A",IF(E17&gt;100,"No",IF(E17&lt;98,"No","Yes")))</f>
        <v>No</v>
      </c>
      <c r="G17" s="4">
        <v>80.934884670000002</v>
      </c>
      <c r="H17" s="5" t="str">
        <f>IF($B17="N/A","N/A",IF(G17&gt;100,"No",IF(G17&lt;98,"No","Yes")))</f>
        <v>No</v>
      </c>
      <c r="I17" s="6">
        <v>-8.34</v>
      </c>
      <c r="J17" s="6">
        <v>-11.7</v>
      </c>
      <c r="K17" s="85" t="str">
        <f t="shared" si="0"/>
        <v>Yes</v>
      </c>
    </row>
    <row r="18" spans="1:11" x14ac:dyDescent="0.25">
      <c r="A18" s="81" t="s">
        <v>31</v>
      </c>
      <c r="B18" s="21" t="s">
        <v>214</v>
      </c>
      <c r="C18" s="4">
        <v>99.976727949999997</v>
      </c>
      <c r="D18" s="5" t="str">
        <f>IF($B18="N/A","N/A",IF(C18&gt;100,"No",IF(C18&lt;95,"No","Yes")))</f>
        <v>Yes</v>
      </c>
      <c r="E18" s="4">
        <v>91.618207338999994</v>
      </c>
      <c r="F18" s="5" t="str">
        <f>IF($B18="N/A","N/A",IF(E18&gt;100,"No",IF(E18&lt;95,"No","Yes")))</f>
        <v>No</v>
      </c>
      <c r="G18" s="4">
        <v>80.791998367000005</v>
      </c>
      <c r="H18" s="5" t="str">
        <f>IF($B18="N/A","N/A",IF(G18&gt;100,"No",IF(G18&lt;95,"No","Yes")))</f>
        <v>No</v>
      </c>
      <c r="I18" s="6">
        <v>-8.36</v>
      </c>
      <c r="J18" s="6">
        <v>-11.8</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8.3479171515000008</v>
      </c>
      <c r="D21" s="5" t="str">
        <f>IF($B21="N/A","N/A",IF(C21&gt;=2,"Yes","No"))</f>
        <v>Yes</v>
      </c>
      <c r="E21" s="4">
        <v>8.4269099659000002</v>
      </c>
      <c r="F21" s="5" t="str">
        <f>IF($B21="N/A","N/A",IF(E21&gt;=2,"Yes","No"))</f>
        <v>Yes</v>
      </c>
      <c r="G21" s="4">
        <v>8.4180444989000005</v>
      </c>
      <c r="H21" s="5" t="str">
        <f>IF($B21="N/A","N/A",IF(G21&gt;=2,"Yes","No"))</f>
        <v>Yes</v>
      </c>
      <c r="I21" s="6">
        <v>0.94630000000000003</v>
      </c>
      <c r="J21" s="6">
        <v>-0.105</v>
      </c>
      <c r="K21" s="85" t="str">
        <f t="shared" si="0"/>
        <v>Yes</v>
      </c>
    </row>
    <row r="22" spans="1:11" x14ac:dyDescent="0.25">
      <c r="A22" s="81" t="s">
        <v>827</v>
      </c>
      <c r="B22" s="21" t="s">
        <v>226</v>
      </c>
      <c r="C22" s="4">
        <v>3.5606236909</v>
      </c>
      <c r="D22" s="5" t="str">
        <f>IF($B22="N/A","N/A",IF(C22&gt;30,"No",IF(C22&lt;5,"No","Yes")))</f>
        <v>No</v>
      </c>
      <c r="E22" s="4">
        <v>6.1159013435</v>
      </c>
      <c r="F22" s="5" t="str">
        <f>IF($B22="N/A","N/A",IF(E22&gt;30,"No",IF(E22&lt;5,"No","Yes")))</f>
        <v>Yes</v>
      </c>
      <c r="G22" s="4">
        <v>6.0420493977999996</v>
      </c>
      <c r="H22" s="5" t="str">
        <f>IF($B22="N/A","N/A",IF(G22&gt;30,"No",IF(G22&lt;5,"No","Yes")))</f>
        <v>Yes</v>
      </c>
      <c r="I22" s="6">
        <v>71.760000000000005</v>
      </c>
      <c r="J22" s="6">
        <v>-1.21</v>
      </c>
      <c r="K22" s="85" t="str">
        <f t="shared" si="0"/>
        <v>Yes</v>
      </c>
    </row>
    <row r="23" spans="1:11" x14ac:dyDescent="0.25">
      <c r="A23" s="81" t="s">
        <v>828</v>
      </c>
      <c r="B23" s="21" t="s">
        <v>227</v>
      </c>
      <c r="C23" s="4">
        <v>20.013963230000002</v>
      </c>
      <c r="D23" s="5" t="str">
        <f>IF($B23="N/A","N/A",IF(C23&gt;75,"No",IF(C23&lt;15,"No","Yes")))</f>
        <v>Yes</v>
      </c>
      <c r="E23" s="4">
        <v>38.379787446999998</v>
      </c>
      <c r="F23" s="5" t="str">
        <f>IF($B23="N/A","N/A",IF(E23&gt;75,"No",IF(E23&lt;15,"No","Yes")))</f>
        <v>Yes</v>
      </c>
      <c r="G23" s="4">
        <v>37.987344356000001</v>
      </c>
      <c r="H23" s="5" t="str">
        <f>IF($B23="N/A","N/A",IF(G23&gt;75,"No",IF(G23&lt;15,"No","Yes")))</f>
        <v>Yes</v>
      </c>
      <c r="I23" s="6">
        <v>91.77</v>
      </c>
      <c r="J23" s="6">
        <v>-1.02</v>
      </c>
      <c r="K23" s="85" t="str">
        <f t="shared" si="0"/>
        <v>Yes</v>
      </c>
    </row>
    <row r="24" spans="1:11" x14ac:dyDescent="0.25">
      <c r="A24" s="81" t="s">
        <v>829</v>
      </c>
      <c r="B24" s="21" t="s">
        <v>228</v>
      </c>
      <c r="C24" s="4">
        <v>29.625319991000001</v>
      </c>
      <c r="D24" s="5" t="str">
        <f>IF($B24="N/A","N/A",IF(C24&gt;70,"No",IF(C24&lt;25,"No","Yes")))</f>
        <v>Yes</v>
      </c>
      <c r="E24" s="4">
        <v>55.504311209000001</v>
      </c>
      <c r="F24" s="5" t="str">
        <f>IF($B24="N/A","N/A",IF(E24&gt;70,"No",IF(E24&lt;25,"No","Yes")))</f>
        <v>Yes</v>
      </c>
      <c r="G24" s="4">
        <v>55.970606246000003</v>
      </c>
      <c r="H24" s="5" t="str">
        <f>IF($B24="N/A","N/A",IF(G24&gt;70,"No",IF(G24&lt;25,"No","Yes")))</f>
        <v>Yes</v>
      </c>
      <c r="I24" s="6">
        <v>87.35</v>
      </c>
      <c r="J24" s="6">
        <v>0.84009999999999996</v>
      </c>
      <c r="K24" s="85" t="str">
        <f t="shared" si="0"/>
        <v>Yes</v>
      </c>
    </row>
    <row r="25" spans="1:11" x14ac:dyDescent="0.25">
      <c r="A25" s="81" t="s">
        <v>318</v>
      </c>
      <c r="B25" s="21" t="s">
        <v>229</v>
      </c>
      <c r="C25" s="4">
        <v>47.265534094000003</v>
      </c>
      <c r="D25" s="5" t="str">
        <f>IF($B25="N/A","N/A",IF(C25&gt;70,"No",IF(C25&lt;35,"No","Yes")))</f>
        <v>Yes</v>
      </c>
      <c r="E25" s="4">
        <v>47.022257869999997</v>
      </c>
      <c r="F25" s="5" t="str">
        <f>IF($B25="N/A","N/A",IF(E25&gt;70,"No",IF(E25&lt;35,"No","Yes")))</f>
        <v>Yes</v>
      </c>
      <c r="G25" s="4">
        <v>47.377015716999999</v>
      </c>
      <c r="H25" s="5" t="str">
        <f>IF($B25="N/A","N/A",IF(G25&gt;70,"No",IF(G25&lt;35,"No","Yes")))</f>
        <v>Yes</v>
      </c>
      <c r="I25" s="6">
        <v>-0.51500000000000001</v>
      </c>
      <c r="J25" s="6">
        <v>0.75439999999999996</v>
      </c>
      <c r="K25" s="85" t="str">
        <f t="shared" si="0"/>
        <v>Yes</v>
      </c>
    </row>
    <row r="26" spans="1:11" x14ac:dyDescent="0.25">
      <c r="A26" s="81" t="s">
        <v>830</v>
      </c>
      <c r="B26" s="21" t="s">
        <v>220</v>
      </c>
      <c r="C26" s="4">
        <v>2.1161989168000002</v>
      </c>
      <c r="D26" s="5" t="str">
        <f>IF($B26="N/A","N/A",IF(C26&gt;1,"Yes","No"))</f>
        <v>Yes</v>
      </c>
      <c r="E26" s="4">
        <v>2.1240938165999999</v>
      </c>
      <c r="F26" s="5" t="str">
        <f>IF($B26="N/A","N/A",IF(E26&gt;1,"Yes","No"))</f>
        <v>Yes</v>
      </c>
      <c r="G26" s="4">
        <v>2.1839724256999999</v>
      </c>
      <c r="H26" s="5" t="str">
        <f>IF($B26="N/A","N/A",IF(G26&gt;1,"Yes","No"))</f>
        <v>Yes</v>
      </c>
      <c r="I26" s="6">
        <v>0.37309999999999999</v>
      </c>
      <c r="J26" s="6">
        <v>2.819</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98.867552930000002</v>
      </c>
      <c r="D28" s="5" t="str">
        <f>IF($B28="N/A","N/A",IF(C28&gt;15,"No",IF(C28&lt;-15,"No","Yes")))</f>
        <v>N/A</v>
      </c>
      <c r="E28" s="4">
        <v>99.829424306999996</v>
      </c>
      <c r="F28" s="5" t="str">
        <f>IF($B28="N/A","N/A",IF(E28&gt;15,"No",IF(E28&lt;-15,"No","Yes")))</f>
        <v>N/A</v>
      </c>
      <c r="G28" s="4">
        <v>100</v>
      </c>
      <c r="H28" s="5" t="str">
        <f>IF($B28="N/A","N/A",IF(G28&gt;15,"No",IF(G28&lt;-15,"No","Yes")))</f>
        <v>N/A</v>
      </c>
      <c r="I28" s="6">
        <v>0.97289999999999999</v>
      </c>
      <c r="J28" s="6">
        <v>0.1709</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71.445194322000006</v>
      </c>
      <c r="D31" s="94" t="str">
        <f>IF($B31="N/A","N/A",IF(C31&gt;=90,"Yes","No"))</f>
        <v>No</v>
      </c>
      <c r="E31" s="98">
        <v>70.122318027000006</v>
      </c>
      <c r="F31" s="94" t="str">
        <f>IF($B31="N/A","N/A",IF(E31&gt;=90,"Yes","No"))</f>
        <v>No</v>
      </c>
      <c r="G31" s="98">
        <v>70.851194121000006</v>
      </c>
      <c r="H31" s="94" t="str">
        <f>IF($B31="N/A","N/A",IF(G31&gt;=90,"Yes","No"))</f>
        <v>No</v>
      </c>
      <c r="I31" s="95">
        <v>-1.85</v>
      </c>
      <c r="J31" s="95">
        <v>1.0389999999999999</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59818</v>
      </c>
      <c r="D6" s="5" t="str">
        <f>IF(OR($B6="N/A",$C6="N/A"),"N/A",IF(C6&lt;0,"No","Yes"))</f>
        <v>N/A</v>
      </c>
      <c r="E6" s="22">
        <v>62458</v>
      </c>
      <c r="F6" s="5" t="str">
        <f>IF($B6="N/A","N/A",IF(E6&lt;0,"No","Yes"))</f>
        <v>N/A</v>
      </c>
      <c r="G6" s="22">
        <v>77859</v>
      </c>
      <c r="H6" s="5" t="str">
        <f>IF($B6="N/A","N/A",IF(G6&lt;0,"No","Yes"))</f>
        <v>N/A</v>
      </c>
      <c r="I6" s="6">
        <v>4.4130000000000003</v>
      </c>
      <c r="J6" s="6">
        <v>24.66</v>
      </c>
      <c r="K6" s="85" t="str">
        <f t="shared" ref="K6:K35" si="0">IF(J6="Div by 0", "N/A", IF(J6="N/A","N/A", IF(J6&gt;30, "No", IF(J6&lt;-30, "No", "Yes"))))</f>
        <v>Yes</v>
      </c>
    </row>
    <row r="7" spans="1:11" x14ac:dyDescent="0.25">
      <c r="A7" s="81" t="s">
        <v>435</v>
      </c>
      <c r="B7" s="60" t="s">
        <v>213</v>
      </c>
      <c r="C7" s="5">
        <v>8.2299642247999998</v>
      </c>
      <c r="D7" s="5" t="str">
        <f t="shared" ref="D7:D17" si="1">IF(OR($B7="N/A",$C7="N/A"),"N/A",IF(C7&lt;0,"No","Yes"))</f>
        <v>N/A</v>
      </c>
      <c r="E7" s="5">
        <v>8.2583496108999999</v>
      </c>
      <c r="F7" s="5" t="str">
        <f t="shared" ref="F7:F17" si="2">IF($B7="N/A","N/A",IF(E7&lt;0,"No","Yes"))</f>
        <v>N/A</v>
      </c>
      <c r="G7" s="5">
        <v>7.2849638449</v>
      </c>
      <c r="H7" s="5" t="str">
        <f t="shared" ref="H7:H17" si="3">IF($B7="N/A","N/A",IF(G7&lt;0,"No","Yes"))</f>
        <v>N/A</v>
      </c>
      <c r="I7" s="6">
        <v>0.34489999999999998</v>
      </c>
      <c r="J7" s="6">
        <v>-11.8</v>
      </c>
      <c r="K7" s="85" t="str">
        <f t="shared" si="0"/>
        <v>Yes</v>
      </c>
    </row>
    <row r="8" spans="1:11" x14ac:dyDescent="0.25">
      <c r="A8" s="81" t="s">
        <v>436</v>
      </c>
      <c r="B8" s="60" t="s">
        <v>213</v>
      </c>
      <c r="C8" s="5">
        <v>24.987461968000002</v>
      </c>
      <c r="D8" s="5" t="str">
        <f t="shared" si="1"/>
        <v>N/A</v>
      </c>
      <c r="E8" s="5">
        <v>24.779852061</v>
      </c>
      <c r="F8" s="5" t="str">
        <f t="shared" si="2"/>
        <v>N/A</v>
      </c>
      <c r="G8" s="5">
        <v>20.103006717</v>
      </c>
      <c r="H8" s="5" t="str">
        <f t="shared" si="3"/>
        <v>N/A</v>
      </c>
      <c r="I8" s="6">
        <v>-0.83099999999999996</v>
      </c>
      <c r="J8" s="6">
        <v>-18.899999999999999</v>
      </c>
      <c r="K8" s="85" t="str">
        <f t="shared" si="0"/>
        <v>Yes</v>
      </c>
    </row>
    <row r="9" spans="1:11" x14ac:dyDescent="0.25">
      <c r="A9" s="81" t="s">
        <v>437</v>
      </c>
      <c r="B9" s="60" t="s">
        <v>213</v>
      </c>
      <c r="C9" s="5">
        <v>30.138085526000001</v>
      </c>
      <c r="D9" s="5" t="str">
        <f t="shared" si="1"/>
        <v>N/A</v>
      </c>
      <c r="E9" s="5">
        <v>30.297159691000001</v>
      </c>
      <c r="F9" s="5" t="str">
        <f t="shared" si="2"/>
        <v>N/A</v>
      </c>
      <c r="G9" s="5">
        <v>24.273365955999999</v>
      </c>
      <c r="H9" s="5" t="str">
        <f t="shared" si="3"/>
        <v>N/A</v>
      </c>
      <c r="I9" s="6">
        <v>0.52780000000000005</v>
      </c>
      <c r="J9" s="6">
        <v>-19.899999999999999</v>
      </c>
      <c r="K9" s="85" t="str">
        <f t="shared" si="0"/>
        <v>Yes</v>
      </c>
    </row>
    <row r="10" spans="1:11" x14ac:dyDescent="0.25">
      <c r="A10" s="81" t="s">
        <v>438</v>
      </c>
      <c r="B10" s="60" t="s">
        <v>213</v>
      </c>
      <c r="C10" s="5">
        <v>36.639473068000001</v>
      </c>
      <c r="D10" s="5" t="str">
        <f t="shared" si="1"/>
        <v>N/A</v>
      </c>
      <c r="E10" s="5">
        <v>36.661436485000003</v>
      </c>
      <c r="F10" s="5" t="str">
        <f t="shared" si="2"/>
        <v>N/A</v>
      </c>
      <c r="G10" s="5">
        <v>48.325819750999997</v>
      </c>
      <c r="H10" s="5" t="str">
        <f t="shared" si="3"/>
        <v>N/A</v>
      </c>
      <c r="I10" s="6">
        <v>5.9900000000000002E-2</v>
      </c>
      <c r="J10" s="6">
        <v>31.82</v>
      </c>
      <c r="K10" s="85" t="str">
        <f t="shared" si="0"/>
        <v>No</v>
      </c>
    </row>
    <row r="11" spans="1:11" x14ac:dyDescent="0.25">
      <c r="A11" s="82" t="s">
        <v>324</v>
      </c>
      <c r="B11" s="60" t="s">
        <v>213</v>
      </c>
      <c r="C11" s="5">
        <v>84.476244609000005</v>
      </c>
      <c r="D11" s="5" t="str">
        <f t="shared" si="1"/>
        <v>N/A</v>
      </c>
      <c r="E11" s="5">
        <v>85.354958531999998</v>
      </c>
      <c r="F11" s="5" t="str">
        <f t="shared" si="2"/>
        <v>N/A</v>
      </c>
      <c r="G11" s="5">
        <v>82.622432859</v>
      </c>
      <c r="H11" s="5" t="str">
        <f t="shared" si="3"/>
        <v>N/A</v>
      </c>
      <c r="I11" s="6">
        <v>1.04</v>
      </c>
      <c r="J11" s="6">
        <v>-3.2</v>
      </c>
      <c r="K11" s="85" t="str">
        <f t="shared" si="0"/>
        <v>Yes</v>
      </c>
    </row>
    <row r="12" spans="1:11" x14ac:dyDescent="0.25">
      <c r="A12" s="82" t="s">
        <v>310</v>
      </c>
      <c r="B12" s="60" t="s">
        <v>213</v>
      </c>
      <c r="C12" s="5">
        <v>99.994984787000007</v>
      </c>
      <c r="D12" s="5" t="str">
        <f t="shared" si="1"/>
        <v>N/A</v>
      </c>
      <c r="E12" s="5">
        <v>99.99199462</v>
      </c>
      <c r="F12" s="5" t="str">
        <f t="shared" si="2"/>
        <v>N/A</v>
      </c>
      <c r="G12" s="5">
        <v>99.976881285000005</v>
      </c>
      <c r="H12" s="5" t="str">
        <f t="shared" si="3"/>
        <v>N/A</v>
      </c>
      <c r="I12" s="6">
        <v>-3.0000000000000001E-3</v>
      </c>
      <c r="J12" s="6">
        <v>-1.4999999999999999E-2</v>
      </c>
      <c r="K12" s="85" t="str">
        <f t="shared" si="0"/>
        <v>Yes</v>
      </c>
    </row>
    <row r="13" spans="1:11" x14ac:dyDescent="0.25">
      <c r="A13" s="82" t="s">
        <v>822</v>
      </c>
      <c r="B13" s="60" t="s">
        <v>213</v>
      </c>
      <c r="C13" s="5">
        <v>1.1364540667</v>
      </c>
      <c r="D13" s="5" t="str">
        <f t="shared" si="1"/>
        <v>N/A</v>
      </c>
      <c r="E13" s="5">
        <v>1.1392727331000001</v>
      </c>
      <c r="F13" s="5" t="str">
        <f t="shared" si="2"/>
        <v>N/A</v>
      </c>
      <c r="G13" s="5">
        <v>1.1563058029</v>
      </c>
      <c r="H13" s="5" t="str">
        <f t="shared" si="3"/>
        <v>N/A</v>
      </c>
      <c r="I13" s="6">
        <v>0.248</v>
      </c>
      <c r="J13" s="6">
        <v>1.4950000000000001</v>
      </c>
      <c r="K13" s="85" t="str">
        <f t="shared" si="0"/>
        <v>Yes</v>
      </c>
    </row>
    <row r="14" spans="1:11" x14ac:dyDescent="0.25">
      <c r="A14" s="82" t="s">
        <v>311</v>
      </c>
      <c r="B14" s="60" t="s">
        <v>213</v>
      </c>
      <c r="C14" s="5">
        <v>99.583737337000002</v>
      </c>
      <c r="D14" s="5" t="str">
        <f t="shared" si="1"/>
        <v>N/A</v>
      </c>
      <c r="E14" s="5">
        <v>98.430945594999997</v>
      </c>
      <c r="F14" s="5" t="str">
        <f t="shared" si="2"/>
        <v>N/A</v>
      </c>
      <c r="G14" s="5">
        <v>99.452857088000002</v>
      </c>
      <c r="H14" s="5" t="str">
        <f t="shared" si="3"/>
        <v>N/A</v>
      </c>
      <c r="I14" s="6">
        <v>-1.1599999999999999</v>
      </c>
      <c r="J14" s="6">
        <v>1.038</v>
      </c>
      <c r="K14" s="85" t="str">
        <f t="shared" si="0"/>
        <v>Yes</v>
      </c>
    </row>
    <row r="15" spans="1:11" x14ac:dyDescent="0.25">
      <c r="A15" s="82" t="s">
        <v>823</v>
      </c>
      <c r="B15" s="60" t="s">
        <v>213</v>
      </c>
      <c r="C15" s="5">
        <v>9.3762527489000007</v>
      </c>
      <c r="D15" s="5" t="str">
        <f t="shared" si="1"/>
        <v>N/A</v>
      </c>
      <c r="E15" s="5">
        <v>9.2680308402999998</v>
      </c>
      <c r="F15" s="5" t="str">
        <f t="shared" si="2"/>
        <v>N/A</v>
      </c>
      <c r="G15" s="5">
        <v>9.5733214521000001</v>
      </c>
      <c r="H15" s="5" t="str">
        <f t="shared" si="3"/>
        <v>N/A</v>
      </c>
      <c r="I15" s="6">
        <v>-1.1499999999999999</v>
      </c>
      <c r="J15" s="6">
        <v>3.294</v>
      </c>
      <c r="K15" s="85" t="str">
        <f t="shared" si="0"/>
        <v>Yes</v>
      </c>
    </row>
    <row r="16" spans="1:11" x14ac:dyDescent="0.25">
      <c r="A16" s="82" t="s">
        <v>832</v>
      </c>
      <c r="B16" s="60" t="s">
        <v>213</v>
      </c>
      <c r="C16" s="5">
        <v>3.8392615261</v>
      </c>
      <c r="D16" s="5" t="str">
        <f t="shared" si="1"/>
        <v>N/A</v>
      </c>
      <c r="E16" s="5">
        <v>3.9064847291000002</v>
      </c>
      <c r="F16" s="5" t="str">
        <f t="shared" si="2"/>
        <v>N/A</v>
      </c>
      <c r="G16" s="5">
        <v>4.1179040424000002</v>
      </c>
      <c r="H16" s="5" t="str">
        <f t="shared" si="3"/>
        <v>N/A</v>
      </c>
      <c r="I16" s="6">
        <v>1.7509999999999999</v>
      </c>
      <c r="J16" s="6">
        <v>5.4119999999999999</v>
      </c>
      <c r="K16" s="85" t="str">
        <f t="shared" si="0"/>
        <v>Yes</v>
      </c>
    </row>
    <row r="17" spans="1:11" x14ac:dyDescent="0.25">
      <c r="A17" s="82" t="s">
        <v>825</v>
      </c>
      <c r="B17" s="60" t="s">
        <v>213</v>
      </c>
      <c r="C17" s="5">
        <v>3.8715066829000002</v>
      </c>
      <c r="D17" s="5" t="str">
        <f t="shared" si="1"/>
        <v>N/A</v>
      </c>
      <c r="E17" s="5">
        <v>3.8845171923000001</v>
      </c>
      <c r="F17" s="5" t="str">
        <f t="shared" si="2"/>
        <v>N/A</v>
      </c>
      <c r="G17" s="5">
        <v>4.0480985788000003</v>
      </c>
      <c r="H17" s="5" t="str">
        <f t="shared" si="3"/>
        <v>N/A</v>
      </c>
      <c r="I17" s="6">
        <v>0.33610000000000001</v>
      </c>
      <c r="J17" s="6">
        <v>4.2110000000000003</v>
      </c>
      <c r="K17" s="85" t="str">
        <f t="shared" si="0"/>
        <v>Yes</v>
      </c>
    </row>
    <row r="18" spans="1:11" x14ac:dyDescent="0.25">
      <c r="A18" s="81" t="s">
        <v>312</v>
      </c>
      <c r="B18" s="21" t="s">
        <v>223</v>
      </c>
      <c r="C18" s="5">
        <v>99.047109566000003</v>
      </c>
      <c r="D18" s="5" t="str">
        <f>IF(OR($B18="N/A",$C18="N/A"),"N/A",IF(C18&gt;100,"No",IF(C18&lt;98,"No","Yes")))</f>
        <v>Yes</v>
      </c>
      <c r="E18" s="5">
        <v>96.189439303</v>
      </c>
      <c r="F18" s="5" t="str">
        <f>IF(OR($B18="N/A",$E18="N/A"),"N/A",IF(E18&gt;100,"No",IF(E18&lt;98,"No","Yes")))</f>
        <v>No</v>
      </c>
      <c r="G18" s="5">
        <v>92.844757830999995</v>
      </c>
      <c r="H18" s="5" t="str">
        <f>IF($B18="N/A","N/A",IF(G18&gt;100,"No",IF(G18&lt;98,"No","Yes")))</f>
        <v>No</v>
      </c>
      <c r="I18" s="6">
        <v>-2.89</v>
      </c>
      <c r="J18" s="6">
        <v>-3.48</v>
      </c>
      <c r="K18" s="85" t="str">
        <f t="shared" si="0"/>
        <v>Yes</v>
      </c>
    </row>
    <row r="19" spans="1:11" x14ac:dyDescent="0.25">
      <c r="A19" s="81" t="s">
        <v>31</v>
      </c>
      <c r="B19" s="21" t="s">
        <v>214</v>
      </c>
      <c r="C19" s="5">
        <v>98.751212010000003</v>
      </c>
      <c r="D19" s="5" t="str">
        <f>IF(OR($B19="N/A",$C19="N/A"),"N/A",IF(C19&gt;100,"No",IF(C19&lt;95,"No","Yes")))</f>
        <v>Yes</v>
      </c>
      <c r="E19" s="5">
        <v>96.064555381000005</v>
      </c>
      <c r="F19" s="5" t="str">
        <f>IF(OR($B19="N/A",$E19="N/A"),"N/A",IF(E19&gt;100,"No",IF(E19&lt;98,"No","Yes")))</f>
        <v>No</v>
      </c>
      <c r="G19" s="5">
        <v>92.658523742</v>
      </c>
      <c r="H19" s="5" t="str">
        <f>IF($B19="N/A","N/A",IF(G19&gt;100,"No",IF(G19&lt;95,"No","Yes")))</f>
        <v>No</v>
      </c>
      <c r="I19" s="6">
        <v>-2.72</v>
      </c>
      <c r="J19" s="6">
        <v>-3.55</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1747</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5.5337858170000001</v>
      </c>
      <c r="D23" s="5" t="str">
        <f t="shared" si="4"/>
        <v>N/A</v>
      </c>
      <c r="E23" s="5">
        <v>5.6610041948000003</v>
      </c>
      <c r="F23" s="5" t="str">
        <f t="shared" si="5"/>
        <v>N/A</v>
      </c>
      <c r="G23" s="5">
        <v>6.2155820135999997</v>
      </c>
      <c r="H23" s="5" t="str">
        <f t="shared" si="6"/>
        <v>N/A</v>
      </c>
      <c r="I23" s="6">
        <v>2.2989999999999999</v>
      </c>
      <c r="J23" s="6">
        <v>9.7959999999999994</v>
      </c>
      <c r="K23" s="85" t="str">
        <f t="shared" si="0"/>
        <v>Yes</v>
      </c>
    </row>
    <row r="24" spans="1:11" x14ac:dyDescent="0.25">
      <c r="A24" s="82" t="s">
        <v>315</v>
      </c>
      <c r="B24" s="60" t="s">
        <v>213</v>
      </c>
      <c r="C24" s="5">
        <v>2.0913437426999999</v>
      </c>
      <c r="D24" s="5" t="str">
        <f t="shared" si="4"/>
        <v>N/A</v>
      </c>
      <c r="E24" s="5">
        <v>3.4615261456000002</v>
      </c>
      <c r="F24" s="5" t="str">
        <f t="shared" si="5"/>
        <v>N/A</v>
      </c>
      <c r="G24" s="5">
        <v>3.4729446821000001</v>
      </c>
      <c r="H24" s="5" t="str">
        <f t="shared" si="6"/>
        <v>N/A</v>
      </c>
      <c r="I24" s="6">
        <v>65.52</v>
      </c>
      <c r="J24" s="6">
        <v>0.32990000000000003</v>
      </c>
      <c r="K24" s="85" t="str">
        <f t="shared" si="0"/>
        <v>Yes</v>
      </c>
    </row>
    <row r="25" spans="1:11" x14ac:dyDescent="0.25">
      <c r="A25" s="82" t="s">
        <v>316</v>
      </c>
      <c r="B25" s="60" t="s">
        <v>213</v>
      </c>
      <c r="C25" s="5">
        <v>11.294259253</v>
      </c>
      <c r="D25" s="5" t="str">
        <f t="shared" si="4"/>
        <v>N/A</v>
      </c>
      <c r="E25" s="5">
        <v>21.227064587000001</v>
      </c>
      <c r="F25" s="5" t="str">
        <f t="shared" si="5"/>
        <v>N/A</v>
      </c>
      <c r="G25" s="5">
        <v>24.875736909</v>
      </c>
      <c r="H25" s="5" t="str">
        <f t="shared" si="6"/>
        <v>N/A</v>
      </c>
      <c r="I25" s="6">
        <v>87.95</v>
      </c>
      <c r="J25" s="6">
        <v>17.190000000000001</v>
      </c>
      <c r="K25" s="85" t="str">
        <f t="shared" si="0"/>
        <v>Yes</v>
      </c>
    </row>
    <row r="26" spans="1:11" x14ac:dyDescent="0.25">
      <c r="A26" s="82" t="s">
        <v>317</v>
      </c>
      <c r="B26" s="60" t="s">
        <v>213</v>
      </c>
      <c r="C26" s="5">
        <v>38.998294827999999</v>
      </c>
      <c r="D26" s="5" t="str">
        <f t="shared" si="4"/>
        <v>N/A</v>
      </c>
      <c r="E26" s="5">
        <v>75.311409267000002</v>
      </c>
      <c r="F26" s="5" t="str">
        <f t="shared" si="5"/>
        <v>N/A</v>
      </c>
      <c r="G26" s="5">
        <v>71.651318408999998</v>
      </c>
      <c r="H26" s="5" t="str">
        <f t="shared" si="6"/>
        <v>N/A</v>
      </c>
      <c r="I26" s="6">
        <v>93.11</v>
      </c>
      <c r="J26" s="6">
        <v>-4.8600000000000003</v>
      </c>
      <c r="K26" s="85" t="str">
        <f t="shared" si="0"/>
        <v>Yes</v>
      </c>
    </row>
    <row r="27" spans="1:11" x14ac:dyDescent="0.25">
      <c r="A27" s="82" t="s">
        <v>318</v>
      </c>
      <c r="B27" s="60" t="s">
        <v>213</v>
      </c>
      <c r="C27" s="5">
        <v>55.571901433999997</v>
      </c>
      <c r="D27" s="5" t="str">
        <f t="shared" si="4"/>
        <v>N/A</v>
      </c>
      <c r="E27" s="5">
        <v>55.682218450999997</v>
      </c>
      <c r="F27" s="5" t="str">
        <f t="shared" si="5"/>
        <v>N/A</v>
      </c>
      <c r="G27" s="5">
        <v>56.313335645000002</v>
      </c>
      <c r="H27" s="5" t="str">
        <f t="shared" si="6"/>
        <v>N/A</v>
      </c>
      <c r="I27" s="6">
        <v>0.19850000000000001</v>
      </c>
      <c r="J27" s="6">
        <v>1.133</v>
      </c>
      <c r="K27" s="85" t="str">
        <f t="shared" si="0"/>
        <v>Yes</v>
      </c>
    </row>
    <row r="28" spans="1:11" x14ac:dyDescent="0.25">
      <c r="A28" s="82" t="s">
        <v>830</v>
      </c>
      <c r="B28" s="60" t="s">
        <v>213</v>
      </c>
      <c r="C28" s="5">
        <v>2.0606160881000002</v>
      </c>
      <c r="D28" s="5" t="str">
        <f t="shared" si="4"/>
        <v>N/A</v>
      </c>
      <c r="E28" s="5">
        <v>2.0891368105999999</v>
      </c>
      <c r="F28" s="5" t="str">
        <f t="shared" si="5"/>
        <v>N/A</v>
      </c>
      <c r="G28" s="5">
        <v>2.1242330939</v>
      </c>
      <c r="H28" s="5" t="str">
        <f t="shared" si="6"/>
        <v>N/A</v>
      </c>
      <c r="I28" s="6">
        <v>1.3839999999999999</v>
      </c>
      <c r="J28" s="6">
        <v>1.68</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99.918777449999993</v>
      </c>
      <c r="D30" s="5" t="str">
        <f t="shared" si="4"/>
        <v>N/A</v>
      </c>
      <c r="E30" s="5">
        <v>99.953993904000001</v>
      </c>
      <c r="F30" s="5" t="str">
        <f t="shared" si="5"/>
        <v>N/A</v>
      </c>
      <c r="G30" s="5">
        <v>99.968069334999996</v>
      </c>
      <c r="H30" s="5" t="str">
        <f t="shared" si="6"/>
        <v>N/A</v>
      </c>
      <c r="I30" s="6">
        <v>3.5200000000000002E-2</v>
      </c>
      <c r="J30" s="6">
        <v>1.41E-2</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80.673041558999998</v>
      </c>
      <c r="D33" s="5" t="str">
        <f t="shared" si="4"/>
        <v>N/A</v>
      </c>
      <c r="E33" s="5">
        <v>78.779339715999996</v>
      </c>
      <c r="F33" s="5" t="str">
        <f t="shared" si="5"/>
        <v>N/A</v>
      </c>
      <c r="G33" s="5">
        <v>78.521429764000004</v>
      </c>
      <c r="H33" s="5" t="str">
        <f t="shared" si="6"/>
        <v>N/A</v>
      </c>
      <c r="I33" s="6">
        <v>-2.35</v>
      </c>
      <c r="J33" s="6">
        <v>-0.32700000000000001</v>
      </c>
      <c r="K33" s="85" t="str">
        <f t="shared" si="0"/>
        <v>Yes</v>
      </c>
    </row>
    <row r="34" spans="1:11" x14ac:dyDescent="0.25">
      <c r="A34" s="82" t="s">
        <v>323</v>
      </c>
      <c r="B34" s="60" t="s">
        <v>213</v>
      </c>
      <c r="C34" s="5">
        <v>22.294292687999999</v>
      </c>
      <c r="D34" s="5" t="str">
        <f t="shared" si="4"/>
        <v>N/A</v>
      </c>
      <c r="E34" s="5">
        <v>23.021870697000001</v>
      </c>
      <c r="F34" s="5" t="str">
        <f t="shared" si="5"/>
        <v>N/A</v>
      </c>
      <c r="G34" s="5">
        <v>19.496782646</v>
      </c>
      <c r="H34" s="5" t="str">
        <f t="shared" si="6"/>
        <v>N/A</v>
      </c>
      <c r="I34" s="6">
        <v>3.2639999999999998</v>
      </c>
      <c r="J34" s="6">
        <v>-15.3</v>
      </c>
      <c r="K34" s="85" t="str">
        <f t="shared" si="0"/>
        <v>Yes</v>
      </c>
    </row>
    <row r="35" spans="1:11" x14ac:dyDescent="0.25">
      <c r="A35" s="82" t="s">
        <v>1705</v>
      </c>
      <c r="B35" s="60" t="s">
        <v>213</v>
      </c>
      <c r="C35" s="5">
        <v>20.440335685000001</v>
      </c>
      <c r="D35" s="5" t="str">
        <f t="shared" si="4"/>
        <v>N/A</v>
      </c>
      <c r="E35" s="5">
        <v>20.684299848999999</v>
      </c>
      <c r="F35" s="5" t="str">
        <f>IF($B35="N/A","N/A",IF(E35&lt;0,"No","Yes"))</f>
        <v>N/A</v>
      </c>
      <c r="G35" s="5">
        <v>16.341078103000001</v>
      </c>
      <c r="H35" s="5" t="str">
        <f t="shared" si="6"/>
        <v>N/A</v>
      </c>
      <c r="I35" s="6">
        <v>1.194</v>
      </c>
      <c r="J35" s="6">
        <v>-21</v>
      </c>
      <c r="K35" s="85" t="str">
        <f t="shared" si="0"/>
        <v>Yes</v>
      </c>
    </row>
    <row r="36" spans="1:11" x14ac:dyDescent="0.25">
      <c r="A36" s="83" t="s">
        <v>372</v>
      </c>
      <c r="B36" s="1" t="s">
        <v>213</v>
      </c>
      <c r="C36" s="4">
        <v>88.521849610000004</v>
      </c>
      <c r="D36" s="5" t="str">
        <f t="shared" ref="D36:D39" si="7">IF($B36="N/A","N/A",IF(C36&lt;0,"No","Yes"))</f>
        <v>N/A</v>
      </c>
      <c r="E36" s="4">
        <v>88.244900572999995</v>
      </c>
      <c r="F36" s="5" t="str">
        <f t="shared" ref="F36:F39" si="8">IF($B36="N/A","N/A",IF(E36&lt;0,"No","Yes"))</f>
        <v>N/A</v>
      </c>
      <c r="G36" s="4">
        <v>87.449106719</v>
      </c>
      <c r="H36" s="5" t="str">
        <f t="shared" ref="H36:H39" si="9">IF($B36="N/A","N/A",IF(G36&lt;0,"No","Yes"))</f>
        <v>N/A</v>
      </c>
      <c r="I36" s="6">
        <v>-0.313</v>
      </c>
      <c r="J36" s="6">
        <v>-0.90200000000000002</v>
      </c>
      <c r="K36" s="85" t="str">
        <f>IF(J36="Div by 0", "N/A", IF(J36="N/A","N/A", IF(J36&gt;30, "No", IF(J36&lt;-30, "No", "Yes"))))</f>
        <v>Yes</v>
      </c>
    </row>
    <row r="37" spans="1:11" x14ac:dyDescent="0.25">
      <c r="A37" s="83" t="s">
        <v>373</v>
      </c>
      <c r="B37" s="1" t="s">
        <v>213</v>
      </c>
      <c r="C37" s="4">
        <v>8.9906048346999992</v>
      </c>
      <c r="D37" s="5" t="str">
        <f t="shared" si="7"/>
        <v>N/A</v>
      </c>
      <c r="E37" s="4">
        <v>9.4095231996000006</v>
      </c>
      <c r="F37" s="5" t="str">
        <f t="shared" si="8"/>
        <v>N/A</v>
      </c>
      <c r="G37" s="4">
        <v>10.105447026</v>
      </c>
      <c r="H37" s="5" t="str">
        <f t="shared" si="9"/>
        <v>N/A</v>
      </c>
      <c r="I37" s="6">
        <v>4.66</v>
      </c>
      <c r="J37" s="6">
        <v>7.3959999999999999</v>
      </c>
      <c r="K37" s="85" t="str">
        <f>IF(J37="Div by 0", "N/A", IF(J37="N/A","N/A", IF(J37&gt;30, "No", IF(J37&lt;-30, "No", "Yes"))))</f>
        <v>Yes</v>
      </c>
    </row>
    <row r="38" spans="1:11" x14ac:dyDescent="0.25">
      <c r="A38" s="83" t="s">
        <v>374</v>
      </c>
      <c r="B38" s="1" t="s">
        <v>213</v>
      </c>
      <c r="C38" s="4">
        <v>4.1793440100000002E-2</v>
      </c>
      <c r="D38" s="5" t="str">
        <f t="shared" si="7"/>
        <v>N/A</v>
      </c>
      <c r="E38" s="4">
        <v>5.2835505499999998E-2</v>
      </c>
      <c r="F38" s="5" t="str">
        <f t="shared" si="8"/>
        <v>N/A</v>
      </c>
      <c r="G38" s="4">
        <v>8.7337366299999997E-2</v>
      </c>
      <c r="H38" s="5" t="str">
        <f t="shared" si="9"/>
        <v>N/A</v>
      </c>
      <c r="I38" s="6">
        <v>26.42</v>
      </c>
      <c r="J38" s="6">
        <v>65.3</v>
      </c>
      <c r="K38" s="85" t="str">
        <f>IF(J38="Div by 0", "N/A", IF(J38="N/A","N/A", IF(J38&gt;30, "No", IF(J38&lt;-30, "No", "Yes"))))</f>
        <v>No</v>
      </c>
    </row>
    <row r="39" spans="1:11" x14ac:dyDescent="0.25">
      <c r="A39" s="100" t="s">
        <v>375</v>
      </c>
      <c r="B39" s="101" t="s">
        <v>213</v>
      </c>
      <c r="C39" s="98">
        <v>0.91778394460000001</v>
      </c>
      <c r="D39" s="94" t="str">
        <f t="shared" si="7"/>
        <v>N/A</v>
      </c>
      <c r="E39" s="98">
        <v>1.0118799833000001</v>
      </c>
      <c r="F39" s="94" t="str">
        <f t="shared" si="8"/>
        <v>N/A</v>
      </c>
      <c r="G39" s="98">
        <v>0.98511411650000003</v>
      </c>
      <c r="H39" s="94" t="str">
        <f t="shared" si="9"/>
        <v>N/A</v>
      </c>
      <c r="I39" s="95">
        <v>10.25</v>
      </c>
      <c r="J39" s="95">
        <v>-2.65</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118895</v>
      </c>
      <c r="D7" s="18" t="str">
        <f>IF($B7="N/A","N/A",IF(C7&gt;15,"No",IF(C7&lt;-15,"No","Yes")))</f>
        <v>N/A</v>
      </c>
      <c r="E7" s="17">
        <v>101887</v>
      </c>
      <c r="F7" s="18" t="str">
        <f>IF($B7="N/A","N/A",IF(E7&gt;15,"No",IF(E7&lt;-15,"No","Yes")))</f>
        <v>N/A</v>
      </c>
      <c r="G7" s="17">
        <v>97503</v>
      </c>
      <c r="H7" s="18" t="str">
        <f>IF($B7="N/A","N/A",IF(G7&gt;15,"No",IF(G7&lt;-15,"No","Yes")))</f>
        <v>N/A</v>
      </c>
      <c r="I7" s="19">
        <v>-14.3</v>
      </c>
      <c r="J7" s="19">
        <v>-4.3</v>
      </c>
      <c r="K7" s="86" t="str">
        <f t="shared" ref="K7:K24" si="0">IF(J7="Div by 0", "N/A", IF(J7="N/A","N/A", IF(J7&gt;30, "No", IF(J7&lt;-30, "No", "Yes"))))</f>
        <v>Yes</v>
      </c>
    </row>
    <row r="8" spans="1:11" x14ac:dyDescent="0.25">
      <c r="A8" s="102" t="s">
        <v>362</v>
      </c>
      <c r="B8" s="16" t="s">
        <v>213</v>
      </c>
      <c r="C8" s="20">
        <v>70.087892678000003</v>
      </c>
      <c r="D8" s="18" t="str">
        <f>IF($B8="N/A","N/A",IF(C8&gt;15,"No",IF(C8&lt;-15,"No","Yes")))</f>
        <v>N/A</v>
      </c>
      <c r="E8" s="20">
        <v>75.008587945000002</v>
      </c>
      <c r="F8" s="18" t="str">
        <f>IF($B8="N/A","N/A",IF(E8&gt;15,"No",IF(E8&lt;-15,"No","Yes")))</f>
        <v>N/A</v>
      </c>
      <c r="G8" s="20">
        <v>72.866475902999994</v>
      </c>
      <c r="H8" s="18" t="str">
        <f>IF($B8="N/A","N/A",IF(G8&gt;15,"No",IF(G8&lt;-15,"No","Yes")))</f>
        <v>N/A</v>
      </c>
      <c r="I8" s="19">
        <v>7.0209999999999999</v>
      </c>
      <c r="J8" s="19">
        <v>-2.86</v>
      </c>
      <c r="K8" s="86" t="str">
        <f t="shared" si="0"/>
        <v>Yes</v>
      </c>
    </row>
    <row r="9" spans="1:11" x14ac:dyDescent="0.25">
      <c r="A9" s="102" t="s">
        <v>119</v>
      </c>
      <c r="B9" s="21" t="s">
        <v>213</v>
      </c>
      <c r="C9" s="4">
        <v>29.912107322000001</v>
      </c>
      <c r="D9" s="5" t="str">
        <f>IF($B9="N/A","N/A",IF(C9&gt;15,"No",IF(C9&lt;-15,"No","Yes")))</f>
        <v>N/A</v>
      </c>
      <c r="E9" s="4">
        <v>24.991412055000001</v>
      </c>
      <c r="F9" s="5" t="str">
        <f>IF($B9="N/A","N/A",IF(E9&gt;15,"No",IF(E9&lt;-15,"No","Yes")))</f>
        <v>N/A</v>
      </c>
      <c r="G9" s="4">
        <v>27.133524096999999</v>
      </c>
      <c r="H9" s="5" t="str">
        <f>IF($B9="N/A","N/A",IF(G9&gt;15,"No",IF(G9&lt;-15,"No","Yes")))</f>
        <v>N/A</v>
      </c>
      <c r="I9" s="6">
        <v>-16.5</v>
      </c>
      <c r="J9" s="6">
        <v>8.5709999999999997</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70.087892678000003</v>
      </c>
      <c r="D11" s="5" t="str">
        <f>IF(OR($B11="N/A",$C11="N/A"),"N/A",IF(C11&gt;100,"No",IF(C11&lt;95,"No","Yes")))</f>
        <v>No</v>
      </c>
      <c r="E11" s="4">
        <v>75.008587945000002</v>
      </c>
      <c r="F11" s="5" t="str">
        <f>IF(OR($B11="N/A",$E11="N/A"),"N/A",IF(E11&gt;100,"No",IF(E11&lt;95,"No","Yes")))</f>
        <v>No</v>
      </c>
      <c r="G11" s="4">
        <v>73.090058767000002</v>
      </c>
      <c r="H11" s="5" t="str">
        <f>IF($B11="N/A","N/A",IF(G11&gt;100,"No",IF(G11&lt;95,"No","Yes")))</f>
        <v>No</v>
      </c>
      <c r="I11" s="6">
        <v>7.0209999999999999</v>
      </c>
      <c r="J11" s="6">
        <v>-2.56</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81.086673114999996</v>
      </c>
      <c r="D13" s="5" t="str">
        <f t="shared" si="1"/>
        <v>No</v>
      </c>
      <c r="E13" s="4">
        <v>73.329276551000007</v>
      </c>
      <c r="F13" s="5" t="str">
        <f t="shared" si="2"/>
        <v>No</v>
      </c>
      <c r="G13" s="4">
        <v>72.655200352999998</v>
      </c>
      <c r="H13" s="5" t="str">
        <f t="shared" si="3"/>
        <v>No</v>
      </c>
      <c r="I13" s="6">
        <v>-9.57</v>
      </c>
      <c r="J13" s="6">
        <v>-0.91900000000000004</v>
      </c>
      <c r="K13" s="85" t="str">
        <f t="shared" si="0"/>
        <v>Yes</v>
      </c>
    </row>
    <row r="14" spans="1:11" x14ac:dyDescent="0.25">
      <c r="A14" s="102" t="s">
        <v>13</v>
      </c>
      <c r="B14" s="21" t="s">
        <v>213</v>
      </c>
      <c r="C14" s="22">
        <v>83331</v>
      </c>
      <c r="D14" s="5" t="str">
        <f>IF($B14="N/A","N/A",IF(C14&gt;15,"No",IF(C14&lt;-15,"No","Yes")))</f>
        <v>N/A</v>
      </c>
      <c r="E14" s="22">
        <v>76424</v>
      </c>
      <c r="F14" s="5" t="str">
        <f>IF($B14="N/A","N/A",IF(E14&gt;15,"No",IF(E14&lt;-15,"No","Yes")))</f>
        <v>N/A</v>
      </c>
      <c r="G14" s="22">
        <v>71047</v>
      </c>
      <c r="H14" s="5" t="str">
        <f>IF($B14="N/A","N/A",IF(G14&gt;15,"No",IF(G14&lt;-15,"No","Yes")))</f>
        <v>N/A</v>
      </c>
      <c r="I14" s="6">
        <v>-8.2899999999999991</v>
      </c>
      <c r="J14" s="6">
        <v>-7.04</v>
      </c>
      <c r="K14" s="85" t="str">
        <f t="shared" si="0"/>
        <v>Yes</v>
      </c>
    </row>
    <row r="15" spans="1:11" x14ac:dyDescent="0.25">
      <c r="A15" s="102" t="s">
        <v>439</v>
      </c>
      <c r="B15" s="21" t="s">
        <v>215</v>
      </c>
      <c r="C15" s="4">
        <v>5.5153544299000004</v>
      </c>
      <c r="D15" s="5" t="str">
        <f>IF($B15="N/A","N/A",IF(C15&gt;20,"No",IF(C15&lt;5,"No","Yes")))</f>
        <v>Yes</v>
      </c>
      <c r="E15" s="4">
        <v>6.4482361562000001</v>
      </c>
      <c r="F15" s="5" t="str">
        <f>IF($B15="N/A","N/A",IF(E15&gt;20,"No",IF(E15&lt;5,"No","Yes")))</f>
        <v>Yes</v>
      </c>
      <c r="G15" s="4">
        <v>6.9362534660000001</v>
      </c>
      <c r="H15" s="5" t="str">
        <f>IF($B15="N/A","N/A",IF(G15&gt;20,"No",IF(G15&lt;5,"No","Yes")))</f>
        <v>Yes</v>
      </c>
      <c r="I15" s="6">
        <v>16.91</v>
      </c>
      <c r="J15" s="6">
        <v>7.5679999999999996</v>
      </c>
      <c r="K15" s="85" t="str">
        <f t="shared" si="0"/>
        <v>Yes</v>
      </c>
    </row>
    <row r="16" spans="1:11" x14ac:dyDescent="0.25">
      <c r="A16" s="102" t="s">
        <v>440</v>
      </c>
      <c r="B16" s="16" t="s">
        <v>213</v>
      </c>
      <c r="C16" s="4">
        <v>94.484645569999998</v>
      </c>
      <c r="D16" s="5" t="str">
        <f>IF($B16="N/A","N/A",IF(C16&gt;15,"No",IF(C16&lt;-15,"No","Yes")))</f>
        <v>N/A</v>
      </c>
      <c r="E16" s="4">
        <v>93.551763844000007</v>
      </c>
      <c r="F16" s="5" t="str">
        <f>IF($B16="N/A","N/A",IF(E16&gt;15,"No",IF(E16&lt;-15,"No","Yes")))</f>
        <v>N/A</v>
      </c>
      <c r="G16" s="4">
        <v>93.063746534000003</v>
      </c>
      <c r="H16" s="5" t="str">
        <f>IF($B16="N/A","N/A",IF(G16&gt;15,"No",IF(G16&lt;-15,"No","Yes")))</f>
        <v>N/A</v>
      </c>
      <c r="I16" s="6">
        <v>-0.98699999999999999</v>
      </c>
      <c r="J16" s="6">
        <v>-0.52200000000000002</v>
      </c>
      <c r="K16" s="85" t="str">
        <f t="shared" si="0"/>
        <v>Yes</v>
      </c>
    </row>
    <row r="17" spans="1:11" x14ac:dyDescent="0.25">
      <c r="A17" s="102" t="s">
        <v>441</v>
      </c>
      <c r="B17" s="21" t="s">
        <v>235</v>
      </c>
      <c r="C17" s="4">
        <v>16.583264330999999</v>
      </c>
      <c r="D17" s="5" t="str">
        <f>IF($B17="N/A","N/A",IF(C17&gt;1,"Yes","No"))</f>
        <v>Yes</v>
      </c>
      <c r="E17" s="4">
        <v>22.698367005000001</v>
      </c>
      <c r="F17" s="5" t="str">
        <f>IF($B17="N/A","N/A",IF(E17&gt;1,"Yes","No"))</f>
        <v>Yes</v>
      </c>
      <c r="G17" s="4">
        <v>16.985938886</v>
      </c>
      <c r="H17" s="5" t="str">
        <f>IF($B17="N/A","N/A",IF(G17&gt;1,"Yes","No"))</f>
        <v>Yes</v>
      </c>
      <c r="I17" s="6">
        <v>36.880000000000003</v>
      </c>
      <c r="J17" s="6">
        <v>-25.2</v>
      </c>
      <c r="K17" s="85" t="str">
        <f t="shared" si="0"/>
        <v>Yes</v>
      </c>
    </row>
    <row r="18" spans="1:11" x14ac:dyDescent="0.25">
      <c r="A18" s="102" t="s">
        <v>857</v>
      </c>
      <c r="B18" s="21" t="s">
        <v>213</v>
      </c>
      <c r="C18" s="62">
        <v>4542.9349445999997</v>
      </c>
      <c r="D18" s="5" t="str">
        <f>IF($B18="N/A","N/A",IF(C18&gt;15,"No",IF(C18&lt;-15,"No","Yes")))</f>
        <v>N/A</v>
      </c>
      <c r="E18" s="62">
        <v>5085.6038508000001</v>
      </c>
      <c r="F18" s="5" t="str">
        <f>IF($B18="N/A","N/A",IF(E18&gt;15,"No",IF(E18&lt;-15,"No","Yes")))</f>
        <v>N/A</v>
      </c>
      <c r="G18" s="62">
        <v>5844.3902883999999</v>
      </c>
      <c r="H18" s="5" t="str">
        <f>IF($B18="N/A","N/A",IF(G18&gt;15,"No",IF(G18&lt;-15,"No","Yes")))</f>
        <v>N/A</v>
      </c>
      <c r="I18" s="6">
        <v>11.95</v>
      </c>
      <c r="J18" s="6">
        <v>14.92</v>
      </c>
      <c r="K18" s="85" t="str">
        <f t="shared" si="0"/>
        <v>Yes</v>
      </c>
    </row>
    <row r="19" spans="1:11" x14ac:dyDescent="0.25">
      <c r="A19" s="84" t="s">
        <v>131</v>
      </c>
      <c r="B19" s="21" t="s">
        <v>213</v>
      </c>
      <c r="C19" s="22">
        <v>11</v>
      </c>
      <c r="D19" s="21" t="s">
        <v>213</v>
      </c>
      <c r="E19" s="22">
        <v>11</v>
      </c>
      <c r="F19" s="21" t="s">
        <v>213</v>
      </c>
      <c r="G19" s="22">
        <v>0</v>
      </c>
      <c r="H19" s="5" t="str">
        <f>IF($B19="N/A","N/A",IF(G19&gt;15,"No",IF(G19&lt;-15,"No","Yes")))</f>
        <v>N/A</v>
      </c>
      <c r="I19" s="6">
        <v>100</v>
      </c>
      <c r="J19" s="6">
        <v>-100</v>
      </c>
      <c r="K19" s="85" t="str">
        <f t="shared" si="0"/>
        <v>No</v>
      </c>
    </row>
    <row r="20" spans="1:11" x14ac:dyDescent="0.25">
      <c r="A20" s="84" t="s">
        <v>346</v>
      </c>
      <c r="B20" s="16" t="s">
        <v>213</v>
      </c>
      <c r="C20" s="4">
        <v>2.5232347999999999E-3</v>
      </c>
      <c r="D20" s="21" t="s">
        <v>213</v>
      </c>
      <c r="E20" s="4">
        <v>5.8888769000000002E-3</v>
      </c>
      <c r="F20" s="21" t="s">
        <v>213</v>
      </c>
      <c r="G20" s="4">
        <v>0</v>
      </c>
      <c r="H20" s="5" t="str">
        <f>IF($B20="N/A","N/A",IF(G20&gt;15,"No",IF(G20&lt;-15,"No","Yes")))</f>
        <v>N/A</v>
      </c>
      <c r="I20" s="6">
        <v>133.4</v>
      </c>
      <c r="J20" s="6">
        <v>-100</v>
      </c>
      <c r="K20" s="85" t="str">
        <f t="shared" si="0"/>
        <v>No</v>
      </c>
    </row>
    <row r="21" spans="1:11" ht="25" x14ac:dyDescent="0.25">
      <c r="A21" s="84" t="s">
        <v>836</v>
      </c>
      <c r="B21" s="21" t="s">
        <v>213</v>
      </c>
      <c r="C21" s="62">
        <v>2110.3333333</v>
      </c>
      <c r="D21" s="5" t="str">
        <f>IF($B21="N/A","N/A",IF(C21&gt;60,"No",IF(C21&lt;15,"No","Yes")))</f>
        <v>N/A</v>
      </c>
      <c r="E21" s="62">
        <v>5232.3333333</v>
      </c>
      <c r="F21" s="5" t="str">
        <f>IF($B21="N/A","N/A",IF(E21&gt;60,"No",IF(E21&lt;15,"No","Yes")))</f>
        <v>N/A</v>
      </c>
      <c r="G21" s="62" t="s">
        <v>1747</v>
      </c>
      <c r="H21" s="5" t="str">
        <f>IF($B21="N/A","N/A",IF(G21&gt;60,"No",IF(G21&lt;15,"No","Yes")))</f>
        <v>N/A</v>
      </c>
      <c r="I21" s="6">
        <v>147.9</v>
      </c>
      <c r="J21" s="6" t="s">
        <v>1747</v>
      </c>
      <c r="K21" s="85" t="str">
        <f t="shared" si="0"/>
        <v>N/A</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78735</v>
      </c>
      <c r="D6" s="5" t="str">
        <f>IF($B6="N/A","N/A",IF(C6&gt;15,"No",IF(C6&lt;-15,"No","Yes")))</f>
        <v>N/A</v>
      </c>
      <c r="E6" s="22">
        <v>71496</v>
      </c>
      <c r="F6" s="5" t="str">
        <f>IF($B6="N/A","N/A",IF(E6&gt;15,"No",IF(E6&lt;-15,"No","Yes")))</f>
        <v>N/A</v>
      </c>
      <c r="G6" s="22">
        <v>66119</v>
      </c>
      <c r="H6" s="5" t="str">
        <f>IF($B6="N/A","N/A",IF(G6&gt;15,"No",IF(G6&lt;-15,"No","Yes")))</f>
        <v>N/A</v>
      </c>
      <c r="I6" s="6">
        <v>-9.19</v>
      </c>
      <c r="J6" s="6">
        <v>-7.52</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194.30255728</v>
      </c>
      <c r="D9" s="5" t="str">
        <f>IF($B9="N/A","N/A",IF(C9&gt;100,"No",IF(C9&lt;50,"No","Yes")))</f>
        <v>No</v>
      </c>
      <c r="E9" s="23">
        <v>218.12392327000001</v>
      </c>
      <c r="F9" s="5" t="str">
        <f>IF($B9="N/A","N/A",IF(E9&gt;100,"No",IF(E9&lt;50,"No","Yes")))</f>
        <v>No</v>
      </c>
      <c r="G9" s="23">
        <v>244.1275655</v>
      </c>
      <c r="H9" s="5" t="str">
        <f>IF($B9="N/A","N/A",IF(G9&gt;100,"No",IF(G9&lt;50,"No","Yes")))</f>
        <v>No</v>
      </c>
      <c r="I9" s="6">
        <v>12.26</v>
      </c>
      <c r="J9" s="6">
        <v>11.92</v>
      </c>
      <c r="K9" s="85" t="str">
        <f t="shared" si="0"/>
        <v>Yes</v>
      </c>
    </row>
    <row r="10" spans="1:11" ht="25" x14ac:dyDescent="0.25">
      <c r="A10" s="104" t="s">
        <v>839</v>
      </c>
      <c r="B10" s="21" t="s">
        <v>213</v>
      </c>
      <c r="C10" s="23" t="s">
        <v>1747</v>
      </c>
      <c r="D10" s="5" t="str">
        <f>IF($B10="N/A","N/A",IF(C10&gt;15,"No",IF(C10&lt;-15,"No","Yes")))</f>
        <v>N/A</v>
      </c>
      <c r="E10" s="23" t="s">
        <v>1747</v>
      </c>
      <c r="F10" s="5" t="str">
        <f>IF($B10="N/A","N/A",IF(E10&gt;15,"No",IF(E10&lt;-15,"No","Yes")))</f>
        <v>N/A</v>
      </c>
      <c r="G10" s="23" t="s">
        <v>1747</v>
      </c>
      <c r="H10" s="5" t="str">
        <f>IF($B10="N/A","N/A",IF(G10&gt;15,"No",IF(G10&lt;-15,"No","Yes")))</f>
        <v>N/A</v>
      </c>
      <c r="I10" s="6" t="s">
        <v>1747</v>
      </c>
      <c r="J10" s="6" t="s">
        <v>1747</v>
      </c>
      <c r="K10" s="85" t="str">
        <f t="shared" si="0"/>
        <v>N/A</v>
      </c>
    </row>
    <row r="11" spans="1:11" ht="25" x14ac:dyDescent="0.25">
      <c r="A11" s="104" t="s">
        <v>840</v>
      </c>
      <c r="B11" s="21" t="s">
        <v>213</v>
      </c>
      <c r="C11" s="23">
        <v>677.97852148000004</v>
      </c>
      <c r="D11" s="5" t="str">
        <f>IF($B11="N/A","N/A",IF(C11&gt;15,"No",IF(C11&lt;-15,"No","Yes")))</f>
        <v>N/A</v>
      </c>
      <c r="E11" s="23">
        <v>632.75987167000005</v>
      </c>
      <c r="F11" s="5" t="str">
        <f>IF($B11="N/A","N/A",IF(E11&gt;15,"No",IF(E11&lt;-15,"No","Yes")))</f>
        <v>N/A</v>
      </c>
      <c r="G11" s="23">
        <v>686.68385843999999</v>
      </c>
      <c r="H11" s="5" t="str">
        <f>IF($B11="N/A","N/A",IF(G11&gt;15,"No",IF(G11&lt;-15,"No","Yes")))</f>
        <v>N/A</v>
      </c>
      <c r="I11" s="6">
        <v>-6.67</v>
      </c>
      <c r="J11" s="6">
        <v>8.5220000000000002</v>
      </c>
      <c r="K11" s="85" t="str">
        <f t="shared" si="0"/>
        <v>Yes</v>
      </c>
    </row>
    <row r="12" spans="1:11" ht="25" x14ac:dyDescent="0.25">
      <c r="A12" s="104" t="s">
        <v>841</v>
      </c>
      <c r="B12" s="21" t="s">
        <v>213</v>
      </c>
      <c r="C12" s="23">
        <v>619.57103825000002</v>
      </c>
      <c r="D12" s="5" t="str">
        <f>IF($B12="N/A","N/A",IF(C12&gt;15,"No",IF(C12&lt;-15,"No","Yes")))</f>
        <v>N/A</v>
      </c>
      <c r="E12" s="23">
        <v>619.10412148</v>
      </c>
      <c r="F12" s="5" t="str">
        <f>IF($B12="N/A","N/A",IF(E12&gt;15,"No",IF(E12&lt;-15,"No","Yes")))</f>
        <v>N/A</v>
      </c>
      <c r="G12" s="23">
        <v>683.203125</v>
      </c>
      <c r="H12" s="5" t="str">
        <f>IF($B12="N/A","N/A",IF(G12&gt;15,"No",IF(G12&lt;-15,"No","Yes")))</f>
        <v>N/A</v>
      </c>
      <c r="I12" s="6">
        <v>-7.4999999999999997E-2</v>
      </c>
      <c r="J12" s="6">
        <v>10.35</v>
      </c>
      <c r="K12" s="85" t="str">
        <f t="shared" si="0"/>
        <v>Yes</v>
      </c>
    </row>
    <row r="13" spans="1:11" x14ac:dyDescent="0.25">
      <c r="A13" s="104" t="s">
        <v>650</v>
      </c>
      <c r="B13" s="21" t="s">
        <v>237</v>
      </c>
      <c r="C13" s="4">
        <v>89.020130819000002</v>
      </c>
      <c r="D13" s="5" t="str">
        <f>IF($B13="N/A","N/A",IF(C13&gt;99,"No",IF(C13&lt;75,"No","Yes")))</f>
        <v>Yes</v>
      </c>
      <c r="E13" s="4">
        <v>90.669408078999993</v>
      </c>
      <c r="F13" s="5" t="str">
        <f>IF($B13="N/A","N/A",IF(E13&gt;99,"No",IF(E13&lt;75,"No","Yes")))</f>
        <v>Yes</v>
      </c>
      <c r="G13" s="4">
        <v>93.218288238</v>
      </c>
      <c r="H13" s="5" t="str">
        <f>IF($B13="N/A","N/A",IF(G13&gt;99,"No",IF(G13&lt;75,"No","Yes")))</f>
        <v>Yes</v>
      </c>
      <c r="I13" s="6">
        <v>1.853</v>
      </c>
      <c r="J13" s="6">
        <v>2.8109999999999999</v>
      </c>
      <c r="K13" s="85" t="str">
        <f t="shared" ref="K13:K24" si="1">IF(J13="Div by 0", "N/A", IF(J13="N/A","N/A", IF(J13&gt;30, "No", IF(J13&lt;-30, "No", "Yes"))))</f>
        <v>Yes</v>
      </c>
    </row>
    <row r="14" spans="1:11" x14ac:dyDescent="0.25">
      <c r="A14" s="104" t="s">
        <v>492</v>
      </c>
      <c r="B14" s="21" t="s">
        <v>213</v>
      </c>
      <c r="C14" s="5">
        <v>99.987159367000004</v>
      </c>
      <c r="D14" s="5" t="str">
        <f>IF($B14="N/A","N/A",IF(C14&gt;15,"No",IF(C14&lt;-15,"No","Yes")))</f>
        <v>N/A</v>
      </c>
      <c r="E14" s="5">
        <v>99.902815271999998</v>
      </c>
      <c r="F14" s="5" t="str">
        <f>IF($B14="N/A","N/A",IF(E14&gt;15,"No",IF(E14&lt;-15,"No","Yes")))</f>
        <v>N/A</v>
      </c>
      <c r="G14" s="5">
        <v>99.998377544999997</v>
      </c>
      <c r="H14" s="5" t="str">
        <f>IF($B14="N/A","N/A",IF(G14&gt;15,"No",IF(G14&lt;-15,"No","Yes")))</f>
        <v>N/A</v>
      </c>
      <c r="I14" s="6">
        <v>-8.4000000000000005E-2</v>
      </c>
      <c r="J14" s="6">
        <v>9.5699999999999993E-2</v>
      </c>
      <c r="K14" s="85" t="str">
        <f t="shared" si="1"/>
        <v>Yes</v>
      </c>
    </row>
    <row r="15" spans="1:11" x14ac:dyDescent="0.25">
      <c r="A15" s="104" t="s">
        <v>842</v>
      </c>
      <c r="B15" s="21" t="s">
        <v>213</v>
      </c>
      <c r="C15" s="22">
        <v>23.813644212</v>
      </c>
      <c r="D15" s="5" t="str">
        <f>IF($B15="N/A","N/A",IF(C15&gt;15,"No",IF(C15&lt;-15,"No","Yes")))</f>
        <v>N/A</v>
      </c>
      <c r="E15" s="6">
        <v>24.664448287999999</v>
      </c>
      <c r="F15" s="5" t="str">
        <f>IF($B15="N/A","N/A",IF(E15&gt;15,"No",IF(E15&lt;-15,"No","Yes")))</f>
        <v>N/A</v>
      </c>
      <c r="G15" s="6">
        <v>24.810705129999999</v>
      </c>
      <c r="H15" s="5" t="str">
        <f>IF($B15="N/A","N/A",IF(G15&gt;15,"No",IF(G15&lt;-15,"No","Yes")))</f>
        <v>N/A</v>
      </c>
      <c r="I15" s="6">
        <v>3.573</v>
      </c>
      <c r="J15" s="6">
        <v>0.59299999999999997</v>
      </c>
      <c r="K15" s="85" t="str">
        <f t="shared" si="1"/>
        <v>Yes</v>
      </c>
    </row>
    <row r="16" spans="1:11" x14ac:dyDescent="0.25">
      <c r="A16" s="105" t="s">
        <v>651</v>
      </c>
      <c r="B16" s="29" t="s">
        <v>238</v>
      </c>
      <c r="C16" s="5">
        <v>0</v>
      </c>
      <c r="D16" s="5" t="str">
        <f>IF($B16="N/A","N/A",IF(C16&gt;20,"No",IF(C16&lt;=0,"No","Yes")))</f>
        <v>No</v>
      </c>
      <c r="E16" s="5">
        <v>0</v>
      </c>
      <c r="F16" s="5" t="str">
        <f>IF($B16="N/A","N/A",IF(E16&gt;20,"No",IF(E16&lt;=0,"No","Yes")))</f>
        <v>No</v>
      </c>
      <c r="G16" s="5">
        <v>0</v>
      </c>
      <c r="H16" s="5" t="str">
        <f>IF($B16="N/A","N/A",IF(G16&gt;20,"No",IF(G16&lt;=0,"No","Yes")))</f>
        <v>No</v>
      </c>
      <c r="I16" s="6" t="s">
        <v>1747</v>
      </c>
      <c r="J16" s="6" t="s">
        <v>1747</v>
      </c>
      <c r="K16" s="85" t="str">
        <f t="shared" si="1"/>
        <v>N/A</v>
      </c>
    </row>
    <row r="17" spans="1:11" x14ac:dyDescent="0.25">
      <c r="A17" s="105" t="s">
        <v>369</v>
      </c>
      <c r="B17" s="21" t="s">
        <v>213</v>
      </c>
      <c r="C17" s="5" t="s">
        <v>1747</v>
      </c>
      <c r="D17" s="5" t="str">
        <f>IF($B17="N/A","N/A",IF(C17&gt;15,"No",IF(C17&lt;-15,"No","Yes")))</f>
        <v>N/A</v>
      </c>
      <c r="E17" s="5" t="s">
        <v>1747</v>
      </c>
      <c r="F17" s="5" t="str">
        <f>IF($B17="N/A","N/A",IF(E17&gt;15,"No",IF(E17&lt;-15,"No","Yes")))</f>
        <v>N/A</v>
      </c>
      <c r="G17" s="5" t="s">
        <v>1747</v>
      </c>
      <c r="H17" s="5" t="str">
        <f>IF($B17="N/A","N/A",IF(G17&gt;15,"No",IF(G17&lt;-15,"No","Yes")))</f>
        <v>N/A</v>
      </c>
      <c r="I17" s="6" t="s">
        <v>1747</v>
      </c>
      <c r="J17" s="6" t="s">
        <v>1747</v>
      </c>
      <c r="K17" s="85" t="str">
        <f t="shared" si="1"/>
        <v>N/A</v>
      </c>
    </row>
    <row r="18" spans="1:11" x14ac:dyDescent="0.25">
      <c r="A18" s="105" t="s">
        <v>843</v>
      </c>
      <c r="B18" s="21" t="s">
        <v>213</v>
      </c>
      <c r="C18" s="6" t="s">
        <v>1747</v>
      </c>
      <c r="D18" s="5" t="str">
        <f>IF($B18="N/A","N/A",IF(C18&gt;15,"No",IF(C18&lt;-15,"No","Yes")))</f>
        <v>N/A</v>
      </c>
      <c r="E18" s="6" t="s">
        <v>1747</v>
      </c>
      <c r="F18" s="5" t="str">
        <f>IF($B18="N/A","N/A",IF(E18&gt;15,"No",IF(E18&lt;-15,"No","Yes")))</f>
        <v>N/A</v>
      </c>
      <c r="G18" s="6" t="s">
        <v>1747</v>
      </c>
      <c r="H18" s="5" t="str">
        <f>IF($B18="N/A","N/A",IF(G18&gt;15,"No",IF(G18&lt;-15,"No","Yes")))</f>
        <v>N/A</v>
      </c>
      <c r="I18" s="6" t="s">
        <v>1747</v>
      </c>
      <c r="J18" s="6" t="s">
        <v>1747</v>
      </c>
      <c r="K18" s="85" t="str">
        <f t="shared" si="1"/>
        <v>N/A</v>
      </c>
    </row>
    <row r="19" spans="1:11" x14ac:dyDescent="0.25">
      <c r="A19" s="104" t="s">
        <v>652</v>
      </c>
      <c r="B19" s="29" t="s">
        <v>239</v>
      </c>
      <c r="C19" s="5">
        <v>9.5256239300000004E-2</v>
      </c>
      <c r="D19" s="5" t="str">
        <f>IF($B19="N/A","N/A",IF(C19&gt;10,"No",IF(C19&lt;=0,"No","Yes")))</f>
        <v>Yes</v>
      </c>
      <c r="E19" s="5">
        <v>0.21679534519999999</v>
      </c>
      <c r="F19" s="5" t="str">
        <f>IF($B19="N/A","N/A",IF(E19&gt;10,"No",IF(E19&lt;=0,"No","Yes")))</f>
        <v>Yes</v>
      </c>
      <c r="G19" s="5">
        <v>0.2994600644</v>
      </c>
      <c r="H19" s="5" t="str">
        <f>IF($B19="N/A","N/A",IF(G19&gt;10,"No",IF(G19&lt;=0,"No","Yes")))</f>
        <v>Yes</v>
      </c>
      <c r="I19" s="6">
        <v>127.6</v>
      </c>
      <c r="J19" s="6">
        <v>38.130000000000003</v>
      </c>
      <c r="K19" s="85" t="str">
        <f t="shared" si="1"/>
        <v>No</v>
      </c>
    </row>
    <row r="20" spans="1:11" x14ac:dyDescent="0.25">
      <c r="A20" s="104" t="s">
        <v>129</v>
      </c>
      <c r="B20" s="21" t="s">
        <v>213</v>
      </c>
      <c r="C20" s="5">
        <v>100</v>
      </c>
      <c r="D20" s="5" t="str">
        <f>IF($B20="N/A","N/A",IF(C20&gt;15,"No",IF(C20&lt;-15,"No","Yes")))</f>
        <v>N/A</v>
      </c>
      <c r="E20" s="5">
        <v>100</v>
      </c>
      <c r="F20" s="5" t="str">
        <f>IF($B20="N/A","N/A",IF(E20&gt;15,"No",IF(E20&lt;-15,"No","Yes")))</f>
        <v>N/A</v>
      </c>
      <c r="G20" s="5">
        <v>90.404040404</v>
      </c>
      <c r="H20" s="5" t="str">
        <f>IF($B20="N/A","N/A",IF(G20&gt;15,"No",IF(G20&lt;-15,"No","Yes")))</f>
        <v>N/A</v>
      </c>
      <c r="I20" s="6">
        <v>0</v>
      </c>
      <c r="J20" s="6">
        <v>-9.6</v>
      </c>
      <c r="K20" s="85" t="str">
        <f t="shared" si="1"/>
        <v>Yes</v>
      </c>
    </row>
    <row r="21" spans="1:11" x14ac:dyDescent="0.25">
      <c r="A21" s="104" t="s">
        <v>844</v>
      </c>
      <c r="B21" s="21" t="s">
        <v>213</v>
      </c>
      <c r="C21" s="6">
        <v>26.693333333000002</v>
      </c>
      <c r="D21" s="5" t="str">
        <f>IF($B21="N/A","N/A",IF(C21&gt;15,"No",IF(C21&lt;-15,"No","Yes")))</f>
        <v>N/A</v>
      </c>
      <c r="E21" s="6">
        <v>26.141935484000001</v>
      </c>
      <c r="F21" s="5" t="str">
        <f>IF($B21="N/A","N/A",IF(E21&gt;15,"No",IF(E21&lt;-15,"No","Yes")))</f>
        <v>N/A</v>
      </c>
      <c r="G21" s="6">
        <v>25.888268155999999</v>
      </c>
      <c r="H21" s="5" t="str">
        <f>IF($B21="N/A","N/A",IF(G21&gt;15,"No",IF(G21&lt;-15,"No","Yes")))</f>
        <v>N/A</v>
      </c>
      <c r="I21" s="6">
        <v>-2.0699999999999998</v>
      </c>
      <c r="J21" s="6">
        <v>-0.97</v>
      </c>
      <c r="K21" s="85" t="str">
        <f t="shared" si="1"/>
        <v>Yes</v>
      </c>
    </row>
    <row r="22" spans="1:11" x14ac:dyDescent="0.25">
      <c r="A22" s="104" t="s">
        <v>1682</v>
      </c>
      <c r="B22" s="29" t="s">
        <v>224</v>
      </c>
      <c r="C22" s="5">
        <v>10.884612942</v>
      </c>
      <c r="D22" s="5" t="str">
        <f>IF($B22="N/A","N/A",IF(C22&gt;5,"No",IF(C22&lt;=0,"No","Yes")))</f>
        <v>No</v>
      </c>
      <c r="E22" s="5">
        <v>9.1137965760000004</v>
      </c>
      <c r="F22" s="5" t="str">
        <f>IF($B22="N/A","N/A",IF(E22&gt;5,"No",IF(E22&lt;=0,"No","Yes")))</f>
        <v>No</v>
      </c>
      <c r="G22" s="5">
        <v>6.4822516976999998</v>
      </c>
      <c r="H22" s="5" t="str">
        <f>IF($B22="N/A","N/A",IF(G22&gt;5,"No",IF(G22&lt;=0,"No","Yes")))</f>
        <v>No</v>
      </c>
      <c r="I22" s="6">
        <v>-16.3</v>
      </c>
      <c r="J22" s="6">
        <v>-28.9</v>
      </c>
      <c r="K22" s="85" t="str">
        <f t="shared" si="1"/>
        <v>Yes</v>
      </c>
    </row>
    <row r="23" spans="1:11" x14ac:dyDescent="0.25">
      <c r="A23" s="104" t="s">
        <v>130</v>
      </c>
      <c r="B23" s="21" t="s">
        <v>213</v>
      </c>
      <c r="C23" s="5">
        <v>0.21003500580000001</v>
      </c>
      <c r="D23" s="5" t="str">
        <f>IF($B23="N/A","N/A",IF(C23&gt;15,"No",IF(C23&lt;-15,"No","Yes")))</f>
        <v>N/A</v>
      </c>
      <c r="E23" s="5">
        <v>0.29158993249999998</v>
      </c>
      <c r="F23" s="5" t="str">
        <f>IF($B23="N/A","N/A",IF(E23&gt;15,"No",IF(E23&lt;-15,"No","Yes")))</f>
        <v>N/A</v>
      </c>
      <c r="G23" s="5">
        <v>0.27998133460000002</v>
      </c>
      <c r="H23" s="5" t="str">
        <f>IF($B23="N/A","N/A",IF(G23&gt;15,"No",IF(G23&lt;-15,"No","Yes")))</f>
        <v>N/A</v>
      </c>
      <c r="I23" s="6">
        <v>38.83</v>
      </c>
      <c r="J23" s="6">
        <v>-3.98</v>
      </c>
      <c r="K23" s="85" t="str">
        <f t="shared" si="1"/>
        <v>Yes</v>
      </c>
    </row>
    <row r="24" spans="1:11" x14ac:dyDescent="0.25">
      <c r="A24" s="104" t="s">
        <v>845</v>
      </c>
      <c r="B24" s="21" t="s">
        <v>213</v>
      </c>
      <c r="C24" s="6">
        <v>20.333333332999999</v>
      </c>
      <c r="D24" s="5" t="str">
        <f>IF($B24="N/A","N/A",IF(C24&gt;15,"No",IF(C24&lt;-15,"No","Yes")))</f>
        <v>N/A</v>
      </c>
      <c r="E24" s="6">
        <v>24.263157894999999</v>
      </c>
      <c r="F24" s="5" t="str">
        <f>IF($B24="N/A","N/A",IF(E24&gt;15,"No",IF(E24&lt;-15,"No","Yes")))</f>
        <v>N/A</v>
      </c>
      <c r="G24" s="6">
        <v>21.333333332999999</v>
      </c>
      <c r="H24" s="5" t="str">
        <f>IF($B24="N/A","N/A",IF(G24&gt;15,"No",IF(G24&lt;-15,"No","Yes")))</f>
        <v>N/A</v>
      </c>
      <c r="I24" s="6">
        <v>19.329999999999998</v>
      </c>
      <c r="J24" s="6">
        <v>-12.1</v>
      </c>
      <c r="K24" s="85" t="str">
        <f t="shared" si="1"/>
        <v>Yes</v>
      </c>
    </row>
    <row r="25" spans="1:11" x14ac:dyDescent="0.25">
      <c r="A25" s="104" t="s">
        <v>15</v>
      </c>
      <c r="B25" s="21" t="s">
        <v>240</v>
      </c>
      <c r="C25" s="5">
        <v>0</v>
      </c>
      <c r="D25" s="5" t="str">
        <f>IF($B25="N/A","N/A",IF(C25&gt;20,"No",IF(C25&lt;1,"No","Yes")))</f>
        <v>No</v>
      </c>
      <c r="E25" s="5">
        <v>0</v>
      </c>
      <c r="F25" s="5" t="str">
        <f>IF($B25="N/A","N/A",IF(E25&gt;20,"No",IF(E25&lt;1,"No","Yes")))</f>
        <v>No</v>
      </c>
      <c r="G25" s="5">
        <v>0</v>
      </c>
      <c r="H25" s="5" t="str">
        <f>IF($B25="N/A","N/A",IF(G25&gt;20,"No",IF(G25&lt;1,"No","Yes")))</f>
        <v>No</v>
      </c>
      <c r="I25" s="6" t="s">
        <v>1747</v>
      </c>
      <c r="J25" s="6" t="s">
        <v>1747</v>
      </c>
      <c r="K25" s="85" t="str">
        <f t="shared" ref="K25:K34" si="2">IF(J25="Div by 0", "N/A", IF(J25="N/A","N/A", IF(J25&gt;30, "No", IF(J25&lt;-30, "No", "Yes"))))</f>
        <v>N/A</v>
      </c>
    </row>
    <row r="26" spans="1:11" x14ac:dyDescent="0.25">
      <c r="A26" s="104" t="s">
        <v>159</v>
      </c>
      <c r="B26" s="21" t="s">
        <v>214</v>
      </c>
      <c r="C26" s="5">
        <v>97.315044134999994</v>
      </c>
      <c r="D26" s="5" t="str">
        <f>IF($B26="N/A","N/A",IF(C26&gt;100,"No",IF(C26&lt;95,"No","Yes")))</f>
        <v>Yes</v>
      </c>
      <c r="E26" s="5">
        <v>98.033456416999996</v>
      </c>
      <c r="F26" s="5" t="str">
        <f>IF($B26="N/A","N/A",IF(E26&gt;100,"No",IF(E26&lt;95,"No","Yes")))</f>
        <v>Yes</v>
      </c>
      <c r="G26" s="5">
        <v>99.283110754999996</v>
      </c>
      <c r="H26" s="5" t="str">
        <f>IF($B26="N/A","N/A",IF(G26&gt;100,"No",IF(G26&lt;95,"No","Yes")))</f>
        <v>Yes</v>
      </c>
      <c r="I26" s="6">
        <v>0.73819999999999997</v>
      </c>
      <c r="J26" s="6">
        <v>1.2749999999999999</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10.376579666</v>
      </c>
      <c r="D28" s="5" t="str">
        <f>IF($B28="N/A","N/A",IF(C28&gt;30,"No",IF(C28&lt;5,"No","Yes")))</f>
        <v>Yes</v>
      </c>
      <c r="E28" s="5">
        <v>9.2592592593000003</v>
      </c>
      <c r="F28" s="5" t="str">
        <f>IF($B28="N/A","N/A",IF(E28&gt;30,"No",IF(E28&lt;5,"No","Yes")))</f>
        <v>Yes</v>
      </c>
      <c r="G28" s="5">
        <v>8.3969812006000009</v>
      </c>
      <c r="H28" s="5" t="str">
        <f>IF($B28="N/A","N/A",IF(G28&gt;30,"No",IF(G28&lt;5,"No","Yes")))</f>
        <v>Yes</v>
      </c>
      <c r="I28" s="6">
        <v>-10.8</v>
      </c>
      <c r="J28" s="6">
        <v>-9.31</v>
      </c>
      <c r="K28" s="85" t="str">
        <f t="shared" si="2"/>
        <v>Yes</v>
      </c>
    </row>
    <row r="29" spans="1:11" x14ac:dyDescent="0.25">
      <c r="A29" s="104" t="s">
        <v>847</v>
      </c>
      <c r="B29" s="21" t="s">
        <v>227</v>
      </c>
      <c r="C29" s="5">
        <v>40.391185622999998</v>
      </c>
      <c r="D29" s="5" t="str">
        <f>IF($B29="N/A","N/A",IF(C29&gt;75,"No",IF(C29&lt;15,"No","Yes")))</f>
        <v>Yes</v>
      </c>
      <c r="E29" s="5">
        <v>37.246838984</v>
      </c>
      <c r="F29" s="5" t="str">
        <f>IF($B29="N/A","N/A",IF(E29&gt;75,"No",IF(E29&lt;15,"No","Yes")))</f>
        <v>Yes</v>
      </c>
      <c r="G29" s="5">
        <v>35.856561653999997</v>
      </c>
      <c r="H29" s="5" t="str">
        <f>IF($B29="N/A","N/A",IF(G29&gt;75,"No",IF(G29&lt;15,"No","Yes")))</f>
        <v>Yes</v>
      </c>
      <c r="I29" s="6">
        <v>-7.78</v>
      </c>
      <c r="J29" s="6">
        <v>-3.73</v>
      </c>
      <c r="K29" s="85" t="str">
        <f t="shared" si="2"/>
        <v>Yes</v>
      </c>
    </row>
    <row r="30" spans="1:11" x14ac:dyDescent="0.25">
      <c r="A30" s="104" t="s">
        <v>848</v>
      </c>
      <c r="B30" s="21" t="s">
        <v>228</v>
      </c>
      <c r="C30" s="5">
        <v>48.707690354</v>
      </c>
      <c r="D30" s="5" t="str">
        <f>IF($B30="N/A","N/A",IF(C30&gt;70,"No",IF(C30&lt;25,"No","Yes")))</f>
        <v>Yes</v>
      </c>
      <c r="E30" s="5">
        <v>53.493901757000003</v>
      </c>
      <c r="F30" s="5" t="str">
        <f>IF($B30="N/A","N/A",IF(E30&gt;70,"No",IF(E30&lt;25,"No","Yes")))</f>
        <v>Yes</v>
      </c>
      <c r="G30" s="5">
        <v>55.746457145000001</v>
      </c>
      <c r="H30" s="5" t="str">
        <f>IF($B30="N/A","N/A",IF(G30&gt;70,"No",IF(G30&lt;25,"No","Yes")))</f>
        <v>Yes</v>
      </c>
      <c r="I30" s="6">
        <v>9.8260000000000005</v>
      </c>
      <c r="J30" s="6">
        <v>4.2110000000000003</v>
      </c>
      <c r="K30" s="85" t="str">
        <f t="shared" si="2"/>
        <v>Yes</v>
      </c>
    </row>
    <row r="31" spans="1:11" x14ac:dyDescent="0.25">
      <c r="A31" s="104" t="s">
        <v>160</v>
      </c>
      <c r="B31" s="21" t="s">
        <v>214</v>
      </c>
      <c r="C31" s="5">
        <v>89.134438306000007</v>
      </c>
      <c r="D31" s="5" t="str">
        <f>IF($B31="N/A","N/A",IF(C31&gt;100,"No",IF(C31&lt;95,"No","Yes")))</f>
        <v>No</v>
      </c>
      <c r="E31" s="5">
        <v>90.909980977999993</v>
      </c>
      <c r="F31" s="5" t="str">
        <f>IF($B31="N/A","N/A",IF(E31&gt;100,"No",IF(E31&lt;95,"No","Yes")))</f>
        <v>No</v>
      </c>
      <c r="G31" s="5">
        <v>93.535897396999999</v>
      </c>
      <c r="H31" s="5" t="str">
        <f>IF($B31="N/A","N/A",IF(G31&gt;100,"No",IF(G31&lt;95,"No","Yes")))</f>
        <v>No</v>
      </c>
      <c r="I31" s="6">
        <v>1.992</v>
      </c>
      <c r="J31" s="6">
        <v>2.8879999999999999</v>
      </c>
      <c r="K31" s="85" t="str">
        <f t="shared" si="2"/>
        <v>Yes</v>
      </c>
    </row>
    <row r="32" spans="1:11" x14ac:dyDescent="0.25">
      <c r="A32" s="83" t="s">
        <v>372</v>
      </c>
      <c r="B32" s="21" t="s">
        <v>241</v>
      </c>
      <c r="C32" s="5">
        <v>0.1092271544</v>
      </c>
      <c r="D32" s="5" t="str">
        <f>IF($B32="N/A","N/A",IF(C32&gt;5,"No",IF(C32&lt;1,"No","Yes")))</f>
        <v>No</v>
      </c>
      <c r="E32" s="5">
        <v>0.1314758868</v>
      </c>
      <c r="F32" s="5" t="str">
        <f>IF($B32="N/A","N/A",IF(E32&gt;5,"No",IF(E32&lt;1,"No","Yes")))</f>
        <v>No</v>
      </c>
      <c r="G32" s="5">
        <v>0.1799785236</v>
      </c>
      <c r="H32" s="5" t="str">
        <f>IF($B32="N/A","N/A",IF(G32&gt;5,"No",IF(G32&lt;1,"No","Yes")))</f>
        <v>No</v>
      </c>
      <c r="I32" s="6">
        <v>20.37</v>
      </c>
      <c r="J32" s="6">
        <v>36.89</v>
      </c>
      <c r="K32" s="85" t="str">
        <f t="shared" si="2"/>
        <v>No</v>
      </c>
    </row>
    <row r="33" spans="1:11" x14ac:dyDescent="0.25">
      <c r="A33" s="83" t="s">
        <v>374</v>
      </c>
      <c r="B33" s="21" t="s">
        <v>242</v>
      </c>
      <c r="C33" s="5">
        <v>88.717851018999994</v>
      </c>
      <c r="D33" s="5" t="str">
        <f>IF($B33="N/A","N/A",IF(C33&gt;98,"No",IF(C33&lt;8,"No","Yes")))</f>
        <v>Yes</v>
      </c>
      <c r="E33" s="5">
        <v>90.419044421999999</v>
      </c>
      <c r="F33" s="5" t="str">
        <f>IF($B33="N/A","N/A",IF(E33&gt;98,"No",IF(E33&lt;8,"No","Yes")))</f>
        <v>Yes</v>
      </c>
      <c r="G33" s="5">
        <v>92.790272084999998</v>
      </c>
      <c r="H33" s="5" t="str">
        <f>IF($B33="N/A","N/A",IF(G33&gt;98,"No",IF(G33&lt;8,"No","Yes")))</f>
        <v>Yes</v>
      </c>
      <c r="I33" s="6">
        <v>1.9179999999999999</v>
      </c>
      <c r="J33" s="6">
        <v>2.6219999999999999</v>
      </c>
      <c r="K33" s="85" t="str">
        <f t="shared" si="2"/>
        <v>Yes</v>
      </c>
    </row>
    <row r="34" spans="1:11" x14ac:dyDescent="0.25">
      <c r="A34" s="100" t="s">
        <v>375</v>
      </c>
      <c r="B34" s="106" t="s">
        <v>224</v>
      </c>
      <c r="C34" s="94">
        <v>5.2073410799999997E-2</v>
      </c>
      <c r="D34" s="94" t="str">
        <f>IF($B34="N/A","N/A",IF(C34&gt;5,"No",IF(C34&lt;=0,"No","Yes")))</f>
        <v>Yes</v>
      </c>
      <c r="E34" s="94">
        <v>4.4757748700000002E-2</v>
      </c>
      <c r="F34" s="94" t="str">
        <f>IF($B34="N/A","N/A",IF(E34&gt;5,"No",IF(E34&lt;=0,"No","Yes")))</f>
        <v>Yes</v>
      </c>
      <c r="G34" s="94">
        <v>4.0835463299999999E-2</v>
      </c>
      <c r="H34" s="94" t="str">
        <f>IF($B34="N/A","N/A",IF(G34&gt;5,"No",IF(G34&lt;=0,"No","Yes")))</f>
        <v>Yes</v>
      </c>
      <c r="I34" s="95">
        <v>-14</v>
      </c>
      <c r="J34" s="95">
        <v>-8.76</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4596</v>
      </c>
      <c r="D6" s="5" t="str">
        <f>IF($B6="N/A","N/A",IF(C6&gt;15,"No",IF(C6&lt;-15,"No","Yes")))</f>
        <v>N/A</v>
      </c>
      <c r="E6" s="22">
        <v>4928</v>
      </c>
      <c r="F6" s="5" t="str">
        <f>IF($B6="N/A","N/A",IF(E6&gt;15,"No",IF(E6&lt;-15,"No","Yes")))</f>
        <v>N/A</v>
      </c>
      <c r="G6" s="22">
        <v>4928</v>
      </c>
      <c r="H6" s="5" t="str">
        <f>IF($B6="N/A","N/A",IF(G6&gt;15,"No",IF(G6&lt;-15,"No","Yes")))</f>
        <v>N/A</v>
      </c>
      <c r="I6" s="6">
        <v>7.2240000000000002</v>
      </c>
      <c r="J6" s="6">
        <v>0</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1779.7652306</v>
      </c>
      <c r="D9" s="5" t="str">
        <f>IF($B9="N/A","N/A",IF(C9&gt;15,"No",IF(C9&lt;-15,"No","Yes")))</f>
        <v>N/A</v>
      </c>
      <c r="E9" s="23">
        <v>1931.6913555000001</v>
      </c>
      <c r="F9" s="5" t="str">
        <f>IF($B9="N/A","N/A",IF(E9&gt;15,"No",IF(E9&lt;-15,"No","Yes")))</f>
        <v>N/A</v>
      </c>
      <c r="G9" s="23">
        <v>1918.1850649</v>
      </c>
      <c r="H9" s="5" t="str">
        <f>IF($B9="N/A","N/A",IF(G9&gt;15,"No",IF(G9&lt;-15,"No","Yes")))</f>
        <v>N/A</v>
      </c>
      <c r="I9" s="6">
        <v>8.5359999999999996</v>
      </c>
      <c r="J9" s="6">
        <v>-0.69899999999999995</v>
      </c>
      <c r="K9" s="85" t="str">
        <f t="shared" si="0"/>
        <v>Yes</v>
      </c>
    </row>
    <row r="10" spans="1:11" x14ac:dyDescent="0.25">
      <c r="A10" s="104" t="s">
        <v>650</v>
      </c>
      <c r="B10" s="21" t="s">
        <v>237</v>
      </c>
      <c r="C10" s="4">
        <v>99.912967797999997</v>
      </c>
      <c r="D10" s="5" t="str">
        <f>IF($B10="N/A","N/A",IF(C10&gt;99,"No",IF(C10&lt;75,"No","Yes")))</f>
        <v>No</v>
      </c>
      <c r="E10" s="4">
        <v>99.066558442000002</v>
      </c>
      <c r="F10" s="5" t="str">
        <f>IF($B10="N/A","N/A",IF(E10&gt;99,"No",IF(E10&lt;75,"No","Yes")))</f>
        <v>No</v>
      </c>
      <c r="G10" s="4">
        <v>99.512987013</v>
      </c>
      <c r="H10" s="5" t="str">
        <f>IF($B10="N/A","N/A",IF(G10&gt;99,"No",IF(G10&lt;75,"No","Yes")))</f>
        <v>No</v>
      </c>
      <c r="I10" s="6">
        <v>-0.84699999999999998</v>
      </c>
      <c r="J10" s="6">
        <v>0.4506</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8.7032201899999995E-2</v>
      </c>
      <c r="D12" s="5" t="str">
        <f>IF($B12="N/A","N/A",IF(C12&gt;10,"No",IF(C12&lt;=0,"No","Yes")))</f>
        <v>Yes</v>
      </c>
      <c r="E12" s="5">
        <v>0.93344155839999998</v>
      </c>
      <c r="F12" s="5" t="str">
        <f>IF($B12="N/A","N/A",IF(E12&gt;10,"No",IF(E12&lt;=0,"No","Yes")))</f>
        <v>Yes</v>
      </c>
      <c r="G12" s="5">
        <v>0.48701298700000001</v>
      </c>
      <c r="H12" s="5" t="str">
        <f>IF($B12="N/A","N/A",IF(G12&gt;10,"No",IF(G12&lt;=0,"No","Yes")))</f>
        <v>Yes</v>
      </c>
      <c r="I12" s="6">
        <v>972.5</v>
      </c>
      <c r="J12" s="6">
        <v>-47.8</v>
      </c>
      <c r="K12" s="85" t="str">
        <f t="shared" si="0"/>
        <v>No</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85" t="str">
        <f t="shared" si="0"/>
        <v>N/A</v>
      </c>
    </row>
    <row r="14" spans="1:11" x14ac:dyDescent="0.25">
      <c r="A14" s="104" t="s">
        <v>159</v>
      </c>
      <c r="B14" s="21" t="s">
        <v>214</v>
      </c>
      <c r="C14" s="5">
        <v>99.651871192000002</v>
      </c>
      <c r="D14" s="5" t="str">
        <f>IF($B14="N/A","N/A",IF(C14&gt;100,"No",IF(C14&lt;95,"No","Yes")))</f>
        <v>Yes</v>
      </c>
      <c r="E14" s="5">
        <v>99.776785713999999</v>
      </c>
      <c r="F14" s="5" t="str">
        <f>IF($B14="N/A","N/A",IF(E14&gt;100,"No",IF(E14&lt;95,"No","Yes")))</f>
        <v>Yes</v>
      </c>
      <c r="G14" s="5">
        <v>99.614448052</v>
      </c>
      <c r="H14" s="5" t="str">
        <f>IF($B14="N/A","N/A",IF(G14&gt;100,"No",IF(G14&lt;95,"No","Yes")))</f>
        <v>Yes</v>
      </c>
      <c r="I14" s="6">
        <v>0.12540000000000001</v>
      </c>
      <c r="J14" s="6">
        <v>-0.16300000000000001</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7.7893820714000004</v>
      </c>
      <c r="D16" s="5" t="str">
        <f>IF($B16="N/A","N/A",IF(C16&gt;30,"No",IF(C16&lt;5,"No","Yes")))</f>
        <v>Yes</v>
      </c>
      <c r="E16" s="5">
        <v>6.8384740260000001</v>
      </c>
      <c r="F16" s="5" t="str">
        <f>IF($B16="N/A","N/A",IF(E16&gt;30,"No",IF(E16&lt;5,"No","Yes")))</f>
        <v>Yes</v>
      </c>
      <c r="G16" s="5">
        <v>6.6761363636000004</v>
      </c>
      <c r="H16" s="5" t="str">
        <f>IF($B16="N/A","N/A",IF(G16&gt;30,"No",IF(G16&lt;5,"No","Yes")))</f>
        <v>Yes</v>
      </c>
      <c r="I16" s="6">
        <v>-12.2</v>
      </c>
      <c r="J16" s="6">
        <v>-2.37</v>
      </c>
      <c r="K16" s="85" t="str">
        <f t="shared" si="0"/>
        <v>Yes</v>
      </c>
    </row>
    <row r="17" spans="1:11" x14ac:dyDescent="0.25">
      <c r="A17" s="104" t="s">
        <v>847</v>
      </c>
      <c r="B17" s="21" t="s">
        <v>227</v>
      </c>
      <c r="C17" s="5">
        <v>34.464751958000001</v>
      </c>
      <c r="D17" s="5" t="str">
        <f>IF($B17="N/A","N/A",IF(C17&gt;75,"No",IF(C17&lt;15,"No","Yes")))</f>
        <v>Yes</v>
      </c>
      <c r="E17" s="5">
        <v>32.325487013</v>
      </c>
      <c r="F17" s="5" t="str">
        <f>IF($B17="N/A","N/A",IF(E17&gt;75,"No",IF(E17&lt;15,"No","Yes")))</f>
        <v>Yes</v>
      </c>
      <c r="G17" s="5">
        <v>28.551136364000001</v>
      </c>
      <c r="H17" s="5" t="str">
        <f>IF($B17="N/A","N/A",IF(G17&gt;75,"No",IF(G17&lt;15,"No","Yes")))</f>
        <v>Yes</v>
      </c>
      <c r="I17" s="6">
        <v>-6.21</v>
      </c>
      <c r="J17" s="6">
        <v>-11.7</v>
      </c>
      <c r="K17" s="85" t="str">
        <f t="shared" si="0"/>
        <v>Yes</v>
      </c>
    </row>
    <row r="18" spans="1:11" x14ac:dyDescent="0.25">
      <c r="A18" s="104" t="s">
        <v>848</v>
      </c>
      <c r="B18" s="21" t="s">
        <v>228</v>
      </c>
      <c r="C18" s="5">
        <v>56.179286335999997</v>
      </c>
      <c r="D18" s="5" t="str">
        <f>IF($B18="N/A","N/A",IF(C18&gt;70,"No",IF(C18&lt;25,"No","Yes")))</f>
        <v>Yes</v>
      </c>
      <c r="E18" s="5">
        <v>60.836038961</v>
      </c>
      <c r="F18" s="5" t="str">
        <f>IF($B18="N/A","N/A",IF(E18&gt;70,"No",IF(E18&lt;25,"No","Yes")))</f>
        <v>Yes</v>
      </c>
      <c r="G18" s="5">
        <v>64.772727273000001</v>
      </c>
      <c r="H18" s="5" t="str">
        <f>IF($B18="N/A","N/A",IF(G18&gt;70,"No",IF(G18&lt;25,"No","Yes")))</f>
        <v>Yes</v>
      </c>
      <c r="I18" s="6">
        <v>8.2889999999999997</v>
      </c>
      <c r="J18" s="6">
        <v>6.4710000000000001</v>
      </c>
      <c r="K18" s="85" t="str">
        <f t="shared" si="0"/>
        <v>Yes</v>
      </c>
    </row>
    <row r="19" spans="1:11" x14ac:dyDescent="0.25">
      <c r="A19" s="104" t="s">
        <v>160</v>
      </c>
      <c r="B19" s="21" t="s">
        <v>214</v>
      </c>
      <c r="C19" s="5">
        <v>99.891209747999994</v>
      </c>
      <c r="D19" s="5" t="str">
        <f>IF($B19="N/A","N/A",IF(C19&gt;100,"No",IF(C19&lt;95,"No","Yes")))</f>
        <v>Yes</v>
      </c>
      <c r="E19" s="5">
        <v>99.756493505999998</v>
      </c>
      <c r="F19" s="5" t="str">
        <f>IF($B19="N/A","N/A",IF(E19&gt;100,"No",IF(E19&lt;95,"No","Yes")))</f>
        <v>Yes</v>
      </c>
      <c r="G19" s="5">
        <v>99.939123377000001</v>
      </c>
      <c r="H19" s="5" t="str">
        <f>IF($B19="N/A","N/A",IF(G19&gt;100,"No",IF(G19&lt;95,"No","Yes")))</f>
        <v>Yes</v>
      </c>
      <c r="I19" s="6">
        <v>-0.13500000000000001</v>
      </c>
      <c r="J19" s="6">
        <v>0.18310000000000001</v>
      </c>
      <c r="K19" s="85" t="str">
        <f t="shared" si="0"/>
        <v>Yes</v>
      </c>
    </row>
    <row r="20" spans="1:11" x14ac:dyDescent="0.25">
      <c r="A20" s="83" t="s">
        <v>372</v>
      </c>
      <c r="B20" s="21" t="s">
        <v>241</v>
      </c>
      <c r="C20" s="5">
        <v>9.6170583115999992</v>
      </c>
      <c r="D20" s="5" t="str">
        <f>IF($B20="N/A","N/A",IF(C20&gt;5,"No",IF(C20&lt;1,"No","Yes")))</f>
        <v>No</v>
      </c>
      <c r="E20" s="5">
        <v>9.0909090909000003</v>
      </c>
      <c r="F20" s="5" t="str">
        <f>IF($B20="N/A","N/A",IF(E20&gt;5,"No",IF(E20&lt;1,"No","Yes")))</f>
        <v>No</v>
      </c>
      <c r="G20" s="5">
        <v>7.3457792207999999</v>
      </c>
      <c r="H20" s="5" t="str">
        <f>IF($B20="N/A","N/A",IF(G20&gt;5,"No",IF(G20&lt;1,"No","Yes")))</f>
        <v>No</v>
      </c>
      <c r="I20" s="6">
        <v>-5.47</v>
      </c>
      <c r="J20" s="6">
        <v>-19.2</v>
      </c>
      <c r="K20" s="85" t="str">
        <f t="shared" si="0"/>
        <v>Yes</v>
      </c>
    </row>
    <row r="21" spans="1:11" x14ac:dyDescent="0.25">
      <c r="A21" s="83" t="s">
        <v>374</v>
      </c>
      <c r="B21" s="21" t="s">
        <v>242</v>
      </c>
      <c r="C21" s="5">
        <v>82.506527414999994</v>
      </c>
      <c r="D21" s="5" t="str">
        <f>IF($B21="N/A","N/A",IF(C21&gt;98,"No",IF(C21&lt;8,"No","Yes")))</f>
        <v>Yes</v>
      </c>
      <c r="E21" s="5">
        <v>83.563311687999999</v>
      </c>
      <c r="F21" s="5" t="str">
        <f>IF($B21="N/A","N/A",IF(E21&gt;98,"No",IF(E21&lt;8,"No","Yes")))</f>
        <v>Yes</v>
      </c>
      <c r="G21" s="5">
        <v>85.9375</v>
      </c>
      <c r="H21" s="5" t="str">
        <f>IF($B21="N/A","N/A",IF(G21&gt;98,"No",IF(G21&lt;8,"No","Yes")))</f>
        <v>Yes</v>
      </c>
      <c r="I21" s="6">
        <v>1.2809999999999999</v>
      </c>
      <c r="J21" s="6">
        <v>2.8410000000000002</v>
      </c>
      <c r="K21" s="85" t="str">
        <f t="shared" si="0"/>
        <v>Yes</v>
      </c>
    </row>
    <row r="22" spans="1:11" x14ac:dyDescent="0.25">
      <c r="A22" s="100" t="s">
        <v>375</v>
      </c>
      <c r="B22" s="106" t="s">
        <v>224</v>
      </c>
      <c r="C22" s="94">
        <v>0.30461270670000001</v>
      </c>
      <c r="D22" s="94" t="str">
        <f>IF($B22="N/A","N/A",IF(C22&gt;5,"No",IF(C22&lt;=0,"No","Yes")))</f>
        <v>Yes</v>
      </c>
      <c r="E22" s="94">
        <v>0.34496753250000001</v>
      </c>
      <c r="F22" s="94" t="str">
        <f>IF($B22="N/A","N/A",IF(E22&gt;5,"No",IF(E22&lt;=0,"No","Yes")))</f>
        <v>Yes</v>
      </c>
      <c r="G22" s="94">
        <v>0.16233766229999999</v>
      </c>
      <c r="H22" s="94" t="str">
        <f>IF($B22="N/A","N/A",IF(G22&gt;5,"No",IF(G22&lt;=0,"No","Yes")))</f>
        <v>Yes</v>
      </c>
      <c r="I22" s="95">
        <v>13.25</v>
      </c>
      <c r="J22" s="95">
        <v>-52.9</v>
      </c>
      <c r="K22" s="96" t="str">
        <f t="shared" si="0"/>
        <v>No</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2025-05-02T18:42:25Z</dcterms:modified>
  <dc:language>English</dc:language>
</cp:coreProperties>
</file>