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OR 2013-2015\"/>
    </mc:Choice>
  </mc:AlternateContent>
  <xr:revisionPtr revIDLastSave="0" documentId="8_{F0853755-EC44-4228-87BC-6DE36BC7B679}"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<sst xmlns="http://schemas.openxmlformats.org/spreadsheetml/2006/main" count="7095" uniqueCount="1753">
  <si>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</si>
  <si>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</si>
  <si>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</si>
  <si>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</si>
  <si>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</si>
  <si>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</si>
  <si>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</si>
  <si>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</si>
  <si>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</si>
  <si>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</si>
  <si>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</si>
  <si>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</si>
  <si>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</si>
  <si>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</si>
  <si>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</si>
  <si>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</si>
  <si>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</si>
  <si>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</si>
  <si>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</si>
  <si>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</si>
  <si>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</si>
  <si>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</si>
  <si>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</si>
  <si>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</si>
  <si>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</si>
  <si>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</si>
  <si>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</si>
  <si>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</si>
  <si>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</si>
  <si>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</si>
  <si>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</si>
  <si>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</si>
  <si>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</si>
  <si>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</si>
  <si>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</si>
  <si>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</si>
  <si>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</si>
  <si>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</si>
  <si>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</si>
  <si>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</si>
  <si>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</si>
  <si>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</si>
  <si>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</si>
  <si>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</si>
  <si>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</si>
  <si>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</si>
  <si>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</si>
  <si>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</si>
  <si>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</si>
  <si>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</si>
  <si>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</si>
  <si>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</si>
  <si>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</si>
  <si>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</si>
  <si>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</si>
  <si>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</si>
  <si>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</si>
  <si>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</si>
  <si>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</si>
  <si>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</si>
  <si>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</si>
  <si>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</si>
  <si>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</si>
  <si>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</si>
  <si>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</si>
  <si>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</si>
  <si>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</si>
  <si>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</si>
  <si>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</si>
  <si>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</si>
  <si>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</si>
  <si>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</si>
  <si>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</si>
  <si>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</si>
  <si>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</si>
  <si>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</si>
  <si>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</si>
  <si>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</si>
  <si>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</si>
  <si>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</si>
  <si>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</si>
  <si>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</si>
  <si>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</si>
  <si>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</si>
  <si>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</si>
  <si>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</si>
  <si>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</si>
  <si>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</si>
  <si>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</si>
  <si>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</si>
  <si>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</si>
  <si>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</si>
  <si>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</si>
  <si>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</si>
  <si>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</si>
  <si>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</si>
  <si>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</si>
  <si>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</si>
  <si>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</si>
  <si>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</si>
  <si>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</si>
  <si>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</si>
  <si>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</si>
  <si>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</si>
  <si>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</si>
  <si>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</si>
  <si>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</si>
  <si>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</si>
  <si>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</si>
  <si>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</si>
  <si>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</si>
  <si>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</si>
  <si>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</si>
  <si>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</si>
  <si>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</si>
  <si>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</si>
  <si>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</si>
  <si>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</si>
  <si>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</si>
  <si>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</si>
  <si>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</si>
  <si>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</si>
  <si>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</si>
  <si>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</si>
  <si>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</si>
  <si>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</si>
  <si>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</si>
  <si>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</si>
  <si>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</si>
  <si>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</si>
  <si>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</si>
  <si>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</si>
  <si>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</si>
  <si>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</si>
  <si>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</si>
  <si>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</si>
  <si>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</si>
  <si>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</si>
  <si>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</si>
  <si>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</si>
  <si>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</si>
  <si>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</si>
  <si>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</si>
  <si>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</si>
  <si>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</si>
  <si>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</si>
  <si>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</si>
  <si>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</si>
  <si>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</si>
  <si>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</si>
  <si>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</si>
  <si>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</si>
  <si>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</si>
  <si>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</si>
  <si>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</si>
  <si>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</si>
  <si>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</si>
  <si>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</si>
  <si>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</si>
  <si>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</si>
  <si>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</si>
  <si>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</si>
  <si>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</si>
  <si>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</si>
  <si>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</si>
  <si>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</si>
  <si>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</si>
  <si>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</si>
  <si>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</si>
  <si>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</si>
  <si>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</si>
  <si>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</si>
  <si>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</si>
  <si>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</si>
  <si>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</si>
  <si>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</si>
  <si>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</si>
  <si>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</si>
  <si>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</si>
  <si>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</si>
  <si>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</si>
  <si>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</si>
  <si>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</si>
  <si>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</si>
  <si>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</si>
  <si>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</si>
  <si>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</si>
  <si>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</si>
  <si>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</si>
  <si>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</si>
  <si>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</si>
  <si>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</si>
  <si>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</si>
  <si>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</si>
  <si>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</si>
  <si>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</si>
  <si>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</si>
  <si>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</si>
  <si>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</si>
  <si>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</si>
  <si>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</si>
  <si>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</si>
  <si>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</si>
  <si>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</si>
  <si>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</si>
  <si>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</si>
  <si>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</si>
  <si>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</si>
  <si>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</si>
  <si>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</si>
  <si>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</si>
  <si>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</si>
  <si>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</si>
  <si>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</si>
  <si>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</si>
  <si>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</si>
  <si>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</si>
  <si>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</si>
  <si>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</si>
  <si>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</si>
  <si>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</si>
  <si>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</si>
  <si>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</si>
  <si>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</si>
  <si>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</si>
  <si>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</si>
  <si>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</si>
  <si>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</si>
  <si>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</si>
  <si>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</si>
  <si>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</si>
  <si>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</si>
  <si>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</si>
  <si>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</si>
  <si>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</si>
  <si>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</si>
  <si>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</si>
  <si>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</si>
  <si>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</si>
  <si>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</si>
  <si>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</si>
  <si>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</si>
  <si>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</si>
  <si>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</si>
  <si>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</si>
  <si>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</si>
  <si>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</si>
  <si>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</si>
  <si>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</si>
  <si>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</si>
  <si>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</si>
  <si>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</si>
  <si>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</si>
  <si>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</si>
  <si>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</si>
  <si>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</si>
  <si>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</si>
  <si>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</si>
  <si>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</si>
  <si>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</si>
  <si>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</si>
  <si>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</si>
  <si>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</si>
  <si>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</si>
  <si>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</si>
  <si>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</si>
  <si>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</si>
  <si>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</si>
  <si>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</si>
  <si>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</si>
  <si>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</si>
  <si>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</si>
  <si>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</si>
  <si>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</si>
  <si>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</si>
  <si>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</si>
  <si>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</si>
  <si>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</si>
  <si>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</si>
  <si>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</si>
  <si>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</si>
  <si>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</si>
  <si>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</si>
  <si>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</si>
  <si>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</si>
  <si>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</si>
  <si>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</si>
  <si>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</si>
  <si>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</si>
  <si>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</si>
  <si>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</si>
  <si>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</si>
  <si>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</si>
  <si>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</si>
  <si>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</si>
  <si>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</si>
  <si>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</si>
  <si>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</si>
  <si>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</si>
  <si>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</si>
  <si>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</si>
  <si>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</si>
  <si>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</si>
  <si>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</si>
  <si>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</si>
  <si>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</si>
  <si>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</si>
  <si>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</si>
  <si>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</si>
  <si>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</si>
  <si>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</si>
  <si>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</si>
  <si>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</si>
  <si>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</si>
  <si>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</si>
  <si>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</si>
  <si>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</si>
  <si>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</si>
  <si>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</si>
  <si>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</si>
  <si>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</si>
  <si>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</si>
  <si>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</si>
  <si>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</si>
  <si>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</si>
  <si>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</si>
  <si>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</si>
  <si>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</si>
  <si>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</si>
  <si>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</si>
  <si>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</si>
  <si>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</si>
  <si>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</si>
  <si>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</si>
  <si>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</si>
  <si>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</si>
  <si>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</si>
  <si>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</si>
  <si>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</si>
  <si>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</si>
  <si>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</si>
  <si>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</si>
  <si>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</si>
  <si>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</si>
  <si>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</si>
  <si>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</si>
  <si>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</si>
  <si>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</si>
  <si>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</si>
  <si>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</si>
  <si>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</si>
  <si>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</si>
  <si>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</si>
  <si>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</si>
  <si>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</si>
  <si>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</si>
  <si>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</si>
  <si>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</si>
  <si>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</si>
  <si>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</si>
  <si>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</si>
  <si>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</si>
  <si>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</si>
  <si>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</si>
  <si>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</si>
  <si>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</si>
  <si>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</si>
  <si>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</si>
  <si>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</si>
  <si>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</si>
  <si>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</si>
  <si>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</si>
  <si>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</si>
  <si>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</si>
  <si>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</si>
  <si>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</si>
  <si>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</si>
  <si>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</si>
  <si>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</si>
  <si>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</si>
  <si>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</si>
  <si>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</si>
  <si>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</si>
  <si>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</si>
  <si>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</si>
  <si>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</si>
  <si>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</si>
  <si>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</si>
  <si>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</si>
  <si>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</si>
  <si>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</si>
  <si>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</si>
  <si>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</si>
  <si>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</si>
  <si>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</si>
  <si>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</si>
  <si>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</si>
  <si>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</si>
  <si>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</si>
  <si>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</si>
  <si>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</si>
  <si>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</si>
  <si>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</si>
  <si>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</si>
  <si>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</si>
  <si>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</si>
  <si>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</si>
  <si>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</si>
  <si>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</si>
  <si>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</si>
  <si>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</si>
  <si>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</si>
  <si>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</si>
  <si>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</si>
  <si>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</si>
  <si>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</si>
  <si>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</si>
  <si>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</si>
  <si>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</si>
  <si>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</si>
  <si>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</si>
  <si>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</si>
  <si>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</si>
  <si>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</si>
  <si>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</si>
  <si>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</si>
  <si>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</si>
  <si>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</si>
  <si>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</si>
  <si>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</si>
  <si>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</si>
  <si>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</si>
  <si>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</si>
  <si>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</si>
  <si>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</si>
  <si>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</si>
  <si>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</si>
  <si>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</si>
  <si>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</si>
  <si>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</si>
  <si>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</si>
  <si>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</si>
  <si>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</si>
  <si>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</si>
  <si>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</si>
  <si>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</si>
  <si>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</si>
  <si>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</si>
  <si>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</si>
  <si>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</si>
  <si>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</si>
  <si>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</si>
  <si>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</si>
  <si>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</si>
  <si>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</si>
  <si>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</si>
  <si>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</si>
  <si>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</si>
  <si>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</si>
  <si>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</si>
  <si>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</si>
  <si>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</si>
  <si>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</si>
  <si>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</si>
  <si>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</si>
  <si>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</si>
  <si>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</si>
  <si>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</si>
  <si>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</si>
  <si>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</si>
  <si>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</si>
  <si>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</si>
  <si>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</si>
  <si>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</si>
  <si>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</si>
  <si>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</si>
  <si>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</si>
  <si>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</si>
  <si>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</si>
  <si>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</si>
  <si>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</si>
  <si>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</si>
  <si>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</si>
  <si>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</si>
  <si>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</si>
  <si>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</si>
  <si>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</si>
  <si>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</si>
  <si>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</si>
  <si>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</si>
  <si>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</si>
  <si>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</si>
  <si>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</si>
  <si>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</si>
  <si>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</si>
  <si>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</si>
  <si>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</si>
  <si>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</si>
  <si>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</si>
  <si>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</si>
  <si>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</si>
  <si>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</si>
  <si>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</si>
  <si>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</si>
  <si>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</si>
  <si>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</si>
  <si>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</si>
  <si>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</si>
  <si>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</si>
  <si>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</si>
  <si>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</si>
  <si>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</si>
  <si>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</si>
  <si>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</si>
  <si>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</si>
  <si>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</si>
  <si>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</si>
  <si>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</si>
  <si>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</si>
  <si>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</si>
  <si>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</si>
  <si>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</si>
  <si>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</si>
  <si>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</si>
  <si>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</si>
  <si>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</si>
  <si>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</si>
  <si>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</si>
  <si>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</si>
  <si>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</si>
  <si>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</si>
  <si>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</si>
  <si>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</si>
  <si>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</si>
  <si>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</si>
  <si>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</si>
  <si>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</si>
  <si>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</si>
  <si>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</si>
  <si>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</si>
  <si>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</si>
  <si>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</si>
  <si>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</si>
  <si>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</si>
  <si>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</si>
  <si>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</si>
  <si>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</si>
  <si>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</si>
  <si>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</si>
  <si>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</si>
  <si>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</si>
  <si>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</si>
  <si>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</si>
  <si>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</si>
  <si>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</si>
  <si>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</si>
  <si>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</si>
  <si>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</si>
  <si>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</si>
  <si>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</si>
  <si>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</si>
  <si>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</si>
  <si>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</si>
  <si>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</si>
  <si>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</si>
  <si>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</si>
  <si>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</si>
  <si>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</si>
  <si>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</si>
  <si>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</si>
  <si>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</si>
  <si>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</si>
  <si>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</si>
  <si>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</si>
  <si>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</si>
  <si>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</si>
  <si>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</si>
  <si>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</si>
  <si>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</si>
  <si>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</si>
  <si>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</si>
  <si>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</si>
  <si>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</si>
  <si>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</si>
  <si>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</si>
  <si>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</si>
  <si>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</si>
  <si>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</si>
  <si>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</si>
  <si>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</si>
  <si>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</si>
  <si>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</si>
  <si>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</si>
  <si>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</si>
  <si>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</si>
  <si>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</si>
  <si>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</si>
  <si>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</si>
  <si>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</si>
  <si>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</si>
  <si>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</si>
  <si>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</si>
  <si>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</si>
  <si>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</si>
  <si>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</si>
  <si>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</si>
  <si>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</si>
  <si>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</si>
  <si>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</si>
  <si>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</si>
  <si>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</si>
  <si>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</si>
  <si>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</si>
  <si>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</si>
  <si>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</si>
  <si>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</si>
  <si>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</si>
  <si>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</si>
  <si>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</si>
  <si>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</si>
  <si>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</si>
  <si>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</si>
  <si>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</si>
  <si>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</si>
  <si>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</si>
  <si>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</si>
  <si>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</si>
  <si>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</si>
  <si>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</si>
  <si>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</si>
  <si>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</si>
  <si>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</si>
  <si>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</si>
  <si>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</si>
  <si>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</si>
  <si>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</si>
  <si>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</si>
  <si>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</si>
  <si>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</si>
  <si>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</si>
  <si>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</si>
  <si>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</si>
  <si>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</si>
  <si>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</si>
  <si>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</si>
  <si>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</si>
  <si>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</si>
  <si>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</si>
  <si>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</si>
  <si>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</si>
  <si>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</si>
  <si>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</si>
  <si>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</si>
  <si>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</si>
  <si>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</si>
  <si>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</si>
  <si>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</si>
  <si>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</si>
  <si>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</si>
  <si>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</si>
  <si>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</si>
  <si>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</si>
  <si>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</si>
  <si>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</si>
  <si>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</si>
  <si>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</si>
  <si>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</si>
  <si>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</si>
  <si>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</si>
  <si>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</si>
  <si>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</si>
  <si>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</si>
  <si>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</si>
  <si>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</si>
  <si>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</si>
  <si>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</si>
  <si>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</si>
  <si>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</si>
  <si>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</si>
  <si>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</si>
  <si>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</si>
  <si>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</si>
  <si>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</si>
  <si>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</si>
  <si>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</si>
  <si>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</si>
  <si>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</si>
  <si>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</si>
  <si>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</si>
  <si>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</si>
  <si>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</si>
  <si>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</si>
  <si>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</si>
  <si>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</si>
  <si>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</si>
  <si>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</si>
  <si>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</si>
  <si>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</si>
  <si>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</si>
  <si>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</si>
  <si>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</si>
  <si>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</si>
  <si>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</si>
  <si>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</si>
  <si>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</si>
  <si>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</si>
  <si>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</si>
  <si>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</si>
  <si>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</si>
  <si>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</si>
  <si>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</si>
  <si>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</si>
  <si>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</si>
  <si>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</si>
  <si>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</si>
  <si>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</si>
  <si>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</si>
  <si>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</si>
  <si>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</si>
  <si>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</si>
  <si>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</si>
  <si>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</si>
  <si>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</si>
  <si>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</si>
  <si>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</si>
  <si>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</si>
  <si>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</si>
  <si>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</si>
  <si>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</si>
  <si>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</si>
  <si>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</si>
  <si>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</si>
  <si>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</si>
  <si>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</si>
  <si>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</si>
  <si>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</si>
  <si>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</si>
  <si>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</si>
  <si>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</si>
  <si>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</si>
  <si>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</si>
  <si>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</si>
  <si>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</si>
  <si>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</si>
  <si>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</si>
  <si>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</si>
  <si>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</si>
  <si>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</si>
  <si>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</si>
  <si>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</si>
  <si>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</si>
  <si>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</si>
  <si>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</si>
  <si>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</si>
  <si>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</si>
  <si>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</si>
  <si>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</si>
  <si>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</si>
  <si>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</si>
  <si>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</si>
  <si>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</si>
  <si>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</si>
  <si>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</si>
  <si>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</si>
  <si>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</si>
  <si>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</si>
  <si>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</si>
  <si>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</si>
  <si>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</si>
  <si>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</si>
  <si>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</si>
  <si>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</si>
  <si>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</si>
  <si>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</si>
  <si>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</si>
  <si>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</si>
  <si>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</si>
  <si>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</si>
  <si>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</si>
  <si>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</si>
  <si>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</si>
  <si>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</si>
  <si>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</si>
  <si>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</si>
  <si>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</si>
  <si>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</si>
  <si>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</si>
  <si>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</si>
  <si>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</si>
  <si>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</si>
  <si>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</si>
  <si>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</si>
  <si>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</si>
  <si>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</si>
  <si>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</si>
  <si>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</si>
  <si>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</si>
  <si>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</si>
  <si>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</si>
  <si>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</si>
  <si>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</si>
  <si>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</si>
  <si>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</si>
  <si>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</si>
  <si>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</si>
  <si>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</si>
  <si>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</si>
  <si>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</si>
  <si>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</si>
  <si>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</si>
  <si>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</si>
  <si>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</si>
  <si>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</si>
  <si>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</si>
  <si>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</si>
  <si>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</si>
  <si>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</si>
  <si>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</si>
  <si>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</si>
  <si>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</si>
  <si>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</si>
  <si>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</si>
  <si>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</si>
  <si>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</si>
  <si>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</si>
  <si>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</si>
  <si>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</si>
  <si>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</si>
  <si>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</si>
  <si>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</si>
  <si>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</si>
  <si>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</si>
  <si>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</si>
  <si>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</si>
  <si>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</si>
  <si>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</si>
  <si>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</si>
  <si>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</si>
  <si>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</si>
  <si>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</si>
  <si>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</si>
  <si>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</si>
  <si>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</si>
  <si>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</si>
  <si>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</si>
  <si>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</si>
  <si>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</si>
  <si>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</si>
  <si>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</si>
  <si>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</si>
  <si>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</si>
  <si>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</si>
  <si>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</si>
  <si>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</si>
  <si>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</si>
  <si>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</si>
  <si>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</si>
  <si>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</si>
  <si>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</si>
  <si>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</si>
  <si>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</si>
  <si>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</si>
  <si>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</si>
  <si>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</si>
  <si>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</si>
  <si>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</si>
  <si>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</si>
  <si>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</si>
  <si>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</si>
  <si>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</si>
  <si>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</si>
  <si>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</si>
  <si>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</si>
  <si>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</si>
  <si>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</si>
  <si>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</si>
  <si>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</si>
  <si>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</si>
  <si>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</si>
  <si>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</si>
  <si>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</si>
  <si>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</si>
  <si>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</si>
  <si>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</si>
  <si>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</si>
  <si>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</si>
  <si>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</si>
  <si>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</si>
  <si>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</si>
  <si>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</si>
  <si>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</si>
  <si>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</si>
  <si>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</si>
  <si>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</si>
  <si>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</si>
  <si>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</si>
  <si>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</si>
  <si>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</si>
  <si>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</si>
  <si>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</si>
  <si>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</si>
  <si>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</si>
  <si>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</si>
  <si>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</si>
  <si>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</si>
  <si>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</si>
  <si>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</si>
  <si>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</si>
  <si>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</si>
  <si>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</si>
  <si>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</si>
  <si>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</si>
  <si>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</si>
  <si>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</si>
  <si>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</si>
  <si>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</si>
  <si>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</si>
  <si>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</si>
  <si>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</si>
  <si>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</si>
  <si>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</si>
  <si>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</si>
  <si>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</si>
  <si>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</si>
  <si>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</si>
  <si>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</si>
  <si>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</si>
  <si>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</si>
  <si>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</si>
  <si>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</si>
  <si>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</si>
  <si>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</si>
  <si>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</si>
  <si>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</si>
  <si>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</si>
  <si>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</si>
  <si>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</si>
  <si>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</si>
  <si>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</si>
  <si>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</si>
  <si>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</si>
  <si>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</si>
  <si>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</si>
  <si>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</si>
  <si>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</si>
  <si>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</si>
  <si>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</si>
  <si>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</si>
  <si>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</si>
  <si>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</si>
  <si>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</si>
  <si>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</si>
  <si>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</si>
  <si>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</si>
  <si>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</si>
  <si>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</si>
  <si>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</si>
  <si>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</si>
  <si>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</si>
  <si>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</si>
  <si>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</si>
  <si>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</si>
  <si>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</si>
  <si>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</si>
  <si>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</si>
  <si>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</si>
  <si>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</si>
  <si>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</si>
  <si>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</si>
  <si>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</si>
  <si>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</si>
  <si>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</si>
  <si>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</si>
  <si>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</si>
  <si>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</si>
  <si>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</si>
  <si>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</si>
  <si>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</si>
  <si>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</si>
  <si>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</si>
  <si>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</si>
  <si>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</si>
  <si>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</si>
  <si>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</si>
  <si>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</si>
  <si>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</si>
  <si>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</si>
  <si>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</si>
  <si>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</si>
  <si>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</si>
  <si>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</si>
  <si>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</si>
  <si>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</si>
  <si>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</si>
  <si>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</si>
  <si>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</si>
  <si>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</si>
  <si>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</si>
  <si>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</si>
  <si>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</si>
  <si>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</si>
  <si>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</si>
  <si>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</si>
  <si>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</si>
  <si>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</si>
  <si>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</si>
  <si>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</si>
  <si>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</si>
  <si>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</si>
  <si>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</si>
  <si>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</si>
  <si>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</si>
  <si>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</si>
  <si>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</si>
  <si>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</si>
  <si>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</si>
  <si>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</si>
  <si>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</si>
  <si>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</si>
  <si>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</si>
  <si>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</si>
  <si>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</si>
  <si>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</si>
  <si>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</si>
  <si>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</si>
  <si>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</si>
  <si>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</si>
  <si>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</si>
  <si>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</si>
  <si>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</si>
  <si>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</si>
  <si>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</si>
  <si>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</si>
  <si>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</si>
  <si>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</si>
  <si>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</si>
  <si>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</si>
  <si>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</si>
  <si>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</si>
  <si>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</si>
  <si>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</si>
  <si>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</si>
  <si>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</si>
  <si>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</si>
  <si>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</si>
  <si>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</si>
  <si>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</si>
  <si>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</si>
  <si>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</si>
  <si>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</si>
  <si>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</si>
  <si>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</si>
  <si>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</si>
  <si>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</si>
  <si>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</si>
  <si>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</si>
  <si>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</si>
  <si>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</si>
  <si>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</si>
  <si>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</si>
  <si>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</si>
  <si>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</si>
  <si>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</si>
  <si>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</si>
  <si>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</si>
  <si>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</si>
  <si>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</si>
  <si>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</si>
  <si>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</si>
  <si>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</si>
  <si>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</si>
  <si>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</si>
  <si>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</si>
  <si>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</si>
  <si>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</si>
  <si>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</si>
  <si>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</si>
  <si>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</si>
  <si>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</si>
  <si>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</si>
  <si>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</si>
  <si>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</si>
  <si>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</si>
  <si>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</si>
  <si>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</si>
  <si>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</si>
  <si>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</si>
  <si>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</si>
  <si>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</si>
  <si>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</si>
  <si>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</si>
  <si>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</si>
  <si>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</si>
  <si>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</si>
  <si>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</si>
  <si>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</si>
  <si>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</si>
  <si>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</si>
  <si>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</si>
  <si>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</si>
  <si>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</si>
  <si>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</si>
  <si>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</si>
  <si>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</si>
  <si>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</si>
  <si>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</si>
  <si>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</si>
  <si>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</si>
  <si>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</si>
  <si>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</si>
  <si>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</si>
  <si>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</si>
  <si>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</si>
  <si>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</si>
  <si>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</si>
  <si>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</si>
  <si>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</si>
  <si>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</si>
  <si>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</si>
  <si>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</si>
  <si>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</si>
  <si>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</si>
  <si>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</si>
  <si>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</si>
  <si>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</si>
  <si>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</si>
  <si>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</si>
  <si>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</si>
  <si>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</si>
  <si>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</si>
  <si>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</si>
  <si>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</si>
  <si>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</si>
  <si>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</si>
  <si>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</si>
  <si>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</si>
  <si>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</si>
  <si>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</si>
  <si>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</si>
  <si>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</si>
  <si>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</si>
  <si>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</si>
  <si>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</si>
  <si>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</si>
  <si>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</si>
  <si>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</si>
  <si>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</si>
  <si>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</si>
  <si>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</si>
  <si>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</si>
  <si>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</si>
  <si>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</si>
  <si>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</si>
  <si>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</si>
  <si>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</si>
  <si>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</si>
  <si>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</si>
  <si>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</si>
  <si>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</si>
  <si>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</si>
  <si>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</si>
  <si>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</si>
  <si>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</si>
  <si>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</si>
  <si>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</si>
  <si>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</si>
  <si>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</si>
  <si>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</si>
  <si>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</si>
  <si>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</si>
  <si>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</si>
  <si>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</si>
  <si>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</si>
  <si>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</si>
  <si>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</si>
  <si>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</si>
  <si>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</si>
  <si>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</si>
  <si>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</si>
  <si>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</si>
  <si>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</si>
  <si>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</si>
  <si>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</si>
  <si>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</si>
  <si>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</si>
  <si>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</si>
  <si>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</si>
  <si>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</si>
  <si>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</si>
  <si>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</si>
  <si>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</si>
  <si>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</si>
  <si>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</si>
  <si>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</si>
  <si>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</si>
  <si>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</si>
  <si>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</si>
  <si>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</si>
  <si>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</si>
  <si>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</si>
  <si>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</si>
  <si>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</si>
  <si>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</si>
  <si>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</si>
  <si>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</si>
  <si>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</si>
  <si>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</si>
  <si>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</si>
  <si>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</si>
  <si>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</si>
  <si>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</si>
  <si>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</si>
  <si>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</si>
  <si>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</si>
  <si>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</si>
  <si>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</si>
  <si>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</si>
  <si>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</si>
  <si>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</si>
  <si>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</si>
  <si>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</si>
  <si>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</si>
  <si>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</si>
  <si>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</si>
  <si>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</si>
  <si>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</si>
  <si>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</si>
  <si>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</si>
  <si>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</si>
  <si>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</si>
  <si>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</si>
  <si>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</si>
  <si>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</si>
  <si>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</si>
  <si>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</si>
  <si>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</si>
  <si>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</si>
  <si>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</si>
  <si>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</si>
  <si>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</si>
  <si>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</si>
  <si>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</si>
  <si>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</si>
  <si>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</si>
  <si>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</si>
  <si>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</si>
  <si>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</si>
  <si>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</si>
  <si>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</si>
  <si>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</si>
  <si>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</si>
  <si>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</si>
  <si>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</si>
  <si>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</si>
  <si>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</si>
  <si>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</si>
  <si>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</si>
  <si>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</si>
  <si>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</si>
  <si>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</si>
  <si>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</si>
  <si>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</si>
  <si>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</si>
  <si>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</si>
  <si>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</si>
  <si>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</si>
  <si>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</si>
  <si>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</si>
  <si>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</si>
  <si>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</si>
  <si>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</si>
  <si>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</si>
  <si>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</si>
  <si>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</si>
  <si>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</si>
  <si>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</si>
  <si>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</si>
  <si>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</si>
  <si>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</si>
  <si>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</si>
  <si>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</si>
  <si>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</si>
  <si>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</si>
  <si>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</si>
  <si>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</si>
  <si>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</si>
  <si>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</si>
  <si>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</si>
  <si>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</si>
  <si>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</si>
  <si>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</si>
  <si>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</si>
  <si>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</si>
  <si>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</si>
  <si>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</si>
  <si>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</si>
  <si>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</si>
  <si>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</si>
  <si>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</si>
  <si>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</si>
  <si>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</si>
  <si>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</si>
  <si>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</si>
  <si>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</si>
  <si>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</si>
  <si>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</si>
  <si>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</si>
  <si>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</si>
  <si>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</si>
  <si>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</si>
  <si>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</si>
  <si>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</si>
  <si>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</si>
  <si>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</si>
  <si>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</si>
  <si>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</si>
  <si>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</si>
  <si>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</si>
  <si>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</si>
  <si>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</si>
  <si>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</si>
  <si>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</si>
  <si>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</si>
  <si>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</si>
  <si>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</si>
  <si>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</si>
  <si>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</si>
  <si>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</si>
  <si>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</si>
  <si>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</si>
  <si>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</si>
  <si>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</si>
  <si>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</si>
  <si>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</si>
  <si>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</si>
  <si>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</si>
  <si>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</si>
  <si>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</si>
  <si>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</si>
  <si>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</si>
  <si>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</si>
  <si>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</si>
  <si>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</si>
  <si>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</si>
  <si>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</si>
  <si>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</si>
  <si>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</si>
  <si>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</si>
  <si>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</si>
  <si>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</si>
  <si>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</si>
  <si>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</si>
  <si>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</si>
  <si>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</si>
  <si>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</si>
  <si>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</si>
  <si>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</si>
  <si>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</si>
  <si>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</si>
  <si>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</si>
  <si>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</si>
  <si>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</si>
  <si>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</si>
  <si>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</si>
  <si>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</si>
  <si>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</si>
  <si>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</si>
  <si>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</si>
  <si>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</si>
  <si>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</si>
  <si>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</si>
  <si>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</si>
  <si>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</si>
  <si>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</si>
  <si>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</si>
  <si>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</si>
  <si>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</si>
  <si>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</si>
  <si>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</si>
  <si>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</si>
  <si>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</si>
  <si>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</si>
  <si>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</si>
  <si>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</si>
  <si>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</si>
  <si>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</si>
  <si>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</si>
  <si>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</si>
  <si>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</si>
  <si>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</si>
  <si>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</si>
  <si>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</si>
  <si>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</si>
  <si>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</si>
  <si>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</si>
  <si>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</si>
  <si>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</si>
  <si>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</si>
  <si>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</si>
  <si>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</si>
  <si>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</si>
  <si>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</si>
  <si>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</si>
  <si>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</si>
  <si>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</si>
  <si>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</si>
  <si>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</si>
  <si>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</si>
  <si>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</si>
  <si>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</si>
  <si>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</si>
  <si>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</si>
  <si>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</si>
  <si>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</si>
  <si>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</si>
  <si>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</si>
  <si>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</si>
  <si>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</si>
  <si>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</si>
  <si>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</si>
  <si>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</si>
  <si>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</si>
  <si>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</si>
  <si>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</si>
  <si>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</si>
  <si>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</si>
  <si>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</si>
  <si>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</si>
  <si>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</si>
  <si>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</si>
  <si>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</si>
  <si>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</si>
  <si>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</si>
  <si>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</si>
  <si>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</si>
  <si>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</si>
  <si>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</si>
  <si>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</si>
  <si>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</si>
  <si>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</si>
  <si>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</si>
  <si>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</si>
  <si>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</si>
  <si>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</si>
  <si>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</si>
  <si>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</si>
  <si>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</si>
  <si>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</si>
  <si>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</si>
  <si>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</si>
  <si>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</si>
  <si>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</si>
  <si>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</si>
  <si>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</si>
  <si>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</si>
  <si>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</si>
  <si>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</si>
  <si>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</si>
  <si>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</si>
  <si>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</si>
  <si>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</si>
  <si>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</si>
  <si>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</si>
  <si>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</si>
  <si>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</si>
  <si>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</si>
  <si>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</si>
  <si>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</si>
  <si>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</si>
  <si>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</si>
  <si>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</si>
  <si>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</si>
  <si>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</si>
  <si>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</si>
  <si>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</si>
  <si>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</si>
  <si>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</si>
  <si>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</si>
  <si>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</si>
  <si>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</si>
  <si>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</si>
  <si>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</si>
  <si>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</si>
  <si>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</si>
  <si>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</si>
  <si>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</si>
  <si>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</si>
  <si>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</si>
  <si>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</si>
  <si>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</si>
  <si>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</si>
  <si>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</si>
  <si>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</si>
  <si>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</si>
  <si>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</si>
  <si>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</si>
  <si>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</si>
  <si>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</si>
  <si>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</si>
  <si>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</si>
  <si>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</si>
  <si>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</si>
  <si>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</si>
  <si>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</si>
  <si>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</si>
  <si>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</si>
  <si>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</si>
  <si>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</si>
  <si>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</si>
  <si>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</si>
  <si>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</si>
  <si>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</si>
  <si>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</si>
  <si>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</si>
  <si>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</si>
  <si>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</si>
  <si>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</si>
  <si>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</si>
  <si>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</si>
  <si>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</si>
  <si>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</si>
  <si>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</si>
  <si>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</si>
  <si>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</si>
  <si>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</si>
  <si>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</si>
  <si>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</si>
  <si>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</si>
  <si>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</si>
  <si>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</si>
  <si>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</si>
  <si>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</si>
  <si>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</si>
  <si>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</si>
  <si>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</si>
  <si>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</si>
  <si>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</si>
  <si>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</si>
  <si>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</si>
  <si>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</si>
  <si>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</si>
  <si>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</si>
  <si>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</si>
  <si>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</si>
  <si>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</si>
  <si>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</si>
  <si>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</si>
  <si>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</si>
  <si>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</si>
  <si>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</si>
  <si>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</si>
  <si>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</si>
  <si>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</si>
  <si>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</si>
  <si>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</si>
  <si>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</si>
  <si>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</si>
  <si>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</si>
  <si>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</si>
  <si>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</si>
  <si>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</si>
  <si>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</si>
  <si>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</si>
  <si>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</si>
  <si>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</si>
  <si>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</si>
  <si>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</si>
  <si>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</si>
  <si>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</si>
  <si>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</si>
  <si>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</si>
  <si>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</si>
  <si>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</si>
  <si>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</si>
  <si>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</si>
  <si>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</si>
  <si>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</si>
  <si>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</si>
  <si>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</si>
  <si>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</si>
  <si>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</si>
  <si>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</si>
  <si>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</si>
  <si>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</si>
  <si>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</si>
  <si>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</si>
  <si>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</si>
  <si>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</si>
  <si>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</si>
  <si>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</si>
  <si>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</si>
  <si>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</si>
  <si>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</si>
  <si>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</si>
  <si>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</si>
  <si>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</si>
  <si>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</si>
  <si>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</si>
  <si>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</si>
  <si>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</si>
  <si>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</si>
  <si>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</si>
  <si>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</si>
  <si>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</si>
  <si>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</si>
  <si>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</si>
  <si>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</si>
  <si>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</si>
  <si>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</si>
  <si>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</si>
  <si>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</si>
  <si>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</si>
  <si>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</si>
  <si>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</si>
  <si>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</si>
  <si>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</si>
  <si>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</si>
  <si>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</si>
  <si>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</si>
  <si>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</si>
  <si>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</si>
  <si>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</si>
  <si>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</si>
  <si>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</si>
  <si>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</si>
  <si>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</si>
  <si>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</si>
  <si>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</si>
  <si>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</si>
  <si>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</si>
  <si>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</si>
  <si>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</si>
  <si>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</si>
  <si>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</si>
  <si>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</si>
  <si>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</si>
  <si>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</si>
  <si>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</si>
  <si>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</si>
  <si>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</si>
  <si>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</si>
  <si>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</si>
  <si>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</si>
  <si>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</si>
  <si>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</si>
  <si>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</si>
  <si>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</si>
  <si>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</si>
  <si>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</si>
  <si>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</si>
  <si>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</si>
  <si>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</si>
  <si>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</si>
  <si>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</si>
  <si>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</si>
  <si>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</si>
  <si>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</si>
  <si>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</si>
  <si>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</si>
  <si>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</si>
  <si>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</si>
  <si>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</si>
  <si>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</si>
  <si>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</si>
  <si>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</si>
  <si>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</si>
  <si>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</si>
  <si>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</si>
  <si>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</si>
  <si>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</si>
  <si>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</si>
  <si>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</si>
  <si>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</si>
  <si>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</si>
  <si>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</si>
  <si>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</si>
  <si>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</si>
  <si>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</si>
  <si>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</si>
  <si>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</si>
  <si>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</si>
  <si>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</si>
  <si>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</si>
  <si>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</si>
  <si>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</si>
  <si>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</si>
  <si>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</si>
  <si>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</si>
  <si>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</si>
  <si>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</si>
  <si>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</si>
  <si>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</si>
  <si>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</si>
  <si>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</si>
  <si>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</si>
  <si>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</si>
  <si>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</si>
  <si>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</si>
  <si>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</si>
  <si>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</si>
  <si>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</si>
  <si>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</si>
  <si>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</si>
  <si>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</si>
  <si>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</si>
  <si>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</si>
  <si>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</si>
  <si>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</si>
  <si>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</si>
  <si>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</si>
  <si>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</si>
  <si>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</si>
  <si>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</si>
  <si>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</si>
  <si>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</si>
  <si>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</si>
  <si>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</si>
  <si>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</si>
  <si>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</si>
  <si>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</si>
  <si>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</si>
  <si>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</si>
  <si>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</si>
  <si>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</si>
  <si>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</si>
  <si>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</si>
  <si>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</si>
  <si>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</si>
  <si>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</si>
  <si>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</si>
  <si>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</si>
  <si>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</si>
  <si>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</si>
  <si>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</si>
  <si>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</si>
  <si>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</si>
  <si>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</si>
  <si>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</si>
  <si>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</si>
  <si>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</si>
  <si>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</si>
  <si>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</si>
  <si>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</si>
  <si>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</si>
  <si>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</si>
  <si>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</si>
  <si>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</si>
  <si>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</si>
  <si>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June % Private Health Insurance (Private Insurance Code = 2, 3, 4 or 5)</t>
  </si>
  <si>
    <t>State: OR</t>
  </si>
  <si>
    <t>Div by 0</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</si>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</sst>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93">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3_x000a_Value"/>
    <tableColumn id="4" xr3:uid="{00000000-0010-0000-0000-000004000000}" name="2013 _x000a_Value Within Range" dataDxfId="323"/>
    <tableColumn id="5" xr3:uid="{00000000-0010-0000-0000-000005000000}" name="2014_x000a_Value"/>
    <tableColumn id="6" xr3:uid="{00000000-0010-0000-0000-000006000000}" name="2014_x000a_Value Within Range" dataDxfId="322"/>
    <tableColumn id="7" xr3:uid="{00000000-0010-0000-0000-000007000000}" name="2015_x000a_Value"/>
    <tableColumn id="8" xr3:uid="{00000000-0010-0000-0000-000008000000}" name="2015_x000a_ Value Within Range" dataDxfId="321"/>
    <tableColumn id="9" xr3:uid="{00000000-0010-0000-0000-000009000000}" name="% Change 2013 -_x000a_ 2014" dataDxfId="320"/>
    <tableColumn id="10" xr3:uid="{00000000-0010-0000-0000-00000A000000}" name="% Change 2014 - _x000a_2015"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3_x000a_Value" dataDxfId="189"/>
    <tableColumn id="4" xr3:uid="{00000000-0010-0000-0900-000004000000}" name="2013 _x000a_Value Within Range" dataDxfId="188">
      <calculatedColumnFormula>IF($B6="N/A","N/A",IF(C6&gt;15,"No",IF(C6&lt;-15,"No","Yes")))</calculatedColumnFormula>
    </tableColumn>
    <tableColumn id="5" xr3:uid="{00000000-0010-0000-0900-000005000000}" name="2014_x000a_Value" dataDxfId="187"/>
    <tableColumn id="6" xr3:uid="{00000000-0010-0000-0900-000006000000}" name="2014_x000a_Value Within Range" dataDxfId="186">
      <calculatedColumnFormula>IF($B6="N/A","N/A",IF(E6&gt;15,"No",IF(E6&lt;-15,"No","Yes")))</calculatedColumnFormula>
    </tableColumn>
    <tableColumn id="7" xr3:uid="{00000000-0010-0000-0900-000007000000}" name="2015_x000a_Value" dataDxfId="185"/>
    <tableColumn id="8" xr3:uid="{00000000-0010-0000-0900-000008000000}" name="2015_x000a_ Value Within Range" dataDxfId="184">
      <calculatedColumnFormula>IF($B6="N/A","N/A",IF(G6&gt;15,"No",IF(G6&lt;-15,"No","Yes")))</calculatedColumnFormula>
    </tableColumn>
    <tableColumn id="9" xr3:uid="{00000000-0010-0000-0900-000009000000}" name="% Change 2013 -_x000a_ 2014" dataDxfId="183"/>
    <tableColumn id="10" xr3:uid="{00000000-0010-0000-0900-00000A000000}" name="% Change 2014 - _x000a_2015"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3_x000a_Value" dataDxfId="173"/>
    <tableColumn id="4" xr3:uid="{00000000-0010-0000-0A00-000004000000}" name="2013 _x000a_Value Within Range" dataDxfId="172">
      <calculatedColumnFormula>IF($B6="N/A","N/A",IF(C6&gt;15,"No",IF(C6&lt;-15,"No","Yes")))</calculatedColumnFormula>
    </tableColumn>
    <tableColumn id="5" xr3:uid="{00000000-0010-0000-0A00-000005000000}" name="2014_x000a_Value" dataDxfId="171"/>
    <tableColumn id="6" xr3:uid="{00000000-0010-0000-0A00-000006000000}" name="2014_x000a_Value Within Range" dataDxfId="170">
      <calculatedColumnFormula>IF($B6="N/A","N/A",IF(E6&gt;15,"No",IF(E6&lt;-15,"No","Yes")))</calculatedColumnFormula>
    </tableColumn>
    <tableColumn id="7" xr3:uid="{00000000-0010-0000-0A00-000007000000}" name="2015_x000a_Value" dataDxfId="169"/>
    <tableColumn id="8" xr3:uid="{00000000-0010-0000-0A00-000008000000}" name="2015_x000a_ Value Within Range" dataDxfId="168">
      <calculatedColumnFormula>IF($B6="N/A","N/A",IF(G6&gt;15,"No",IF(G6&lt;-15,"No","Yes")))</calculatedColumnFormula>
    </tableColumn>
    <tableColumn id="9" xr3:uid="{00000000-0010-0000-0A00-000009000000}" name="% Change 2013 -_x000a_ 2014" dataDxfId="167"/>
    <tableColumn id="10" xr3:uid="{00000000-0010-0000-0A00-00000A000000}" name="% Change 2014 - _x000a_2015"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3_x000a_Value" dataDxfId="157"/>
    <tableColumn id="4" xr3:uid="{00000000-0010-0000-0B00-000004000000}" name="2013 _x000a_Value Within Range" dataDxfId="156">
      <calculatedColumnFormula>IF($B6="N/A","N/A",IF(C6&lt;0,"No","Yes"))</calculatedColumnFormula>
    </tableColumn>
    <tableColumn id="5" xr3:uid="{00000000-0010-0000-0B00-000005000000}" name="2014_x000a_Value" dataDxfId="155"/>
    <tableColumn id="6" xr3:uid="{00000000-0010-0000-0B00-000006000000}" name="2014_x000a_Value Within Range" dataDxfId="154">
      <calculatedColumnFormula>IF($B6="N/A","N/A",IF(E6&lt;0,"No","Yes"))</calculatedColumnFormula>
    </tableColumn>
    <tableColumn id="7" xr3:uid="{00000000-0010-0000-0B00-000007000000}" name="2015_x000a_Value" dataDxfId="153"/>
    <tableColumn id="8" xr3:uid="{00000000-0010-0000-0B00-000008000000}" name="2015_x000a_ Value Within Range" dataDxfId="152">
      <calculatedColumnFormula>IF($B6="N/A","N/A",IF(G6&lt;0,"No","Yes"))</calculatedColumnFormula>
    </tableColumn>
    <tableColumn id="9" xr3:uid="{00000000-0010-0000-0B00-000009000000}" name="% Change 2013 -_x000a_ 2014" dataDxfId="151"/>
    <tableColumn id="10" xr3:uid="{00000000-0010-0000-0B00-00000A000000}" name="% Change 2014 - _x000a_2015"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3_x000a_Value"/>
    <tableColumn id="4" xr3:uid="{00000000-0010-0000-0C00-000004000000}" name="2013 _x000a_Value Within Range" dataDxfId="142"/>
    <tableColumn id="5" xr3:uid="{00000000-0010-0000-0C00-000005000000}" name="2014_x000a_Value"/>
    <tableColumn id="6" xr3:uid="{00000000-0010-0000-0C00-000006000000}" name="2014_x000a_Value Within Range" dataDxfId="141"/>
    <tableColumn id="7" xr3:uid="{00000000-0010-0000-0C00-000007000000}" name="2015_x000a_Value"/>
    <tableColumn id="8" xr3:uid="{00000000-0010-0000-0C00-000008000000}" name="2015_x000a_ Value Within Range" dataDxfId="140"/>
    <tableColumn id="9" xr3:uid="{00000000-0010-0000-0C00-000009000000}" name="% Change 2013 -_x000a_ 2014" dataDxfId="139"/>
    <tableColumn id="10" xr3:uid="{00000000-0010-0000-0C00-00000A000000}" name="% Change 2014 - _x000a_2015"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3_x000a_Value" dataDxfId="129"/>
    <tableColumn id="4" xr3:uid="{00000000-0010-0000-0D00-000004000000}" name="2013 _x000a_Value Within Range" dataDxfId="128">
      <calculatedColumnFormula>IF($B6="N/A","N/A",IF(C6&gt;15,"No",IF(C6&lt;-15,"No","Yes")))</calculatedColumnFormula>
    </tableColumn>
    <tableColumn id="5" xr3:uid="{00000000-0010-0000-0D00-000005000000}" name="2014_x000a_Value" dataDxfId="127"/>
    <tableColumn id="6" xr3:uid="{00000000-0010-0000-0D00-000006000000}" name="2014_x000a_Value Within Range" dataDxfId="126">
      <calculatedColumnFormula>IF($B6="N/A","N/A",IF(E6&gt;15,"No",IF(E6&lt;-15,"No","Yes")))</calculatedColumnFormula>
    </tableColumn>
    <tableColumn id="7" xr3:uid="{00000000-0010-0000-0D00-000007000000}" name="2015_x000a_Value" dataDxfId="125"/>
    <tableColumn id="8" xr3:uid="{00000000-0010-0000-0D00-000008000000}" name="2015_x000a_ Value Within Range" dataDxfId="124">
      <calculatedColumnFormula>IF($B6="N/A","N/A",IF(G6&gt;15,"No",IF(G6&lt;-15,"No","Yes")))</calculatedColumnFormula>
    </tableColumn>
    <tableColumn id="9" xr3:uid="{00000000-0010-0000-0D00-000009000000}" name="% Change 2013 -_x000a_ 2014" dataDxfId="123"/>
    <tableColumn id="10" xr3:uid="{00000000-0010-0000-0D00-00000A000000}" name="% Change 2014 - _x000a_2015"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3_x000a_Value" dataDxfId="114"/>
    <tableColumn id="4" xr3:uid="{00000000-0010-0000-0E00-000004000000}" name="2013 _x000a_Value Within Range" dataDxfId="113">
      <calculatedColumnFormula>IF($B6="N/A","N/A",IF(C6&lt;0,"No","Yes"))</calculatedColumnFormula>
    </tableColumn>
    <tableColumn id="5" xr3:uid="{00000000-0010-0000-0E00-000005000000}" name="2014_x000a_Value" dataDxfId="112"/>
    <tableColumn id="6" xr3:uid="{00000000-0010-0000-0E00-000006000000}" name="2014_x000a_Value Within Range" dataDxfId="111">
      <calculatedColumnFormula>IF($B6="N/A","N/A",IF(E6&lt;0,"No","Yes"))</calculatedColumnFormula>
    </tableColumn>
    <tableColumn id="7" xr3:uid="{00000000-0010-0000-0E00-000007000000}" name="2015_x000a_Value" dataDxfId="110"/>
    <tableColumn id="8" xr3:uid="{00000000-0010-0000-0E00-000008000000}" name="2015_x000a_ Value Within Range" dataDxfId="109">
      <calculatedColumnFormula>IF($B6="N/A","N/A",IF(G6&lt;0,"No","Yes"))</calculatedColumnFormula>
    </tableColumn>
    <tableColumn id="9" xr3:uid="{00000000-0010-0000-0E00-000009000000}" name="% Change 2013 -_x000a_ 2014" dataDxfId="108"/>
    <tableColumn id="10" xr3:uid="{00000000-0010-0000-0E00-00000A000000}" name="% Change 2014 - _x000a_2015"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3_x000a_Value" dataDxfId="100"/>
    <tableColumn id="4" xr3:uid="{00000000-0010-0000-0F00-000004000000}" name="2013 _x000a_Value Within Range" dataDxfId="99">
      <calculatedColumnFormula>IF($B6="N/A","N/A",IF(C6&gt;10,"No",IF(C6&lt;-10,"No","Yes")))</calculatedColumnFormula>
    </tableColumn>
    <tableColumn id="5" xr3:uid="{00000000-0010-0000-0F00-000005000000}" name="2014_x000a_Value" dataDxfId="98"/>
    <tableColumn id="6" xr3:uid="{00000000-0010-0000-0F00-000006000000}" name="2014_x000a_Value Within Range" dataDxfId="97">
      <calculatedColumnFormula>IF($B6="N/A","N/A",IF(E6&gt;10,"No",IF(E6&lt;-10,"No","Yes")))</calculatedColumnFormula>
    </tableColumn>
    <tableColumn id="7" xr3:uid="{00000000-0010-0000-0F00-000007000000}" name="2015_x000a_Value" dataDxfId="96"/>
    <tableColumn id="8" xr3:uid="{00000000-0010-0000-0F00-000008000000}" name="2015_x000a_ Value Within Range" dataDxfId="95">
      <calculatedColumnFormula>IF($B6="N/A","N/A",IF(G6&gt;10,"No",IF(G6&lt;-10,"No","Yes")))</calculatedColumnFormula>
    </tableColumn>
    <tableColumn id="9" xr3:uid="{00000000-0010-0000-0F00-000009000000}" name="% Change 2013 -_x000a_ 2014" dataDxfId="94"/>
    <tableColumn id="10" xr3:uid="{00000000-0010-0000-0F00-00000A000000}" name="% Change 2014 - _x000a_2015"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3_x000a_Value" dataDxfId="84"/>
    <tableColumn id="4" xr3:uid="{00000000-0010-0000-1000-000004000000}" name="2013 _x000a_Value Within Range" dataDxfId="83">
      <calculatedColumnFormula>IF($B6="N/A","N/A",IF(C6&gt;10,"No",IF(C6&lt;-10,"No","Yes")))</calculatedColumnFormula>
    </tableColumn>
    <tableColumn id="5" xr3:uid="{00000000-0010-0000-1000-000005000000}" name="2014_x000a_Value" dataDxfId="82"/>
    <tableColumn id="6" xr3:uid="{00000000-0010-0000-1000-000006000000}" name="2014_x000a_Value Within Range" dataDxfId="81">
      <calculatedColumnFormula>IF($B6="N/A","N/A",IF(E6&gt;10,"No",IF(E6&lt;-10,"No","Yes")))</calculatedColumnFormula>
    </tableColumn>
    <tableColumn id="7" xr3:uid="{00000000-0010-0000-1000-000007000000}" name="2015_x000a_Value" dataDxfId="80"/>
    <tableColumn id="8" xr3:uid="{00000000-0010-0000-1000-000008000000}" name="2015_x000a_ Value Within Range" dataDxfId="79">
      <calculatedColumnFormula>IF($B6="N/A","N/A",IF(G6&gt;10,"No",IF(G6&lt;-10,"No","Yes")))</calculatedColumnFormula>
    </tableColumn>
    <tableColumn id="9" xr3:uid="{00000000-0010-0000-1000-000009000000}" name="% Change 2013 -_x000a_ 2014" dataDxfId="78"/>
    <tableColumn id="10" xr3:uid="{00000000-0010-0000-1000-00000A000000}" name="% Change 2014 - _x000a_2015"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3_x000a_Value"/>
    <tableColumn id="4" xr3:uid="{00000000-0010-0000-1100-000004000000}" name="2013 _x000a_Value Within Range" dataDxfId="69">
      <calculatedColumnFormula>IF($B6="N/A","N/A",IF(C6&gt;10,"No",IF(C6&lt;-10,"No","Yes")))</calculatedColumnFormula>
    </tableColumn>
    <tableColumn id="5" xr3:uid="{00000000-0010-0000-1100-000005000000}" name="2014_x000a_Value"/>
    <tableColumn id="6" xr3:uid="{00000000-0010-0000-1100-000006000000}" name="2014_x000a_Value Within Range" dataDxfId="68">
      <calculatedColumnFormula>IF($B6="N/A","N/A",IF(E6&gt;10,"No",IF(E6&lt;-10,"No","Yes")))</calculatedColumnFormula>
    </tableColumn>
    <tableColumn id="7" xr3:uid="{00000000-0010-0000-1100-000007000000}" name="2015_x000a_Value"/>
    <tableColumn id="8" xr3:uid="{00000000-0010-0000-1100-000008000000}" name="2015_x000a_ Value Within Range" dataDxfId="67">
      <calculatedColumnFormula>IF($B6="N/A","N/A",IF(G6&gt;10,"No",IF(G6&lt;-10,"No","Yes")))</calculatedColumnFormula>
    </tableColumn>
    <tableColumn id="9" xr3:uid="{00000000-0010-0000-1100-000009000000}" name="% Change 2013 -_x000a_ 2014" dataDxfId="66"/>
    <tableColumn id="10" xr3:uid="{00000000-0010-0000-1100-00000A000000}" name="% Change 2014 - _x000a_2015"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3_x000a_Value" dataDxfId="57"/>
    <tableColumn id="4" xr3:uid="{00000000-0010-0000-1200-000004000000}" name="2013 _x000a_Value Within Range" dataDxfId="56">
      <calculatedColumnFormula>IF($B6="N/A","N/A",IF(C6&gt;10,"No",IF(C6&lt;-10,"No","Yes")))</calculatedColumnFormula>
    </tableColumn>
    <tableColumn id="5" xr3:uid="{00000000-0010-0000-1200-000005000000}" name="2014_x000a_Value" dataDxfId="55"/>
    <tableColumn id="6" xr3:uid="{00000000-0010-0000-1200-000006000000}" name="2014_x000a_Value Within Range" dataDxfId="54">
      <calculatedColumnFormula>IF($B6="N/A","N/A",IF(E6&gt;10,"No",IF(E6&lt;-10,"No","Yes")))</calculatedColumnFormula>
    </tableColumn>
    <tableColumn id="7" xr3:uid="{00000000-0010-0000-1200-000007000000}" name="2015_x000a_Value" dataDxfId="53"/>
    <tableColumn id="8" xr3:uid="{00000000-0010-0000-1200-000008000000}" name="2015_x000a_ Value Within Range" dataDxfId="52">
      <calculatedColumnFormula>IF($B6="N/A","N/A",IF(G6&gt;10,"No",IF(G6&lt;-10,"No","Yes")))</calculatedColumnFormula>
    </tableColumn>
    <tableColumn id="9" xr3:uid="{00000000-0010-0000-1200-000009000000}" name="% Change 2013 -_x000a_ 2014" dataDxfId="51"/>
    <tableColumn id="10" xr3:uid="{00000000-0010-0000-1200-00000A000000}" name="% Change 2014 - _x000a_2015"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3_x000a_Value" dataDxfId="310"/>
    <tableColumn id="4" xr3:uid="{00000000-0010-0000-0100-000004000000}" name="2013 _x000a_Value Within Range" dataDxfId="309"/>
    <tableColumn id="5" xr3:uid="{00000000-0010-0000-0100-000005000000}" name="2014_x000a_Value" dataDxfId="308"/>
    <tableColumn id="6" xr3:uid="{00000000-0010-0000-0100-000006000000}" name="2014_x000a_Value Within Range" dataDxfId="307"/>
    <tableColumn id="7" xr3:uid="{00000000-0010-0000-0100-000007000000}" name="2015_x000a_Value" dataDxfId="306"/>
    <tableColumn id="8" xr3:uid="{00000000-0010-0000-0100-000008000000}" name="2015_x000a_ Value Within Range" dataDxfId="305"/>
    <tableColumn id="9" xr3:uid="{00000000-0010-0000-0100-000009000000}" name="% Change 2013 -_x000a_ 2014" dataDxfId="304"/>
    <tableColumn id="10" xr3:uid="{00000000-0010-0000-0100-00000A000000}" name="% Change 2014 - _x000a_2015"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3_x000a_Value" dataDxfId="41"/>
    <tableColumn id="4" xr3:uid="{00000000-0010-0000-1300-000004000000}" name="2013 _x000a_Value Within Range" dataDxfId="40">
      <calculatedColumnFormula>IF($B6="N/A","N/A",IF(C6&gt;10,"No",IF(C6&lt;-10,"No","Yes")))</calculatedColumnFormula>
    </tableColumn>
    <tableColumn id="5" xr3:uid="{00000000-0010-0000-1300-000005000000}" name="2014_x000a_Value" dataDxfId="39"/>
    <tableColumn id="6" xr3:uid="{00000000-0010-0000-1300-000006000000}" name="2014_x000a_Value Within Range" dataDxfId="38">
      <calculatedColumnFormula>IF($B6="N/A","N/A",IF(E6&gt;10,"No",IF(E6&lt;-10,"No","Yes")))</calculatedColumnFormula>
    </tableColumn>
    <tableColumn id="7" xr3:uid="{00000000-0010-0000-1300-000007000000}" name="2015_x000a_Value" dataDxfId="37"/>
    <tableColumn id="8" xr3:uid="{00000000-0010-0000-1300-000008000000}" name="2015_x000a_ Value Within Range" dataDxfId="36">
      <calculatedColumnFormula>IF($B6="N/A","N/A",IF(G6&gt;10,"No",IF(G6&lt;-10,"No","Yes")))</calculatedColumnFormula>
    </tableColumn>
    <tableColumn id="9" xr3:uid="{00000000-0010-0000-1300-000009000000}" name="% Change 2013 -_x000a_ 2014" dataDxfId="35"/>
    <tableColumn id="10" xr3:uid="{00000000-0010-0000-1300-00000A000000}" name="% Change 2014 - _x000a_2015"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3_x000a_Value" dataDxfId="25"/>
    <tableColumn id="4" xr3:uid="{00000000-0010-0000-1400-000004000000}" name="2013 _x000a_Value Within Range" dataDxfId="24">
      <calculatedColumnFormula>IF($B6="N/A","N/A",IF(C6&gt;10,"No",IF(C6&lt;-10,"No","Yes")))</calculatedColumnFormula>
    </tableColumn>
    <tableColumn id="5" xr3:uid="{00000000-0010-0000-1400-000005000000}" name="2014_x000a_Value" dataDxfId="23"/>
    <tableColumn id="6" xr3:uid="{00000000-0010-0000-1400-000006000000}" name="2014_x000a_Value Within Range" dataDxfId="22">
      <calculatedColumnFormula>IF($B6="N/A","N/A",IF(E6&gt;10,"No",IF(E6&lt;-10,"No","Yes")))</calculatedColumnFormula>
    </tableColumn>
    <tableColumn id="7" xr3:uid="{00000000-0010-0000-1400-000007000000}" name="2015_x000a_Value" dataDxfId="21"/>
    <tableColumn id="8" xr3:uid="{00000000-0010-0000-1400-000008000000}" name="2015_x000a_ Value Within Range" dataDxfId="20">
      <calculatedColumnFormula>IF($B6="N/A","N/A",IF(G6&gt;10,"No",IF(G6&lt;-10,"No","Yes")))</calculatedColumnFormula>
    </tableColumn>
    <tableColumn id="9" xr3:uid="{00000000-0010-0000-1400-000009000000}" name="% Change 2013 -_x000a_ 2014" dataDxfId="19"/>
    <tableColumn id="10" xr3:uid="{00000000-0010-0000-1400-00000A000000}" name="% Change 2014 - _x000a_2015"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3_x000a_Value" dataDxfId="9"/>
    <tableColumn id="4" xr3:uid="{00000000-0010-0000-1500-000004000000}" name="2013 _x000a_Value Within Range" dataDxfId="8">
      <calculatedColumnFormula>IF($B6="N/A","N/A",IF(C6&gt;10,"No",IF(C6&lt;-10,"No","Yes")))</calculatedColumnFormula>
    </tableColumn>
    <tableColumn id="5" xr3:uid="{00000000-0010-0000-1500-000005000000}" name="2014_x000a_Value" dataDxfId="7"/>
    <tableColumn id="6" xr3:uid="{00000000-0010-0000-1500-000006000000}" name="2014_x000a_Value Within Range" dataDxfId="6">
      <calculatedColumnFormula>IF($B6="N/A","N/A",IF(E6&gt;10,"No",IF(E6&lt;-10,"No","Yes")))</calculatedColumnFormula>
    </tableColumn>
    <tableColumn id="7" xr3:uid="{00000000-0010-0000-1500-000007000000}" name="2015_x000a_Value" dataDxfId="5"/>
    <tableColumn id="8" xr3:uid="{00000000-0010-0000-1500-000008000000}" name="2015_x000a_ Value Within Range" dataDxfId="4">
      <calculatedColumnFormula>IF($B6="N/A","N/A",IF(G6&gt;10,"No",IF(G6&lt;-10,"No","Yes")))</calculatedColumnFormula>
    </tableColumn>
    <tableColumn id="9" xr3:uid="{00000000-0010-0000-1500-000009000000}" name="% Change 2013 -_x000a_ 2014" dataDxfId="3"/>
    <tableColumn id="10" xr3:uid="{00000000-0010-0000-1500-00000A000000}" name="% Change 2014 - _x000a_2015"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3_x000a_Value" dataDxfId="294"/>
    <tableColumn id="4" xr3:uid="{00000000-0010-0000-0200-000004000000}" name="2013 _x000a_Value Within Range" dataDxfId="293"/>
    <tableColumn id="5" xr3:uid="{00000000-0010-0000-0200-000005000000}" name="2014_x000a_Value" dataDxfId="292"/>
    <tableColumn id="6" xr3:uid="{00000000-0010-0000-0200-000006000000}" name="2014_x000a_Value Within Range" dataDxfId="291"/>
    <tableColumn id="7" xr3:uid="{00000000-0010-0000-0200-000007000000}" name="2015_x000a_Value" dataDxfId="290"/>
    <tableColumn id="8" xr3:uid="{00000000-0010-0000-0200-000008000000}" name="2015_x000a_ Value Within Range" dataDxfId="289"/>
    <tableColumn id="9" xr3:uid="{00000000-0010-0000-0200-000009000000}" name="% Change 2013 -_x000a_ 2014" dataDxfId="288"/>
    <tableColumn id="10" xr3:uid="{00000000-0010-0000-0200-00000A000000}" name="% Change 2014 - _x000a_2015"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3_x000a_Value" dataDxfId="279"/>
    <tableColumn id="4" xr3:uid="{00000000-0010-0000-0300-000004000000}" name="2013 _x000a_Value Within Range" dataDxfId="278">
      <calculatedColumnFormula>IF($B6="N/A","N/A",IF(C6&lt;0,"No","Yes"))</calculatedColumnFormula>
    </tableColumn>
    <tableColumn id="5" xr3:uid="{00000000-0010-0000-0300-000005000000}" name="2014_x000a_Value" dataDxfId="277"/>
    <tableColumn id="6" xr3:uid="{00000000-0010-0000-0300-000006000000}" name="2014_x000a_Value Within Range" dataDxfId="276">
      <calculatedColumnFormula>IF($B6="N/A","N/A",IF(E6&lt;0,"No","Yes"))</calculatedColumnFormula>
    </tableColumn>
    <tableColumn id="7" xr3:uid="{00000000-0010-0000-0300-000007000000}" name="2015_x000a_Value" dataDxfId="275"/>
    <tableColumn id="8" xr3:uid="{00000000-0010-0000-0300-000008000000}" name="2015_x000a_ Value Within Range" dataDxfId="274">
      <calculatedColumnFormula>IF($B6="N/A","N/A",IF(G6&lt;0,"No","Yes"))</calculatedColumnFormula>
    </tableColumn>
    <tableColumn id="9" xr3:uid="{00000000-0010-0000-0300-000009000000}" name="% Change 2013 -_x000a_ 2014" dataDxfId="273"/>
    <tableColumn id="10" xr3:uid="{00000000-0010-0000-0300-00000A000000}" name="% Change 2014 - _x000a_2015"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3_x000a_Value"/>
    <tableColumn id="4" xr3:uid="{00000000-0010-0000-0400-000004000000}" name="2013 _x000a_Value Within Range" dataDxfId="264"/>
    <tableColumn id="5" xr3:uid="{00000000-0010-0000-0400-000005000000}" name="2014_x000a_Value"/>
    <tableColumn id="6" xr3:uid="{00000000-0010-0000-0400-000006000000}" name="2014_x000a_Value Within Range" dataDxfId="263"/>
    <tableColumn id="7" xr3:uid="{00000000-0010-0000-0400-000007000000}" name="2015_x000a_Value"/>
    <tableColumn id="8" xr3:uid="{00000000-0010-0000-0400-000008000000}" name="2015_x000a_ Value Within Range" dataDxfId="262"/>
    <tableColumn id="9" xr3:uid="{00000000-0010-0000-0400-000009000000}" name="% Change 2013 -_x000a_ 2014" dataDxfId="261"/>
    <tableColumn id="10" xr3:uid="{00000000-0010-0000-0400-00000A000000}" name="% Change 2014 - _x000a_2015"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3_x000a_Value" dataDxfId="251"/>
    <tableColumn id="4" xr3:uid="{00000000-0010-0000-0500-000004000000}" name="2013 _x000a_Value Within Range" dataDxfId="250"/>
    <tableColumn id="5" xr3:uid="{00000000-0010-0000-0500-000005000000}" name="2014_x000a_Value" dataDxfId="249"/>
    <tableColumn id="6" xr3:uid="{00000000-0010-0000-0500-000006000000}" name="2014_x000a_Value Within Range" dataDxfId="248"/>
    <tableColumn id="7" xr3:uid="{00000000-0010-0000-0500-000007000000}" name="2015_x000a_Value" dataDxfId="247"/>
    <tableColumn id="8" xr3:uid="{00000000-0010-0000-0500-000008000000}" name="2014_x000a_ Value Within Range" dataDxfId="246"/>
    <tableColumn id="9" xr3:uid="{00000000-0010-0000-0500-000009000000}" name="% Change 2013 -_x000a_ 2014" dataDxfId="245"/>
    <tableColumn id="10" xr3:uid="{00000000-0010-0000-0500-00000A000000}" name="% Change 2014 - _x000a_2015"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3_x000a_Value" dataDxfId="235"/>
    <tableColumn id="4" xr3:uid="{00000000-0010-0000-0600-000004000000}" name="2013 _x000a_Value Within Range" dataDxfId="234"/>
    <tableColumn id="5" xr3:uid="{00000000-0010-0000-0600-000005000000}" name="2014_x000a_Value" dataDxfId="233"/>
    <tableColumn id="6" xr3:uid="{00000000-0010-0000-0600-000006000000}" name="2014_x000a_Value Within Range" dataDxfId="232"/>
    <tableColumn id="7" xr3:uid="{00000000-0010-0000-0600-000007000000}" name="2015_x000a_Value" dataDxfId="231"/>
    <tableColumn id="8" xr3:uid="{00000000-0010-0000-0600-000008000000}" name="2015_x000a_ Value Within Range" dataDxfId="230"/>
    <tableColumn id="9" xr3:uid="{00000000-0010-0000-0600-000009000000}" name="% Change 2013 -_x000a_ 2014" dataDxfId="229"/>
    <tableColumn id="10" xr3:uid="{00000000-0010-0000-0600-00000A000000}" name="% Change 2014 - _x000a_2015"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3_x000a_Value" dataDxfId="220"/>
    <tableColumn id="4" xr3:uid="{00000000-0010-0000-0700-000004000000}" name="2013 _x000a_Value Within Range" dataDxfId="219">
      <calculatedColumnFormula>IF($B6="N/A","N/A",IF(C6&lt;0,"No","Yes"))</calculatedColumnFormula>
    </tableColumn>
    <tableColumn id="5" xr3:uid="{00000000-0010-0000-0700-000005000000}" name="2014_x000a_Value" dataDxfId="218"/>
    <tableColumn id="6" xr3:uid="{00000000-0010-0000-0700-000006000000}" name="2014_x000a_Value Within Range" dataDxfId="217">
      <calculatedColumnFormula>IF($B6="N/A","N/A",IF(E6&lt;0,"No","Yes"))</calculatedColumnFormula>
    </tableColumn>
    <tableColumn id="7" xr3:uid="{00000000-0010-0000-0700-000007000000}" name="2015_x000a_Value" dataDxfId="216"/>
    <tableColumn id="8" xr3:uid="{00000000-0010-0000-0700-000008000000}" name="2015_x000a_ Value Within Range" dataDxfId="215">
      <calculatedColumnFormula>IF($B6="N/A","N/A",IF(G6&lt;0,"No","Yes"))</calculatedColumnFormula>
    </tableColumn>
    <tableColumn id="9" xr3:uid="{00000000-0010-0000-0700-000009000000}" name="% Change 2013 -_x000a_ 2014" dataDxfId="214"/>
    <tableColumn id="10" xr3:uid="{00000000-0010-0000-0700-00000A000000}" name="% Change 2014 - _x000a_2015"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3_x000a_Value" dataDxfId="205"/>
    <tableColumn id="4" xr3:uid="{00000000-0010-0000-0800-000004000000}" name="2013 _x000a_Value Within Range" dataDxfId="204"/>
    <tableColumn id="5" xr3:uid="{00000000-0010-0000-0800-000005000000}" name="2014_x000a_Value" dataDxfId="203"/>
    <tableColumn id="6" xr3:uid="{00000000-0010-0000-0800-000006000000}" name="2014_x000a_Value Within Range" dataDxfId="202"/>
    <tableColumn id="7" xr3:uid="{00000000-0010-0000-0800-000007000000}" name="2015_x000a_Value" dataDxfId="201"/>
    <tableColumn id="8" xr3:uid="{00000000-0010-0000-0800-000008000000}" name="2015_x000a_ Value Within Range" dataDxfId="200"/>
    <tableColumn id="9" xr3:uid="{00000000-0010-0000-0800-000009000000}" name="% Change 2013 -_x000a_ 2014" dataDxfId="199"/>
    <tableColumn id="10" xr3:uid="{00000000-0010-0000-0800-00000A000000}" name="% Change 2014 - _x000a_2015"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heetViews>
  <sheetFormatPr defaultRowHeight="12.5" x14ac:dyDescent="0.25"/>
  <cols>
    <col min="1" max="1" width="104.54296875" customWidth="1"/>
  </cols>
  <sheetData>
    <row r="1" spans="1:1" ht="65.25" customHeight="1" x14ac:dyDescent="0.35">
      <c r="A1" s="68" t="s">
        <v>1620</v>
      </c>
    </row>
    <row r="2" spans="1:1" ht="14.5" x14ac:dyDescent="0.35">
      <c r="A2" s="68" t="s">
        <v>647</v>
      </c>
    </row>
    <row r="3" spans="1:1" ht="56" x14ac:dyDescent="0.6">
      <c r="A3" s="149" t="s">
        <v>1743</v>
      </c>
    </row>
    <row r="4" spans="1:1" x14ac:dyDescent="0.25">
      <c r="A4" s="150" t="s">
        <v>647</v>
      </c>
    </row>
    <row r="5" spans="1:1" ht="15.5" x14ac:dyDescent="0.35">
      <c r="A5" s="151" t="s">
        <v>1751</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1719</v>
      </c>
    </row>
    <row r="12" spans="1:1" x14ac:dyDescent="0.25">
      <c r="A12" s="69" t="s">
        <v>1735</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1568</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60" t="s">
        <v>213</v>
      </c>
      <c r="C6" s="22">
        <v>25463</v>
      </c>
      <c r="D6" s="5" t="str">
        <f>IF($B6="N/A","N/A",IF(C6&lt;0,"No","Yes"))</f>
        <v>N/A</v>
      </c>
      <c r="E6" s="22">
        <v>26456</v>
      </c>
      <c r="F6" s="5" t="str">
        <f>IF($B6="N/A","N/A",IF(E6&lt;0,"No","Yes"))</f>
        <v>N/A</v>
      </c>
      <c r="G6" s="22">
        <v>19676</v>
      </c>
      <c r="H6" s="5" t="str">
        <f>IF($B6="N/A","N/A",IF(G6&lt;0,"No","Yes"))</f>
        <v>N/A</v>
      </c>
      <c r="I6" s="6">
        <v>3.9</v>
      </c>
      <c r="J6" s="6">
        <v>-25.6</v>
      </c>
      <c r="K6" s="85" t="str">
        <f t="shared" ref="K6:K11" si="0">IF(J6="Div by 0", "N/A", IF(J6="N/A","N/A", IF(J6&gt;30, "No", IF(J6&lt;-30, "No", "Yes"))))</f>
        <v>Yes</v>
      </c>
    </row>
    <row r="7" spans="1:11" x14ac:dyDescent="0.25">
      <c r="A7" s="105" t="s">
        <v>442</v>
      </c>
      <c r="B7" s="60" t="s">
        <v>213</v>
      </c>
      <c r="C7" s="5">
        <v>0.60087185330000004</v>
      </c>
      <c r="D7" s="5" t="str">
        <f t="shared" ref="D7:D11" si="1">IF($B7="N/A","N/A",IF(C7&lt;0,"No","Yes"))</f>
        <v>N/A</v>
      </c>
      <c r="E7" s="5">
        <v>2.0373450257000001</v>
      </c>
      <c r="F7" s="5" t="str">
        <f t="shared" ref="F7:F11" si="2">IF($B7="N/A","N/A",IF(E7&lt;0,"No","Yes"))</f>
        <v>N/A</v>
      </c>
      <c r="G7" s="5">
        <v>9.7428339092999998</v>
      </c>
      <c r="H7" s="5" t="str">
        <f t="shared" ref="H7:H11" si="3">IF($B7="N/A","N/A",IF(G7&lt;0,"No","Yes"))</f>
        <v>N/A</v>
      </c>
      <c r="I7" s="6">
        <v>239.1</v>
      </c>
      <c r="J7" s="6">
        <v>378.2</v>
      </c>
      <c r="K7" s="85" t="str">
        <f t="shared" si="0"/>
        <v>No</v>
      </c>
    </row>
    <row r="8" spans="1:11" x14ac:dyDescent="0.25">
      <c r="A8" s="105" t="s">
        <v>443</v>
      </c>
      <c r="B8" s="60" t="s">
        <v>213</v>
      </c>
      <c r="C8" s="5">
        <v>25.444762989000001</v>
      </c>
      <c r="D8" s="5" t="str">
        <f t="shared" si="1"/>
        <v>N/A</v>
      </c>
      <c r="E8" s="5">
        <v>21.080284246000002</v>
      </c>
      <c r="F8" s="5" t="str">
        <f t="shared" si="2"/>
        <v>N/A</v>
      </c>
      <c r="G8" s="5">
        <v>18.499695060000001</v>
      </c>
      <c r="H8" s="5" t="str">
        <f t="shared" si="3"/>
        <v>N/A</v>
      </c>
      <c r="I8" s="6">
        <v>-17.2</v>
      </c>
      <c r="J8" s="6">
        <v>-12.2</v>
      </c>
      <c r="K8" s="85" t="str">
        <f t="shared" si="0"/>
        <v>Yes</v>
      </c>
    </row>
    <row r="9" spans="1:11" x14ac:dyDescent="0.25">
      <c r="A9" s="105" t="s">
        <v>444</v>
      </c>
      <c r="B9" s="60" t="s">
        <v>213</v>
      </c>
      <c r="C9" s="5">
        <v>72.941130267000005</v>
      </c>
      <c r="D9" s="5" t="str">
        <f t="shared" si="1"/>
        <v>N/A</v>
      </c>
      <c r="E9" s="5">
        <v>72.962654974000003</v>
      </c>
      <c r="F9" s="5" t="str">
        <f t="shared" si="2"/>
        <v>N/A</v>
      </c>
      <c r="G9" s="5">
        <v>40.114860743999998</v>
      </c>
      <c r="H9" s="5" t="str">
        <f t="shared" si="3"/>
        <v>N/A</v>
      </c>
      <c r="I9" s="6">
        <v>2.9499999999999998E-2</v>
      </c>
      <c r="J9" s="6">
        <v>-45</v>
      </c>
      <c r="K9" s="85" t="str">
        <f t="shared" si="0"/>
        <v>No</v>
      </c>
    </row>
    <row r="10" spans="1:11" x14ac:dyDescent="0.25">
      <c r="A10" s="105" t="s">
        <v>445</v>
      </c>
      <c r="B10" s="60" t="s">
        <v>213</v>
      </c>
      <c r="C10" s="5">
        <v>0.49483564390000001</v>
      </c>
      <c r="D10" s="5" t="str">
        <f t="shared" si="1"/>
        <v>N/A</v>
      </c>
      <c r="E10" s="5">
        <v>3.8592379800000001</v>
      </c>
      <c r="F10" s="5" t="str">
        <f t="shared" si="2"/>
        <v>N/A</v>
      </c>
      <c r="G10" s="5">
        <v>30.255133156999999</v>
      </c>
      <c r="H10" s="5" t="str">
        <f t="shared" si="3"/>
        <v>N/A</v>
      </c>
      <c r="I10" s="6">
        <v>679.9</v>
      </c>
      <c r="J10" s="6">
        <v>684</v>
      </c>
      <c r="K10" s="85" t="str">
        <f t="shared" si="0"/>
        <v>No</v>
      </c>
    </row>
    <row r="11" spans="1:11" x14ac:dyDescent="0.25">
      <c r="A11" s="105" t="s">
        <v>204</v>
      </c>
      <c r="B11" s="60" t="s">
        <v>213</v>
      </c>
      <c r="C11" s="5">
        <v>83.748969091999996</v>
      </c>
      <c r="D11" s="5" t="str">
        <f t="shared" si="1"/>
        <v>N/A</v>
      </c>
      <c r="E11" s="5">
        <v>47.210462655000001</v>
      </c>
      <c r="F11" s="5" t="str">
        <f t="shared" si="2"/>
        <v>N/A</v>
      </c>
      <c r="G11" s="5">
        <v>35.530595650000002</v>
      </c>
      <c r="H11" s="5" t="str">
        <f t="shared" si="3"/>
        <v>N/A</v>
      </c>
      <c r="I11" s="6">
        <v>-43.6</v>
      </c>
      <c r="J11" s="6">
        <v>-24.7</v>
      </c>
      <c r="K11" s="85" t="str">
        <f t="shared" si="0"/>
        <v>Yes</v>
      </c>
    </row>
    <row r="12" spans="1:11" x14ac:dyDescent="0.25">
      <c r="A12" s="105" t="s">
        <v>650</v>
      </c>
      <c r="B12" s="60" t="s">
        <v>213</v>
      </c>
      <c r="C12" s="5">
        <v>2.2267603974000001</v>
      </c>
      <c r="D12" s="5" t="str">
        <f t="shared" ref="D12:D23" si="4">IF($B12="N/A","N/A",IF(C12&lt;0,"No","Yes"))</f>
        <v>N/A</v>
      </c>
      <c r="E12" s="5">
        <v>11.369821590999999</v>
      </c>
      <c r="F12" s="5" t="str">
        <f t="shared" ref="F12:F23" si="5">IF($B12="N/A","N/A",IF(E12&lt;0,"No","Yes"))</f>
        <v>N/A</v>
      </c>
      <c r="G12" s="5">
        <v>67.163041269000004</v>
      </c>
      <c r="H12" s="5" t="str">
        <f t="shared" ref="H12:H23" si="6">IF($B12="N/A","N/A",IF(G12&lt;0,"No","Yes"))</f>
        <v>N/A</v>
      </c>
      <c r="I12" s="6">
        <v>410.6</v>
      </c>
      <c r="J12" s="6">
        <v>490.7</v>
      </c>
      <c r="K12" s="85" t="str">
        <f t="shared" ref="K12:K23" si="7">IF(J12="Div by 0", "N/A", IF(J12="N/A","N/A", IF(J12&gt;30, "No", IF(J12&lt;-30, "No", "Yes"))))</f>
        <v>No</v>
      </c>
    </row>
    <row r="13" spans="1:11" x14ac:dyDescent="0.25">
      <c r="A13" s="105" t="s">
        <v>649</v>
      </c>
      <c r="B13" s="60" t="s">
        <v>213</v>
      </c>
      <c r="C13" s="5">
        <v>96.472663139000005</v>
      </c>
      <c r="D13" s="5" t="str">
        <f t="shared" si="4"/>
        <v>N/A</v>
      </c>
      <c r="E13" s="5">
        <v>94.248670212999997</v>
      </c>
      <c r="F13" s="5" t="str">
        <f t="shared" si="5"/>
        <v>N/A</v>
      </c>
      <c r="G13" s="5">
        <v>27.794173288</v>
      </c>
      <c r="H13" s="5" t="str">
        <f t="shared" si="6"/>
        <v>N/A</v>
      </c>
      <c r="I13" s="6">
        <v>-2.31</v>
      </c>
      <c r="J13" s="6">
        <v>-70.5</v>
      </c>
      <c r="K13" s="85" t="str">
        <f t="shared" si="7"/>
        <v>No</v>
      </c>
    </row>
    <row r="14" spans="1:11" x14ac:dyDescent="0.25">
      <c r="A14" s="105" t="s">
        <v>850</v>
      </c>
      <c r="B14" s="60" t="s">
        <v>213</v>
      </c>
      <c r="C14" s="6">
        <v>10.648994516</v>
      </c>
      <c r="D14" s="5" t="str">
        <f t="shared" si="4"/>
        <v>N/A</v>
      </c>
      <c r="E14" s="6">
        <v>11.365432099</v>
      </c>
      <c r="F14" s="5" t="str">
        <f t="shared" si="5"/>
        <v>N/A</v>
      </c>
      <c r="G14" s="6">
        <v>40.560577185</v>
      </c>
      <c r="H14" s="5" t="str">
        <f t="shared" si="6"/>
        <v>N/A</v>
      </c>
      <c r="I14" s="6">
        <v>6.7279999999999998</v>
      </c>
      <c r="J14" s="6">
        <v>256.89999999999998</v>
      </c>
      <c r="K14" s="85" t="str">
        <f t="shared" si="7"/>
        <v>No</v>
      </c>
    </row>
    <row r="15" spans="1:11" x14ac:dyDescent="0.25">
      <c r="A15" s="105" t="s">
        <v>651</v>
      </c>
      <c r="B15" s="60" t="s">
        <v>213</v>
      </c>
      <c r="C15" s="5">
        <v>0</v>
      </c>
      <c r="D15" s="5" t="str">
        <f t="shared" si="4"/>
        <v>N/A</v>
      </c>
      <c r="E15" s="5">
        <v>0</v>
      </c>
      <c r="F15" s="5" t="str">
        <f t="shared" si="5"/>
        <v>N/A</v>
      </c>
      <c r="G15" s="5">
        <v>0</v>
      </c>
      <c r="H15" s="5" t="str">
        <f t="shared" si="6"/>
        <v>N/A</v>
      </c>
      <c r="I15" s="6" t="s">
        <v>1750</v>
      </c>
      <c r="J15" s="6" t="s">
        <v>1750</v>
      </c>
      <c r="K15" s="85" t="str">
        <f t="shared" si="7"/>
        <v>N/A</v>
      </c>
    </row>
    <row r="16" spans="1:11" x14ac:dyDescent="0.25">
      <c r="A16" s="105" t="s">
        <v>370</v>
      </c>
      <c r="B16" s="60" t="s">
        <v>213</v>
      </c>
      <c r="C16" s="5" t="s">
        <v>1750</v>
      </c>
      <c r="D16" s="5" t="str">
        <f t="shared" si="4"/>
        <v>N/A</v>
      </c>
      <c r="E16" s="5" t="s">
        <v>1750</v>
      </c>
      <c r="F16" s="5" t="str">
        <f t="shared" si="5"/>
        <v>N/A</v>
      </c>
      <c r="G16" s="5" t="s">
        <v>1750</v>
      </c>
      <c r="H16" s="5" t="str">
        <f t="shared" si="6"/>
        <v>N/A</v>
      </c>
      <c r="I16" s="6" t="s">
        <v>1750</v>
      </c>
      <c r="J16" s="6" t="s">
        <v>1750</v>
      </c>
      <c r="K16" s="85" t="str">
        <f t="shared" si="7"/>
        <v>N/A</v>
      </c>
    </row>
    <row r="17" spans="1:11" x14ac:dyDescent="0.25">
      <c r="A17" s="105" t="s">
        <v>851</v>
      </c>
      <c r="B17" s="60" t="s">
        <v>213</v>
      </c>
      <c r="C17" s="6" t="s">
        <v>1750</v>
      </c>
      <c r="D17" s="5" t="str">
        <f t="shared" si="4"/>
        <v>N/A</v>
      </c>
      <c r="E17" s="6" t="s">
        <v>1750</v>
      </c>
      <c r="F17" s="5" t="str">
        <f t="shared" si="5"/>
        <v>N/A</v>
      </c>
      <c r="G17" s="6" t="s">
        <v>1750</v>
      </c>
      <c r="H17" s="5" t="str">
        <f t="shared" si="6"/>
        <v>N/A</v>
      </c>
      <c r="I17" s="6" t="s">
        <v>1750</v>
      </c>
      <c r="J17" s="6" t="s">
        <v>1750</v>
      </c>
      <c r="K17" s="85" t="str">
        <f t="shared" si="7"/>
        <v>N/A</v>
      </c>
    </row>
    <row r="18" spans="1:11" x14ac:dyDescent="0.25">
      <c r="A18" s="105" t="s">
        <v>652</v>
      </c>
      <c r="B18" s="60" t="s">
        <v>213</v>
      </c>
      <c r="C18" s="5">
        <v>0</v>
      </c>
      <c r="D18" s="5" t="str">
        <f t="shared" si="4"/>
        <v>N/A</v>
      </c>
      <c r="E18" s="5">
        <v>0</v>
      </c>
      <c r="F18" s="5" t="str">
        <f t="shared" si="5"/>
        <v>N/A</v>
      </c>
      <c r="G18" s="5">
        <v>0</v>
      </c>
      <c r="H18" s="5" t="str">
        <f t="shared" si="6"/>
        <v>N/A</v>
      </c>
      <c r="I18" s="6" t="s">
        <v>1750</v>
      </c>
      <c r="J18" s="6" t="s">
        <v>1750</v>
      </c>
      <c r="K18" s="85" t="str">
        <f t="shared" si="7"/>
        <v>N/A</v>
      </c>
    </row>
    <row r="19" spans="1:11" x14ac:dyDescent="0.25">
      <c r="A19" s="105" t="s">
        <v>205</v>
      </c>
      <c r="B19" s="60" t="s">
        <v>213</v>
      </c>
      <c r="C19" s="5" t="s">
        <v>1750</v>
      </c>
      <c r="D19" s="5" t="str">
        <f t="shared" si="4"/>
        <v>N/A</v>
      </c>
      <c r="E19" s="5" t="s">
        <v>1750</v>
      </c>
      <c r="F19" s="5" t="str">
        <f t="shared" si="5"/>
        <v>N/A</v>
      </c>
      <c r="G19" s="5" t="s">
        <v>1750</v>
      </c>
      <c r="H19" s="5" t="str">
        <f t="shared" si="6"/>
        <v>N/A</v>
      </c>
      <c r="I19" s="6" t="s">
        <v>1750</v>
      </c>
      <c r="J19" s="6" t="s">
        <v>1750</v>
      </c>
      <c r="K19" s="85" t="str">
        <f t="shared" si="7"/>
        <v>N/A</v>
      </c>
    </row>
    <row r="20" spans="1:11" x14ac:dyDescent="0.25">
      <c r="A20" s="105" t="s">
        <v>852</v>
      </c>
      <c r="B20" s="60" t="s">
        <v>213</v>
      </c>
      <c r="C20" s="6" t="s">
        <v>1750</v>
      </c>
      <c r="D20" s="5" t="str">
        <f t="shared" si="4"/>
        <v>N/A</v>
      </c>
      <c r="E20" s="6" t="s">
        <v>1750</v>
      </c>
      <c r="F20" s="5" t="str">
        <f t="shared" si="5"/>
        <v>N/A</v>
      </c>
      <c r="G20" s="6" t="s">
        <v>1750</v>
      </c>
      <c r="H20" s="5" t="str">
        <f t="shared" si="6"/>
        <v>N/A</v>
      </c>
      <c r="I20" s="6" t="s">
        <v>1750</v>
      </c>
      <c r="J20" s="6" t="s">
        <v>1750</v>
      </c>
      <c r="K20" s="85" t="str">
        <f t="shared" si="7"/>
        <v>N/A</v>
      </c>
    </row>
    <row r="21" spans="1:11" x14ac:dyDescent="0.25">
      <c r="A21" s="105" t="s">
        <v>653</v>
      </c>
      <c r="B21" s="60" t="s">
        <v>213</v>
      </c>
      <c r="C21" s="5">
        <v>97.773239602999993</v>
      </c>
      <c r="D21" s="5" t="str">
        <f t="shared" si="4"/>
        <v>N/A</v>
      </c>
      <c r="E21" s="5">
        <v>88.630178408999996</v>
      </c>
      <c r="F21" s="5" t="str">
        <f t="shared" si="5"/>
        <v>N/A</v>
      </c>
      <c r="G21" s="5">
        <v>32.836958731000003</v>
      </c>
      <c r="H21" s="5" t="str">
        <f t="shared" si="6"/>
        <v>N/A</v>
      </c>
      <c r="I21" s="6">
        <v>-9.35</v>
      </c>
      <c r="J21" s="6">
        <v>-63</v>
      </c>
      <c r="K21" s="85" t="str">
        <f t="shared" si="7"/>
        <v>No</v>
      </c>
    </row>
    <row r="22" spans="1:11" x14ac:dyDescent="0.25">
      <c r="A22" s="105" t="s">
        <v>1682</v>
      </c>
      <c r="B22" s="60" t="s">
        <v>213</v>
      </c>
      <c r="C22" s="5">
        <v>0</v>
      </c>
      <c r="D22" s="5" t="str">
        <f t="shared" si="4"/>
        <v>N/A</v>
      </c>
      <c r="E22" s="5">
        <v>0</v>
      </c>
      <c r="F22" s="5" t="str">
        <f t="shared" si="5"/>
        <v>N/A</v>
      </c>
      <c r="G22" s="5">
        <v>0</v>
      </c>
      <c r="H22" s="5" t="str">
        <f t="shared" si="6"/>
        <v>N/A</v>
      </c>
      <c r="I22" s="6" t="s">
        <v>1750</v>
      </c>
      <c r="J22" s="6" t="s">
        <v>1750</v>
      </c>
      <c r="K22" s="85" t="str">
        <f t="shared" si="7"/>
        <v>N/A</v>
      </c>
    </row>
    <row r="23" spans="1:11" x14ac:dyDescent="0.25">
      <c r="A23" s="105" t="s">
        <v>853</v>
      </c>
      <c r="B23" s="60" t="s">
        <v>213</v>
      </c>
      <c r="C23" s="6" t="s">
        <v>1750</v>
      </c>
      <c r="D23" s="5" t="str">
        <f t="shared" si="4"/>
        <v>N/A</v>
      </c>
      <c r="E23" s="6" t="s">
        <v>1750</v>
      </c>
      <c r="F23" s="5" t="str">
        <f t="shared" si="5"/>
        <v>N/A</v>
      </c>
      <c r="G23" s="6" t="s">
        <v>1750</v>
      </c>
      <c r="H23" s="5" t="str">
        <f t="shared" si="6"/>
        <v>N/A</v>
      </c>
      <c r="I23" s="6" t="s">
        <v>1750</v>
      </c>
      <c r="J23" s="6" t="s">
        <v>1750</v>
      </c>
      <c r="K23" s="85" t="str">
        <f t="shared" si="7"/>
        <v>N/A</v>
      </c>
    </row>
    <row r="24" spans="1:11" x14ac:dyDescent="0.25">
      <c r="A24" s="105" t="s">
        <v>15</v>
      </c>
      <c r="B24" s="60" t="s">
        <v>213</v>
      </c>
      <c r="C24" s="5">
        <v>0</v>
      </c>
      <c r="D24" s="5" t="str">
        <f>IF($B24="N/A","N/A",IF(C24&lt;0,"No","Yes"))</f>
        <v>N/A</v>
      </c>
      <c r="E24" s="5">
        <v>7.5597218000000004E-3</v>
      </c>
      <c r="F24" s="5" t="str">
        <f>IF($B24="N/A","N/A",IF(E24&lt;0,"No","Yes"))</f>
        <v>N/A</v>
      </c>
      <c r="G24" s="5">
        <v>5.0823337999999999E-3</v>
      </c>
      <c r="H24" s="5" t="str">
        <f>IF($B24="N/A","N/A",IF(G24&lt;0,"No","Yes"))</f>
        <v>N/A</v>
      </c>
      <c r="I24" s="6" t="s">
        <v>1750</v>
      </c>
      <c r="J24" s="6">
        <v>-32.799999999999997</v>
      </c>
      <c r="K24" s="85" t="str">
        <f t="shared" ref="K24:K30" si="8">IF(J24="Div by 0", "N/A", IF(J24="N/A","N/A", IF(J24&gt;30, "No", IF(J24&lt;-30, "No", "Yes"))))</f>
        <v>No</v>
      </c>
    </row>
    <row r="25" spans="1:11" x14ac:dyDescent="0.25">
      <c r="A25" s="105" t="s">
        <v>159</v>
      </c>
      <c r="B25" s="60" t="s">
        <v>213</v>
      </c>
      <c r="C25" s="5">
        <v>89.219652044</v>
      </c>
      <c r="D25" s="5" t="str">
        <f>IF($B25="N/A","N/A",IF(C25&lt;0,"No","Yes"))</f>
        <v>N/A</v>
      </c>
      <c r="E25" s="5">
        <v>88.890988812000003</v>
      </c>
      <c r="F25" s="5" t="str">
        <f>IF($B25="N/A","N/A",IF(E25&lt;0,"No","Yes"))</f>
        <v>N/A</v>
      </c>
      <c r="G25" s="5">
        <v>95.944297621000004</v>
      </c>
      <c r="H25" s="5" t="str">
        <f>IF($B25="N/A","N/A",IF(G25&lt;0,"No","Yes"))</f>
        <v>N/A</v>
      </c>
      <c r="I25" s="6">
        <v>-0.36799999999999999</v>
      </c>
      <c r="J25" s="6">
        <v>7.9349999999999996</v>
      </c>
      <c r="K25" s="85" t="str">
        <f t="shared" si="8"/>
        <v>Yes</v>
      </c>
    </row>
    <row r="26" spans="1:11" x14ac:dyDescent="0.25">
      <c r="A26" s="105" t="s">
        <v>32</v>
      </c>
      <c r="B26" s="60" t="s">
        <v>213</v>
      </c>
      <c r="C26" s="5">
        <v>100</v>
      </c>
      <c r="D26" s="5" t="str">
        <f>IF($B26="N/A","N/A",IF(C26&lt;0,"No","Yes"))</f>
        <v>N/A</v>
      </c>
      <c r="E26" s="5">
        <v>100</v>
      </c>
      <c r="F26" s="5" t="str">
        <f>IF($B26="N/A","N/A",IF(E26&lt;0,"No","Yes"))</f>
        <v>N/A</v>
      </c>
      <c r="G26" s="5">
        <v>100</v>
      </c>
      <c r="H26" s="5" t="str">
        <f>IF($B26="N/A","N/A",IF(G26&lt;0,"No","Yes"))</f>
        <v>N/A</v>
      </c>
      <c r="I26" s="6">
        <v>0</v>
      </c>
      <c r="J26" s="6">
        <v>0</v>
      </c>
      <c r="K26" s="85" t="str">
        <f t="shared" si="8"/>
        <v>Yes</v>
      </c>
    </row>
    <row r="27" spans="1:11" x14ac:dyDescent="0.25">
      <c r="A27" s="105" t="s">
        <v>160</v>
      </c>
      <c r="B27" s="60" t="s">
        <v>213</v>
      </c>
      <c r="C27" s="5">
        <v>2.2189058633999998</v>
      </c>
      <c r="D27" s="5" t="str">
        <f t="shared" ref="D27:D30" si="9">IF($B27="N/A","N/A",IF(C27&lt;0,"No","Yes"))</f>
        <v>N/A</v>
      </c>
      <c r="E27" s="5">
        <v>11.335802842</v>
      </c>
      <c r="F27" s="5" t="str">
        <f t="shared" ref="F27:F30" si="10">IF($B27="N/A","N/A",IF(E27&lt;0,"No","Yes"))</f>
        <v>N/A</v>
      </c>
      <c r="G27" s="5">
        <v>67.152876601000003</v>
      </c>
      <c r="H27" s="5" t="str">
        <f t="shared" ref="H27:H30" si="11">IF($B27="N/A","N/A",IF(G27&lt;0,"No","Yes"))</f>
        <v>N/A</v>
      </c>
      <c r="I27" s="6">
        <v>410.9</v>
      </c>
      <c r="J27" s="6">
        <v>492.4</v>
      </c>
      <c r="K27" s="85" t="str">
        <f t="shared" si="8"/>
        <v>No</v>
      </c>
    </row>
    <row r="28" spans="1:11" x14ac:dyDescent="0.25">
      <c r="A28" s="83" t="s">
        <v>372</v>
      </c>
      <c r="B28" s="60" t="s">
        <v>213</v>
      </c>
      <c r="C28" s="5">
        <v>0.76188980090000002</v>
      </c>
      <c r="D28" s="5" t="str">
        <f t="shared" si="9"/>
        <v>N/A</v>
      </c>
      <c r="E28" s="5">
        <v>3.4207741155</v>
      </c>
      <c r="F28" s="5" t="str">
        <f t="shared" si="10"/>
        <v>N/A</v>
      </c>
      <c r="G28" s="5">
        <v>46.188249644000003</v>
      </c>
      <c r="H28" s="5" t="str">
        <f t="shared" si="11"/>
        <v>N/A</v>
      </c>
      <c r="I28" s="6">
        <v>349</v>
      </c>
      <c r="J28" s="6">
        <v>1250</v>
      </c>
      <c r="K28" s="85" t="str">
        <f t="shared" si="8"/>
        <v>No</v>
      </c>
    </row>
    <row r="29" spans="1:11" x14ac:dyDescent="0.25">
      <c r="A29" s="83" t="s">
        <v>374</v>
      </c>
      <c r="B29" s="60" t="s">
        <v>213</v>
      </c>
      <c r="C29" s="5">
        <v>1.0367984919</v>
      </c>
      <c r="D29" s="5" t="str">
        <f t="shared" si="9"/>
        <v>N/A</v>
      </c>
      <c r="E29" s="5">
        <v>5.7756274568999997</v>
      </c>
      <c r="F29" s="5" t="str">
        <f t="shared" si="10"/>
        <v>N/A</v>
      </c>
      <c r="G29" s="5">
        <v>15.0030494</v>
      </c>
      <c r="H29" s="5" t="str">
        <f t="shared" si="11"/>
        <v>N/A</v>
      </c>
      <c r="I29" s="6">
        <v>457.1</v>
      </c>
      <c r="J29" s="6">
        <v>159.80000000000001</v>
      </c>
      <c r="K29" s="85" t="str">
        <f t="shared" si="8"/>
        <v>No</v>
      </c>
    </row>
    <row r="30" spans="1:11" x14ac:dyDescent="0.25">
      <c r="A30" s="100" t="s">
        <v>375</v>
      </c>
      <c r="B30" s="107" t="s">
        <v>213</v>
      </c>
      <c r="C30" s="94">
        <v>3.9272669999999999E-3</v>
      </c>
      <c r="D30" s="94" t="str">
        <f t="shared" si="9"/>
        <v>N/A</v>
      </c>
      <c r="E30" s="94">
        <v>5.2918052600000001E-2</v>
      </c>
      <c r="F30" s="94" t="str">
        <f t="shared" si="10"/>
        <v>N/A</v>
      </c>
      <c r="G30" s="94">
        <v>0.1677170157</v>
      </c>
      <c r="H30" s="94" t="str">
        <f t="shared" si="11"/>
        <v>N/A</v>
      </c>
      <c r="I30" s="95">
        <v>1247</v>
      </c>
      <c r="J30" s="95">
        <v>216.9</v>
      </c>
      <c r="K30" s="96" t="str">
        <f t="shared" si="8"/>
        <v>No</v>
      </c>
    </row>
    <row r="31" spans="1:11" ht="12" customHeight="1" x14ac:dyDescent="0.25">
      <c r="A31" s="177" t="s">
        <v>1619</v>
      </c>
      <c r="B31" s="178"/>
      <c r="C31" s="178"/>
      <c r="D31" s="178"/>
      <c r="E31" s="178"/>
      <c r="F31" s="178"/>
      <c r="G31" s="178"/>
      <c r="H31" s="178"/>
      <c r="I31" s="178"/>
      <c r="J31" s="178"/>
      <c r="K31" s="179"/>
    </row>
    <row r="32" spans="1:11" x14ac:dyDescent="0.25">
      <c r="A32" s="167" t="s">
        <v>1617</v>
      </c>
      <c r="B32" s="168"/>
      <c r="C32" s="168"/>
      <c r="D32" s="168"/>
      <c r="E32" s="168"/>
      <c r="F32" s="168"/>
      <c r="G32" s="168"/>
      <c r="H32" s="168"/>
      <c r="I32" s="168"/>
      <c r="J32" s="168"/>
      <c r="K32" s="169"/>
    </row>
    <row r="33" spans="1:11" x14ac:dyDescent="0.25">
      <c r="A33" s="170" t="s">
        <v>1705</v>
      </c>
      <c r="B33" s="170"/>
      <c r="C33" s="170"/>
      <c r="D33" s="170"/>
      <c r="E33" s="170"/>
      <c r="F33" s="170"/>
      <c r="G33" s="170"/>
      <c r="H33" s="170"/>
      <c r="I33" s="170"/>
      <c r="J33" s="170"/>
      <c r="K33" s="171"/>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1569</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38483916</v>
      </c>
      <c r="D7" s="18" t="str">
        <f>IF($B7="N/A","N/A",IF(C7&gt;15,"No",IF(C7&lt;-15,"No","Yes")))</f>
        <v>N/A</v>
      </c>
      <c r="E7" s="17">
        <v>51169499</v>
      </c>
      <c r="F7" s="18" t="str">
        <f>IF($B7="N/A","N/A",IF(E7&gt;15,"No",IF(E7&lt;-15,"No","Yes")))</f>
        <v>N/A</v>
      </c>
      <c r="G7" s="17">
        <v>49983088</v>
      </c>
      <c r="H7" s="18" t="str">
        <f>IF($B7="N/A","N/A",IF(G7&gt;15,"No",IF(G7&lt;-15,"No","Yes")))</f>
        <v>N/A</v>
      </c>
      <c r="I7" s="19">
        <v>32.96</v>
      </c>
      <c r="J7" s="19">
        <v>-2.3199999999999998</v>
      </c>
      <c r="K7" s="86" t="str">
        <f t="shared" ref="K7:K54" si="0">IF(J7="Div by 0", "N/A", IF(J7="N/A","N/A", IF(J7&gt;30, "No", IF(J7&lt;-30, "No", "Yes"))))</f>
        <v>Yes</v>
      </c>
    </row>
    <row r="8" spans="1:11" x14ac:dyDescent="0.25">
      <c r="A8" s="104" t="s">
        <v>362</v>
      </c>
      <c r="B8" s="16" t="s">
        <v>213</v>
      </c>
      <c r="C8" s="80">
        <v>13.021083924999999</v>
      </c>
      <c r="D8" s="18" t="str">
        <f>IF($B8="N/A","N/A",IF(C8&gt;15,"No",IF(C8&lt;-15,"No","Yes")))</f>
        <v>N/A</v>
      </c>
      <c r="E8" s="20">
        <v>12.319135663000001</v>
      </c>
      <c r="F8" s="18" t="str">
        <f>IF($B8="N/A","N/A",IF(E8&gt;15,"No",IF(E8&lt;-15,"No","Yes")))</f>
        <v>N/A</v>
      </c>
      <c r="G8" s="20">
        <v>8.4671899422999992</v>
      </c>
      <c r="H8" s="18" t="str">
        <f>IF($B8="N/A","N/A",IF(G8&gt;15,"No",IF(G8&lt;-15,"No","Yes")))</f>
        <v>N/A</v>
      </c>
      <c r="I8" s="19">
        <v>-5.39</v>
      </c>
      <c r="J8" s="19">
        <v>-31.3</v>
      </c>
      <c r="K8" s="86" t="str">
        <f t="shared" si="0"/>
        <v>No</v>
      </c>
    </row>
    <row r="9" spans="1:11" x14ac:dyDescent="0.25">
      <c r="A9" s="104" t="s">
        <v>119</v>
      </c>
      <c r="B9" s="21" t="s">
        <v>213</v>
      </c>
      <c r="C9" s="53">
        <v>38.767312556999997</v>
      </c>
      <c r="D9" s="5" t="str">
        <f>IF($B9="N/A","N/A",IF(C9&gt;15,"No",IF(C9&lt;-15,"No","Yes")))</f>
        <v>N/A</v>
      </c>
      <c r="E9" s="5">
        <v>45.227063880000003</v>
      </c>
      <c r="F9" s="5" t="str">
        <f>IF($B9="N/A","N/A",IF(E9&gt;15,"No",IF(E9&lt;-15,"No","Yes")))</f>
        <v>N/A</v>
      </c>
      <c r="G9" s="5">
        <v>58.660741409000003</v>
      </c>
      <c r="H9" s="5" t="str">
        <f>IF($B9="N/A","N/A",IF(G9&gt;15,"No",IF(G9&lt;-15,"No","Yes")))</f>
        <v>N/A</v>
      </c>
      <c r="I9" s="6">
        <v>16.66</v>
      </c>
      <c r="J9" s="6">
        <v>29.7</v>
      </c>
      <c r="K9" s="85" t="str">
        <f t="shared" si="0"/>
        <v>Yes</v>
      </c>
    </row>
    <row r="10" spans="1:11" x14ac:dyDescent="0.25">
      <c r="A10" s="104" t="s">
        <v>120</v>
      </c>
      <c r="B10" s="21" t="s">
        <v>213</v>
      </c>
      <c r="C10" s="53">
        <v>0.78282054249999999</v>
      </c>
      <c r="D10" s="5" t="str">
        <f>IF($B10="N/A","N/A",IF(C10&gt;15,"No",IF(C10&lt;-15,"No","Yes")))</f>
        <v>N/A</v>
      </c>
      <c r="E10" s="5">
        <v>1.6107075819000001</v>
      </c>
      <c r="F10" s="5" t="str">
        <f>IF($B10="N/A","N/A",IF(E10&gt;15,"No",IF(E10&lt;-15,"No","Yes")))</f>
        <v>N/A</v>
      </c>
      <c r="G10" s="5">
        <v>1.4627287534</v>
      </c>
      <c r="H10" s="5" t="str">
        <f>IF($B10="N/A","N/A",IF(G10&gt;15,"No",IF(G10&lt;-15,"No","Yes")))</f>
        <v>N/A</v>
      </c>
      <c r="I10" s="6">
        <v>105.8</v>
      </c>
      <c r="J10" s="6">
        <v>-9.19</v>
      </c>
      <c r="K10" s="85" t="str">
        <f t="shared" si="0"/>
        <v>Yes</v>
      </c>
    </row>
    <row r="11" spans="1:11" x14ac:dyDescent="0.25">
      <c r="A11" s="104" t="s">
        <v>854</v>
      </c>
      <c r="B11" s="21" t="s">
        <v>213</v>
      </c>
      <c r="C11" s="53">
        <v>47.428782974999997</v>
      </c>
      <c r="D11" s="5" t="str">
        <f>IF($B11="N/A","N/A",IF(C11&gt;15,"No",IF(C11&lt;-15,"No","Yes")))</f>
        <v>N/A</v>
      </c>
      <c r="E11" s="5">
        <v>40.843092875000004</v>
      </c>
      <c r="F11" s="5" t="str">
        <f>IF($B11="N/A","N/A",IF(E11&gt;15,"No",IF(E11&lt;-15,"No","Yes")))</f>
        <v>N/A</v>
      </c>
      <c r="G11" s="5">
        <v>31.409339894999999</v>
      </c>
      <c r="H11" s="5" t="str">
        <f>IF($B11="N/A","N/A",IF(G11&gt;15,"No",IF(G11&lt;-15,"No","Yes")))</f>
        <v>N/A</v>
      </c>
      <c r="I11" s="6">
        <v>-13.9</v>
      </c>
      <c r="J11" s="6">
        <v>-23.1</v>
      </c>
      <c r="K11" s="85" t="str">
        <f t="shared" si="0"/>
        <v>Yes</v>
      </c>
    </row>
    <row r="12" spans="1:11" x14ac:dyDescent="0.25">
      <c r="A12" s="104" t="s">
        <v>855</v>
      </c>
      <c r="B12" s="55" t="s">
        <v>214</v>
      </c>
      <c r="C12" s="53">
        <v>82.933933151999994</v>
      </c>
      <c r="D12" s="5" t="str">
        <f>IF(OR($B12="N/A",$C12="N/A"),"N/A",IF(C12&gt;100,"No",IF(C12&lt;95,"No","Yes")))</f>
        <v>No</v>
      </c>
      <c r="E12" s="53">
        <v>91.890177606999998</v>
      </c>
      <c r="F12" s="5" t="str">
        <f>IF(OR($B12="N/A",$E12="N/A"),"N/A",IF(E12&gt;100,"No",IF(E12&lt;95,"No","Yes")))</f>
        <v>No</v>
      </c>
      <c r="G12" s="53">
        <v>94.920832709999999</v>
      </c>
      <c r="H12" s="5" t="str">
        <f>IF($B12="N/A","N/A",IF(G12&gt;100,"No",IF(G12&lt;95,"No","Yes")))</f>
        <v>No</v>
      </c>
      <c r="I12" s="56">
        <v>10.8</v>
      </c>
      <c r="J12" s="56">
        <v>3.298</v>
      </c>
      <c r="K12" s="85" t="str">
        <f t="shared" si="0"/>
        <v>Yes</v>
      </c>
    </row>
    <row r="13" spans="1:11" x14ac:dyDescent="0.25">
      <c r="A13" s="104" t="s">
        <v>347</v>
      </c>
      <c r="B13" s="55" t="s">
        <v>213</v>
      </c>
      <c r="C13" s="53">
        <v>2.9799600000000002E-4</v>
      </c>
      <c r="D13" s="5" t="str">
        <f>IF($B13="N/A","N/A",IF(C13&gt;100,"No",IF(C13&lt;95,"No","Yes")))</f>
        <v>N/A</v>
      </c>
      <c r="E13" s="53">
        <v>0</v>
      </c>
      <c r="F13" s="5" t="str">
        <f>IF($B13="N/A","N/A",IF(E13&gt;100,"No",IF(E13&lt;95,"No","Yes")))</f>
        <v>N/A</v>
      </c>
      <c r="G13" s="53">
        <v>0</v>
      </c>
      <c r="H13" s="5" t="str">
        <f>IF($B13="N/A","N/A",IF(G13&gt;100,"No",IF(G13&lt;95,"No","Yes")))</f>
        <v>N/A</v>
      </c>
      <c r="I13" s="56">
        <v>-100</v>
      </c>
      <c r="J13" s="56" t="s">
        <v>1750</v>
      </c>
      <c r="K13" s="85" t="str">
        <f t="shared" si="0"/>
        <v>N/A</v>
      </c>
    </row>
    <row r="14" spans="1:11" x14ac:dyDescent="0.25">
      <c r="A14" s="104"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1750</v>
      </c>
      <c r="J14" s="56" t="s">
        <v>1750</v>
      </c>
      <c r="K14" s="85" t="str">
        <f t="shared" si="0"/>
        <v>N/A</v>
      </c>
    </row>
    <row r="15" spans="1:11" x14ac:dyDescent="0.25">
      <c r="A15" s="104" t="s">
        <v>856</v>
      </c>
      <c r="B15" s="55" t="s">
        <v>214</v>
      </c>
      <c r="C15" s="53">
        <v>83.670558080999996</v>
      </c>
      <c r="D15" s="5" t="str">
        <f>IF(OR($B15="N/A",$C15="N/A"),"N/A",IF(C15&gt;100,"No",IF(C15&lt;95,"No","Yes")))</f>
        <v>No</v>
      </c>
      <c r="E15" s="53">
        <v>92.159973476000005</v>
      </c>
      <c r="F15" s="5" t="str">
        <f>IF(OR($B15="N/A",$E15="N/A"),"N/A",IF(E15&gt;100,"No",IF(E15&lt;95,"No","Yes")))</f>
        <v>No</v>
      </c>
      <c r="G15" s="53">
        <v>95.125183286999999</v>
      </c>
      <c r="H15" s="5" t="str">
        <f>IF($B15="N/A","N/A",IF(G15&gt;100,"No",IF(G15&lt;95,"No","Yes")))</f>
        <v>Yes</v>
      </c>
      <c r="I15" s="56">
        <v>10.15</v>
      </c>
      <c r="J15" s="56">
        <v>3.2170000000000001</v>
      </c>
      <c r="K15" s="85" t="str">
        <f t="shared" si="0"/>
        <v>Yes</v>
      </c>
    </row>
    <row r="16" spans="1:11" x14ac:dyDescent="0.25">
      <c r="A16" s="104" t="s">
        <v>331</v>
      </c>
      <c r="B16" s="21" t="s">
        <v>213</v>
      </c>
      <c r="C16" s="43">
        <v>5011023</v>
      </c>
      <c r="D16" s="5" t="str">
        <f>IF($B16="N/A","N/A",IF(C16&gt;15,"No",IF(C16&lt;-15,"No","Yes")))</f>
        <v>N/A</v>
      </c>
      <c r="E16" s="22">
        <v>6303640</v>
      </c>
      <c r="F16" s="5" t="str">
        <f>IF($B16="N/A","N/A",IF(E16&gt;15,"No",IF(E16&lt;-15,"No","Yes")))</f>
        <v>N/A</v>
      </c>
      <c r="G16" s="22">
        <v>4232163</v>
      </c>
      <c r="H16" s="5" t="str">
        <f>IF($B16="N/A","N/A",IF(G16&gt;15,"No",IF(G16&lt;-15,"No","Yes")))</f>
        <v>N/A</v>
      </c>
      <c r="I16" s="6">
        <v>25.8</v>
      </c>
      <c r="J16" s="6">
        <v>-32.9</v>
      </c>
      <c r="K16" s="85" t="str">
        <f t="shared" si="0"/>
        <v>No</v>
      </c>
    </row>
    <row r="17" spans="1:11" x14ac:dyDescent="0.25">
      <c r="A17" s="104" t="s">
        <v>439</v>
      </c>
      <c r="B17" s="21" t="s">
        <v>215</v>
      </c>
      <c r="C17" s="53">
        <v>10.62751059</v>
      </c>
      <c r="D17" s="5" t="str">
        <f>IF($B17="N/A","N/A",IF(C17&gt;20,"No",IF(C17&lt;5,"No","Yes")))</f>
        <v>Yes</v>
      </c>
      <c r="E17" s="5">
        <v>7.9561808733000001</v>
      </c>
      <c r="F17" s="5" t="str">
        <f>IF($B17="N/A","N/A",IF(E17&gt;20,"No",IF(E17&lt;5,"No","Yes")))</f>
        <v>Yes</v>
      </c>
      <c r="G17" s="5">
        <v>14.360576376999999</v>
      </c>
      <c r="H17" s="5" t="str">
        <f>IF($B17="N/A","N/A",IF(G17&gt;20,"No",IF(G17&lt;5,"No","Yes")))</f>
        <v>Yes</v>
      </c>
      <c r="I17" s="6">
        <v>-25.1</v>
      </c>
      <c r="J17" s="6">
        <v>80.5</v>
      </c>
      <c r="K17" s="85" t="str">
        <f t="shared" si="0"/>
        <v>No</v>
      </c>
    </row>
    <row r="18" spans="1:11" x14ac:dyDescent="0.25">
      <c r="A18" s="104" t="s">
        <v>440</v>
      </c>
      <c r="B18" s="16" t="s">
        <v>213</v>
      </c>
      <c r="C18" s="53">
        <v>89.37248941</v>
      </c>
      <c r="D18" s="5" t="str">
        <f>IF($B18="N/A","N/A",IF(C18&gt;15,"No",IF(C18&lt;-15,"No","Yes")))</f>
        <v>N/A</v>
      </c>
      <c r="E18" s="5">
        <v>92.043819127000006</v>
      </c>
      <c r="F18" s="5" t="str">
        <f>IF($B18="N/A","N/A",IF(E18&gt;15,"No",IF(E18&lt;-15,"No","Yes")))</f>
        <v>N/A</v>
      </c>
      <c r="G18" s="5">
        <v>85.639423622999999</v>
      </c>
      <c r="H18" s="5" t="str">
        <f>IF($B18="N/A","N/A",IF(G18&gt;15,"No",IF(G18&lt;-15,"No","Yes")))</f>
        <v>N/A</v>
      </c>
      <c r="I18" s="6">
        <v>2.9889999999999999</v>
      </c>
      <c r="J18" s="6">
        <v>-6.96</v>
      </c>
      <c r="K18" s="85" t="str">
        <f t="shared" si="0"/>
        <v>Yes</v>
      </c>
    </row>
    <row r="19" spans="1:11" x14ac:dyDescent="0.25">
      <c r="A19" s="104" t="s">
        <v>441</v>
      </c>
      <c r="B19" s="21" t="s">
        <v>216</v>
      </c>
      <c r="C19" s="53">
        <v>17.719455688</v>
      </c>
      <c r="D19" s="5" t="str">
        <f>IF($B19="N/A","N/A",IF(C19&gt;1,"Yes","No"))</f>
        <v>Yes</v>
      </c>
      <c r="E19" s="5">
        <v>17.899483473</v>
      </c>
      <c r="F19" s="5" t="str">
        <f>IF($B19="N/A","N/A",IF(E19&gt;1,"Yes","No"))</f>
        <v>Yes</v>
      </c>
      <c r="G19" s="5">
        <v>16.796730183000001</v>
      </c>
      <c r="H19" s="5" t="str">
        <f>IF($B19="N/A","N/A",IF(G19&gt;1,"Yes","No"))</f>
        <v>Yes</v>
      </c>
      <c r="I19" s="6">
        <v>1.016</v>
      </c>
      <c r="J19" s="6">
        <v>-6.16</v>
      </c>
      <c r="K19" s="85" t="str">
        <f t="shared" si="0"/>
        <v>Yes</v>
      </c>
    </row>
    <row r="20" spans="1:11" x14ac:dyDescent="0.25">
      <c r="A20" s="104" t="s">
        <v>857</v>
      </c>
      <c r="B20" s="21" t="s">
        <v>213</v>
      </c>
      <c r="C20" s="46">
        <v>413.71531862000001</v>
      </c>
      <c r="D20" s="5" t="str">
        <f>IF($B20="N/A","N/A",IF(C20&gt;15,"No",IF(C20&lt;-15,"No","Yes")))</f>
        <v>N/A</v>
      </c>
      <c r="E20" s="23">
        <v>367.49146561999999</v>
      </c>
      <c r="F20" s="5" t="str">
        <f>IF($B20="N/A","N/A",IF(E20&gt;15,"No",IF(E20&lt;-15,"No","Yes")))</f>
        <v>N/A</v>
      </c>
      <c r="G20" s="23">
        <v>513.30848473000003</v>
      </c>
      <c r="H20" s="5" t="str">
        <f>IF($B20="N/A","N/A",IF(G20&gt;15,"No",IF(G20&lt;-15,"No","Yes")))</f>
        <v>N/A</v>
      </c>
      <c r="I20" s="6">
        <v>-11.2</v>
      </c>
      <c r="J20" s="6">
        <v>39.68</v>
      </c>
      <c r="K20" s="85" t="str">
        <f t="shared" si="0"/>
        <v>No</v>
      </c>
    </row>
    <row r="21" spans="1:11" x14ac:dyDescent="0.25">
      <c r="A21" s="104" t="s">
        <v>34</v>
      </c>
      <c r="B21" s="21" t="s">
        <v>213</v>
      </c>
      <c r="C21" s="57">
        <v>49.599788957000001</v>
      </c>
      <c r="D21" s="5" t="str">
        <f>IF($B21="N/A","N/A",IF(C21&gt;15,"No",IF(C21&lt;-15,"No","Yes")))</f>
        <v>N/A</v>
      </c>
      <c r="E21" s="58">
        <v>68.248395774000002</v>
      </c>
      <c r="F21" s="5" t="str">
        <f>IF($B21="N/A","N/A",IF(E21&gt;15,"No",IF(E21&lt;-15,"No","Yes")))</f>
        <v>N/A</v>
      </c>
      <c r="G21" s="58">
        <v>72.130862467</v>
      </c>
      <c r="H21" s="5" t="str">
        <f>IF($B21="N/A","N/A",IF(G21&gt;15,"No",IF(G21&lt;-15,"No","Yes")))</f>
        <v>N/A</v>
      </c>
      <c r="I21" s="6">
        <v>37.6</v>
      </c>
      <c r="J21" s="6">
        <v>5.6890000000000001</v>
      </c>
      <c r="K21" s="85" t="str">
        <f t="shared" si="0"/>
        <v>Yes</v>
      </c>
    </row>
    <row r="22" spans="1:11" x14ac:dyDescent="0.25">
      <c r="A22" s="104" t="s">
        <v>1683</v>
      </c>
      <c r="B22" s="21" t="s">
        <v>213</v>
      </c>
      <c r="C22" s="57">
        <v>27.008508961</v>
      </c>
      <c r="D22" s="5" t="str">
        <f>IF($B22="N/A","N/A",IF(C22&gt;15,"No",IF(C22&lt;-15,"No","Yes")))</f>
        <v>N/A</v>
      </c>
      <c r="E22" s="58">
        <v>8.5788817831999999</v>
      </c>
      <c r="F22" s="5" t="str">
        <f>IF($B22="N/A","N/A",IF(E22&gt;15,"No",IF(E22&lt;-15,"No","Yes")))</f>
        <v>N/A</v>
      </c>
      <c r="G22" s="58">
        <v>6.6356200312000002</v>
      </c>
      <c r="H22" s="5" t="str">
        <f>IF($B22="N/A","N/A",IF(G22&gt;15,"No",IF(G22&lt;-15,"No","Yes")))</f>
        <v>N/A</v>
      </c>
      <c r="I22" s="6">
        <v>-68.2</v>
      </c>
      <c r="J22" s="6">
        <v>-22.7</v>
      </c>
      <c r="K22" s="85" t="str">
        <f t="shared" si="0"/>
        <v>Yes</v>
      </c>
    </row>
    <row r="23" spans="1:11" x14ac:dyDescent="0.25">
      <c r="A23" s="104" t="s">
        <v>35</v>
      </c>
      <c r="B23" s="21" t="s">
        <v>213</v>
      </c>
      <c r="C23" s="57">
        <v>1.8514000229000001</v>
      </c>
      <c r="D23" s="5" t="str">
        <f>IF($B23="N/A","N/A",IF(C23&gt;15,"No",IF(C23&lt;-15,"No","Yes")))</f>
        <v>N/A</v>
      </c>
      <c r="E23" s="58">
        <v>0</v>
      </c>
      <c r="F23" s="5" t="str">
        <f>IF($B23="N/A","N/A",IF(E23&gt;15,"No",IF(E23&lt;-15,"No","Yes")))</f>
        <v>N/A</v>
      </c>
      <c r="G23" s="58">
        <v>0</v>
      </c>
      <c r="H23" s="5" t="str">
        <f>IF($B23="N/A","N/A",IF(G23&gt;15,"No",IF(G23&lt;-15,"No","Yes")))</f>
        <v>N/A</v>
      </c>
      <c r="I23" s="6">
        <v>-100</v>
      </c>
      <c r="J23" s="6" t="s">
        <v>1750</v>
      </c>
      <c r="K23" s="85" t="str">
        <f t="shared" si="0"/>
        <v>N/A</v>
      </c>
    </row>
    <row r="24" spans="1:11" x14ac:dyDescent="0.25">
      <c r="A24" s="104" t="s">
        <v>858</v>
      </c>
      <c r="B24" s="21" t="s">
        <v>243</v>
      </c>
      <c r="C24" s="46">
        <v>194.68264912000001</v>
      </c>
      <c r="D24" s="5" t="str">
        <f>IF($B24="N/A","N/A",IF(C24&gt;300,"No",IF(C24&lt;75,"No","Yes")))</f>
        <v>Yes</v>
      </c>
      <c r="E24" s="23">
        <v>225.06510729999999</v>
      </c>
      <c r="F24" s="5" t="str">
        <f>IF($B24="N/A","N/A",IF(E24&gt;300,"No",IF(E24&lt;75,"No","Yes")))</f>
        <v>Yes</v>
      </c>
      <c r="G24" s="23">
        <v>336.67179328999998</v>
      </c>
      <c r="H24" s="5" t="str">
        <f>IF($B24="N/A","N/A",IF(G24&gt;300,"No",IF(G24&lt;75,"No","Yes")))</f>
        <v>No</v>
      </c>
      <c r="I24" s="6">
        <v>15.61</v>
      </c>
      <c r="J24" s="6">
        <v>49.59</v>
      </c>
      <c r="K24" s="85" t="str">
        <f t="shared" si="0"/>
        <v>No</v>
      </c>
    </row>
    <row r="25" spans="1:11" x14ac:dyDescent="0.25">
      <c r="A25" s="104" t="s">
        <v>859</v>
      </c>
      <c r="B25" s="21" t="s">
        <v>244</v>
      </c>
      <c r="C25" s="46">
        <v>22.794055595</v>
      </c>
      <c r="D25" s="5" t="str">
        <f>IF($B25="N/A","N/A",IF(C25&gt;250,"No",IF(C25&lt;20,"No","Yes")))</f>
        <v>Yes</v>
      </c>
      <c r="E25" s="23">
        <v>41.000893431000001</v>
      </c>
      <c r="F25" s="5" t="str">
        <f>IF($B25="N/A","N/A",IF(E25&gt;250,"No",IF(E25&lt;20,"No","Yes")))</f>
        <v>Yes</v>
      </c>
      <c r="G25" s="23">
        <v>59.517434106000003</v>
      </c>
      <c r="H25" s="5" t="str">
        <f>IF($B25="N/A","N/A",IF(G25&gt;250,"No",IF(G25&lt;20,"No","Yes")))</f>
        <v>Yes</v>
      </c>
      <c r="I25" s="6">
        <v>79.88</v>
      </c>
      <c r="J25" s="6">
        <v>45.16</v>
      </c>
      <c r="K25" s="85" t="str">
        <f t="shared" si="0"/>
        <v>No</v>
      </c>
    </row>
    <row r="26" spans="1:11" x14ac:dyDescent="0.25">
      <c r="A26" s="104" t="s">
        <v>860</v>
      </c>
      <c r="B26" s="21" t="s">
        <v>245</v>
      </c>
      <c r="C26" s="46">
        <v>22.587805896999999</v>
      </c>
      <c r="D26" s="5" t="str">
        <f>IF($B26="N/A","N/A",IF(C26&gt;5,"No",IF(C26&lt;3,"No","Yes")))</f>
        <v>No</v>
      </c>
      <c r="E26" s="23" t="s">
        <v>1750</v>
      </c>
      <c r="F26" s="5" t="str">
        <f>IF($B26="N/A","N/A",IF(E26&gt;5,"No",IF(E26&lt;3,"No","Yes")))</f>
        <v>No</v>
      </c>
      <c r="G26" s="23" t="s">
        <v>1750</v>
      </c>
      <c r="H26" s="5" t="str">
        <f>IF($B26="N/A","N/A",IF(G26&gt;5,"No",IF(G26&lt;3,"No","Yes")))</f>
        <v>No</v>
      </c>
      <c r="I26" s="6" t="s">
        <v>1750</v>
      </c>
      <c r="J26" s="6" t="s">
        <v>1750</v>
      </c>
      <c r="K26" s="85" t="str">
        <f t="shared" si="0"/>
        <v>N/A</v>
      </c>
    </row>
    <row r="27" spans="1:11" x14ac:dyDescent="0.25">
      <c r="A27" s="104" t="s">
        <v>131</v>
      </c>
      <c r="B27" s="21" t="s">
        <v>213</v>
      </c>
      <c r="C27" s="43">
        <v>16421</v>
      </c>
      <c r="D27" s="21" t="s">
        <v>213</v>
      </c>
      <c r="E27" s="22">
        <v>20554</v>
      </c>
      <c r="F27" s="21" t="s">
        <v>213</v>
      </c>
      <c r="G27" s="22">
        <v>24849</v>
      </c>
      <c r="H27" s="5" t="str">
        <f>IF($B27="N/A","N/A",IF(G27&gt;15,"No",IF(G27&lt;-15,"No","Yes")))</f>
        <v>N/A</v>
      </c>
      <c r="I27" s="6">
        <v>25.17</v>
      </c>
      <c r="J27" s="6">
        <v>20.9</v>
      </c>
      <c r="K27" s="85" t="str">
        <f t="shared" si="0"/>
        <v>Yes</v>
      </c>
    </row>
    <row r="28" spans="1:11" x14ac:dyDescent="0.25">
      <c r="A28" s="104" t="s">
        <v>346</v>
      </c>
      <c r="B28" s="21" t="s">
        <v>213</v>
      </c>
      <c r="C28" s="44">
        <v>4.2669774000000001E-2</v>
      </c>
      <c r="D28" s="21" t="s">
        <v>213</v>
      </c>
      <c r="E28" s="4">
        <v>4.0168460500000003E-2</v>
      </c>
      <c r="F28" s="21" t="s">
        <v>213</v>
      </c>
      <c r="G28" s="4">
        <v>4.9714815500000002E-2</v>
      </c>
      <c r="H28" s="5" t="str">
        <f>IF($B28="N/A","N/A",IF(G28&gt;15,"No",IF(G28&lt;-15,"No","Yes")))</f>
        <v>N/A</v>
      </c>
      <c r="I28" s="6">
        <v>-5.86</v>
      </c>
      <c r="J28" s="6">
        <v>23.77</v>
      </c>
      <c r="K28" s="85" t="str">
        <f t="shared" si="0"/>
        <v>Yes</v>
      </c>
    </row>
    <row r="29" spans="1:11" ht="25" x14ac:dyDescent="0.25">
      <c r="A29" s="104" t="s">
        <v>836</v>
      </c>
      <c r="B29" s="21" t="s">
        <v>213</v>
      </c>
      <c r="C29" s="23">
        <v>178.41081542000001</v>
      </c>
      <c r="D29" s="21" t="s">
        <v>213</v>
      </c>
      <c r="E29" s="23">
        <v>207.74063443</v>
      </c>
      <c r="F29" s="21" t="s">
        <v>213</v>
      </c>
      <c r="G29" s="23">
        <v>464.81745744</v>
      </c>
      <c r="H29" s="21" t="s">
        <v>213</v>
      </c>
      <c r="I29" s="6">
        <v>16.440000000000001</v>
      </c>
      <c r="J29" s="6">
        <v>123.7</v>
      </c>
      <c r="K29" s="85" t="str">
        <f t="shared" si="0"/>
        <v>No</v>
      </c>
    </row>
    <row r="30" spans="1:11" x14ac:dyDescent="0.25">
      <c r="A30" s="104" t="s">
        <v>27</v>
      </c>
      <c r="B30" s="21" t="s">
        <v>217</v>
      </c>
      <c r="C30" s="22">
        <v>0</v>
      </c>
      <c r="D30" s="5" t="str">
        <f>IF($B30="N/A","N/A",IF(C30="N/A","N/A",IF(C30=0,"Yes","No")))</f>
        <v>Yes</v>
      </c>
      <c r="E30" s="22">
        <v>0</v>
      </c>
      <c r="F30" s="5" t="str">
        <f>IF($B30="N/A","N/A",IF(E30="N/A","N/A",IF(E30=0,"Yes","No")))</f>
        <v>Yes</v>
      </c>
      <c r="G30" s="22">
        <v>0</v>
      </c>
      <c r="H30" s="5" t="str">
        <f>IF($B30="N/A","N/A",IF(G30=0,"Yes","No"))</f>
        <v>Yes</v>
      </c>
      <c r="I30" s="6" t="s">
        <v>1750</v>
      </c>
      <c r="J30" s="6" t="s">
        <v>1750</v>
      </c>
      <c r="K30" s="85" t="str">
        <f t="shared" si="0"/>
        <v>N/A</v>
      </c>
    </row>
    <row r="31" spans="1:11" x14ac:dyDescent="0.25">
      <c r="A31" s="104" t="s">
        <v>206</v>
      </c>
      <c r="B31" s="59" t="s">
        <v>213</v>
      </c>
      <c r="C31" s="43">
        <v>11538635</v>
      </c>
      <c r="D31" s="5" t="str">
        <f t="shared" ref="D31:F50" si="4">IF($B31="N/A","N/A",IF(C31&lt;0,"No","Yes"))</f>
        <v>N/A</v>
      </c>
      <c r="E31" s="43">
        <v>18565506</v>
      </c>
      <c r="F31" s="5" t="str">
        <f t="shared" si="4"/>
        <v>N/A</v>
      </c>
      <c r="G31" s="43">
        <v>14376778</v>
      </c>
      <c r="H31" s="5" t="str">
        <f t="shared" ref="H31:H50" si="5">IF($B31="N/A","N/A",IF(G31&lt;0,"No","Yes"))</f>
        <v>N/A</v>
      </c>
      <c r="I31" s="6">
        <v>60.9</v>
      </c>
      <c r="J31" s="6">
        <v>-22.6</v>
      </c>
      <c r="K31" s="85" t="str">
        <f t="shared" si="0"/>
        <v>Yes</v>
      </c>
    </row>
    <row r="32" spans="1:11" x14ac:dyDescent="0.25">
      <c r="A32" s="108" t="s">
        <v>654</v>
      </c>
      <c r="B32" s="59" t="s">
        <v>213</v>
      </c>
      <c r="C32" s="44">
        <v>99.983620246000001</v>
      </c>
      <c r="D32" s="5" t="str">
        <f t="shared" si="4"/>
        <v>N/A</v>
      </c>
      <c r="E32" s="44">
        <v>99.853626396999999</v>
      </c>
      <c r="F32" s="5" t="str">
        <f t="shared" si="4"/>
        <v>N/A</v>
      </c>
      <c r="G32" s="44">
        <v>93.583541457999999</v>
      </c>
      <c r="H32" s="5" t="str">
        <f t="shared" si="5"/>
        <v>N/A</v>
      </c>
      <c r="I32" s="6">
        <v>-0.13</v>
      </c>
      <c r="J32" s="6">
        <v>-6.28</v>
      </c>
      <c r="K32" s="85" t="str">
        <f t="shared" si="0"/>
        <v>Yes</v>
      </c>
    </row>
    <row r="33" spans="1:11" x14ac:dyDescent="0.25">
      <c r="A33" s="108" t="s">
        <v>655</v>
      </c>
      <c r="B33" s="59" t="s">
        <v>213</v>
      </c>
      <c r="C33" s="44">
        <v>0</v>
      </c>
      <c r="D33" s="5" t="str">
        <f t="shared" si="4"/>
        <v>N/A</v>
      </c>
      <c r="E33" s="44">
        <v>0</v>
      </c>
      <c r="F33" s="5" t="str">
        <f t="shared" si="4"/>
        <v>N/A</v>
      </c>
      <c r="G33" s="44">
        <v>5.2561220602000001</v>
      </c>
      <c r="H33" s="5" t="str">
        <f t="shared" si="5"/>
        <v>N/A</v>
      </c>
      <c r="I33" s="6" t="s">
        <v>1750</v>
      </c>
      <c r="J33" s="6" t="s">
        <v>1750</v>
      </c>
      <c r="K33" s="85" t="str">
        <f t="shared" si="0"/>
        <v>N/A</v>
      </c>
    </row>
    <row r="34" spans="1:11" x14ac:dyDescent="0.25">
      <c r="A34" s="108" t="s">
        <v>656</v>
      </c>
      <c r="B34" s="59" t="s">
        <v>213</v>
      </c>
      <c r="C34" s="44">
        <v>0</v>
      </c>
      <c r="D34" s="5" t="str">
        <f t="shared" si="4"/>
        <v>N/A</v>
      </c>
      <c r="E34" s="44">
        <v>0</v>
      </c>
      <c r="F34" s="5" t="str">
        <f t="shared" si="4"/>
        <v>N/A</v>
      </c>
      <c r="G34" s="44">
        <v>0</v>
      </c>
      <c r="H34" s="5" t="str">
        <f t="shared" si="5"/>
        <v>N/A</v>
      </c>
      <c r="I34" s="6" t="s">
        <v>1750</v>
      </c>
      <c r="J34" s="6" t="s">
        <v>1750</v>
      </c>
      <c r="K34" s="85" t="str">
        <f t="shared" si="0"/>
        <v>N/A</v>
      </c>
    </row>
    <row r="35" spans="1:11" x14ac:dyDescent="0.25">
      <c r="A35" s="108" t="s">
        <v>657</v>
      </c>
      <c r="B35" s="59" t="s">
        <v>213</v>
      </c>
      <c r="C35" s="44">
        <v>1.6379753800000001E-2</v>
      </c>
      <c r="D35" s="5" t="str">
        <f t="shared" si="4"/>
        <v>N/A</v>
      </c>
      <c r="E35" s="44">
        <v>0.14637360269999999</v>
      </c>
      <c r="F35" s="5" t="str">
        <f t="shared" si="4"/>
        <v>N/A</v>
      </c>
      <c r="G35" s="44">
        <v>1.1603364814999999</v>
      </c>
      <c r="H35" s="5" t="str">
        <f t="shared" si="5"/>
        <v>N/A</v>
      </c>
      <c r="I35" s="6">
        <v>793.6</v>
      </c>
      <c r="J35" s="6">
        <v>692.7</v>
      </c>
      <c r="K35" s="85" t="str">
        <f t="shared" si="0"/>
        <v>No</v>
      </c>
    </row>
    <row r="36" spans="1:11" x14ac:dyDescent="0.25">
      <c r="A36" s="108" t="s">
        <v>349</v>
      </c>
      <c r="B36" s="59" t="s">
        <v>213</v>
      </c>
      <c r="C36" s="43">
        <v>6283118</v>
      </c>
      <c r="D36" s="5" t="str">
        <f t="shared" si="4"/>
        <v>N/A</v>
      </c>
      <c r="E36" s="43">
        <v>2333700</v>
      </c>
      <c r="F36" s="5" t="str">
        <f t="shared" si="4"/>
        <v>N/A</v>
      </c>
      <c r="G36" s="43">
        <v>1322580</v>
      </c>
      <c r="H36" s="5" t="str">
        <f t="shared" si="5"/>
        <v>N/A</v>
      </c>
      <c r="I36" s="6">
        <v>-62.9</v>
      </c>
      <c r="J36" s="6">
        <v>-43.3</v>
      </c>
      <c r="K36" s="85" t="str">
        <f t="shared" si="0"/>
        <v>No</v>
      </c>
    </row>
    <row r="37" spans="1:11" x14ac:dyDescent="0.25">
      <c r="A37" s="108" t="s">
        <v>658</v>
      </c>
      <c r="B37" s="59" t="s">
        <v>213</v>
      </c>
      <c r="C37" s="44">
        <v>90.620357600000006</v>
      </c>
      <c r="D37" s="5" t="str">
        <f t="shared" si="4"/>
        <v>N/A</v>
      </c>
      <c r="E37" s="44">
        <v>71.801945408999998</v>
      </c>
      <c r="F37" s="5" t="str">
        <f t="shared" si="4"/>
        <v>N/A</v>
      </c>
      <c r="G37" s="44">
        <v>47.344281631000001</v>
      </c>
      <c r="H37" s="5" t="str">
        <f t="shared" si="5"/>
        <v>N/A</v>
      </c>
      <c r="I37" s="6">
        <v>-20.8</v>
      </c>
      <c r="J37" s="6">
        <v>-34.1</v>
      </c>
      <c r="K37" s="85" t="str">
        <f t="shared" si="0"/>
        <v>No</v>
      </c>
    </row>
    <row r="38" spans="1:11" x14ac:dyDescent="0.25">
      <c r="A38" s="108" t="s">
        <v>659</v>
      </c>
      <c r="B38" s="59" t="s">
        <v>213</v>
      </c>
      <c r="C38" s="44">
        <v>8.5413484197000002</v>
      </c>
      <c r="D38" s="5" t="str">
        <f t="shared" si="4"/>
        <v>N/A</v>
      </c>
      <c r="E38" s="44">
        <v>5.5748810900999999</v>
      </c>
      <c r="F38" s="5" t="str">
        <f t="shared" si="4"/>
        <v>N/A</v>
      </c>
      <c r="G38" s="44">
        <v>3.9010872688</v>
      </c>
      <c r="H38" s="5" t="str">
        <f t="shared" si="5"/>
        <v>N/A</v>
      </c>
      <c r="I38" s="6">
        <v>-34.700000000000003</v>
      </c>
      <c r="J38" s="6">
        <v>-30</v>
      </c>
      <c r="K38" s="85" t="str">
        <f t="shared" si="0"/>
        <v>Yes</v>
      </c>
    </row>
    <row r="39" spans="1:11" x14ac:dyDescent="0.25">
      <c r="A39" s="108" t="s">
        <v>660</v>
      </c>
      <c r="B39" s="59" t="s">
        <v>213</v>
      </c>
      <c r="C39" s="44">
        <v>0</v>
      </c>
      <c r="D39" s="5" t="str">
        <f t="shared" si="4"/>
        <v>N/A</v>
      </c>
      <c r="E39" s="44">
        <v>0</v>
      </c>
      <c r="F39" s="5" t="str">
        <f t="shared" si="4"/>
        <v>N/A</v>
      </c>
      <c r="G39" s="44">
        <v>0</v>
      </c>
      <c r="H39" s="5" t="str">
        <f t="shared" si="5"/>
        <v>N/A</v>
      </c>
      <c r="I39" s="6" t="s">
        <v>1750</v>
      </c>
      <c r="J39" s="6" t="s">
        <v>1750</v>
      </c>
      <c r="K39" s="85" t="str">
        <f t="shared" si="0"/>
        <v>N/A</v>
      </c>
    </row>
    <row r="40" spans="1:11" x14ac:dyDescent="0.25">
      <c r="A40" s="108" t="s">
        <v>661</v>
      </c>
      <c r="B40" s="59" t="s">
        <v>213</v>
      </c>
      <c r="C40" s="44">
        <v>0</v>
      </c>
      <c r="D40" s="5" t="str">
        <f t="shared" si="4"/>
        <v>N/A</v>
      </c>
      <c r="E40" s="44">
        <v>0</v>
      </c>
      <c r="F40" s="5" t="str">
        <f t="shared" si="4"/>
        <v>N/A</v>
      </c>
      <c r="G40" s="44">
        <v>0</v>
      </c>
      <c r="H40" s="5" t="str">
        <f t="shared" si="5"/>
        <v>N/A</v>
      </c>
      <c r="I40" s="6" t="s">
        <v>1750</v>
      </c>
      <c r="J40" s="6" t="s">
        <v>1750</v>
      </c>
      <c r="K40" s="85" t="str">
        <f t="shared" si="0"/>
        <v>N/A</v>
      </c>
    </row>
    <row r="41" spans="1:11" x14ac:dyDescent="0.25">
      <c r="A41" s="108" t="s">
        <v>662</v>
      </c>
      <c r="B41" s="59" t="s">
        <v>213</v>
      </c>
      <c r="C41" s="44">
        <v>0</v>
      </c>
      <c r="D41" s="5" t="str">
        <f t="shared" si="4"/>
        <v>N/A</v>
      </c>
      <c r="E41" s="44">
        <v>0</v>
      </c>
      <c r="F41" s="5" t="str">
        <f t="shared" si="4"/>
        <v>N/A</v>
      </c>
      <c r="G41" s="44">
        <v>0.73953938509999995</v>
      </c>
      <c r="H41" s="5" t="str">
        <f t="shared" si="5"/>
        <v>N/A</v>
      </c>
      <c r="I41" s="6" t="s">
        <v>1750</v>
      </c>
      <c r="J41" s="6" t="s">
        <v>1750</v>
      </c>
      <c r="K41" s="85" t="str">
        <f t="shared" si="0"/>
        <v>N/A</v>
      </c>
    </row>
    <row r="42" spans="1:11" x14ac:dyDescent="0.25">
      <c r="A42" s="108" t="s">
        <v>663</v>
      </c>
      <c r="B42" s="59" t="s">
        <v>213</v>
      </c>
      <c r="C42" s="44">
        <v>99.161706018999993</v>
      </c>
      <c r="D42" s="5" t="str">
        <f t="shared" si="4"/>
        <v>N/A</v>
      </c>
      <c r="E42" s="44">
        <v>77.376826499000003</v>
      </c>
      <c r="F42" s="5" t="str">
        <f t="shared" si="4"/>
        <v>N/A</v>
      </c>
      <c r="G42" s="44">
        <v>51.984908285000003</v>
      </c>
      <c r="H42" s="5" t="str">
        <f t="shared" si="5"/>
        <v>N/A</v>
      </c>
      <c r="I42" s="6">
        <v>-22</v>
      </c>
      <c r="J42" s="6">
        <v>-32.799999999999997</v>
      </c>
      <c r="K42" s="85" t="str">
        <f t="shared" si="0"/>
        <v>No</v>
      </c>
    </row>
    <row r="43" spans="1:11" x14ac:dyDescent="0.25">
      <c r="A43" s="108" t="s">
        <v>664</v>
      </c>
      <c r="B43" s="59" t="s">
        <v>213</v>
      </c>
      <c r="C43" s="44">
        <v>0.81048931440000005</v>
      </c>
      <c r="D43" s="5" t="str">
        <f t="shared" si="4"/>
        <v>N/A</v>
      </c>
      <c r="E43" s="44">
        <v>22.568453528999999</v>
      </c>
      <c r="F43" s="5" t="str">
        <f t="shared" si="4"/>
        <v>N/A</v>
      </c>
      <c r="G43" s="44">
        <v>47.369384083</v>
      </c>
      <c r="H43" s="5" t="str">
        <f t="shared" si="5"/>
        <v>N/A</v>
      </c>
      <c r="I43" s="6">
        <v>2685</v>
      </c>
      <c r="J43" s="6">
        <v>109.9</v>
      </c>
      <c r="K43" s="85" t="str">
        <f t="shared" si="0"/>
        <v>No</v>
      </c>
    </row>
    <row r="44" spans="1:11" x14ac:dyDescent="0.25">
      <c r="A44" s="108" t="s">
        <v>665</v>
      </c>
      <c r="B44" s="59" t="s">
        <v>213</v>
      </c>
      <c r="C44" s="44">
        <v>0</v>
      </c>
      <c r="D44" s="5" t="str">
        <f t="shared" si="4"/>
        <v>N/A</v>
      </c>
      <c r="E44" s="44">
        <v>0</v>
      </c>
      <c r="F44" s="5" t="str">
        <f t="shared" si="4"/>
        <v>N/A</v>
      </c>
      <c r="G44" s="44">
        <v>0</v>
      </c>
      <c r="H44" s="5" t="str">
        <f t="shared" si="5"/>
        <v>N/A</v>
      </c>
      <c r="I44" s="6" t="s">
        <v>1750</v>
      </c>
      <c r="J44" s="6" t="s">
        <v>1750</v>
      </c>
      <c r="K44" s="85" t="str">
        <f t="shared" si="0"/>
        <v>N/A</v>
      </c>
    </row>
    <row r="45" spans="1:11" x14ac:dyDescent="0.25">
      <c r="A45" s="108" t="s">
        <v>666</v>
      </c>
      <c r="B45" s="59" t="s">
        <v>213</v>
      </c>
      <c r="C45" s="44">
        <v>2.7804666400000001E-2</v>
      </c>
      <c r="D45" s="5" t="str">
        <f t="shared" si="4"/>
        <v>N/A</v>
      </c>
      <c r="E45" s="44">
        <v>5.47199726E-2</v>
      </c>
      <c r="F45" s="5" t="str">
        <f t="shared" si="4"/>
        <v>N/A</v>
      </c>
      <c r="G45" s="44">
        <v>0.64570763210000004</v>
      </c>
      <c r="H45" s="5" t="str">
        <f t="shared" si="5"/>
        <v>N/A</v>
      </c>
      <c r="I45" s="6">
        <v>96.8</v>
      </c>
      <c r="J45" s="6">
        <v>1080</v>
      </c>
      <c r="K45" s="85" t="str">
        <f t="shared" si="0"/>
        <v>No</v>
      </c>
    </row>
    <row r="46" spans="1:11" x14ac:dyDescent="0.25">
      <c r="A46" s="108" t="s">
        <v>350</v>
      </c>
      <c r="B46" s="59" t="s">
        <v>213</v>
      </c>
      <c r="C46" s="43">
        <v>430700</v>
      </c>
      <c r="D46" s="5" t="str">
        <f t="shared" si="4"/>
        <v>N/A</v>
      </c>
      <c r="E46" s="43">
        <v>0</v>
      </c>
      <c r="F46" s="5" t="str">
        <f t="shared" si="4"/>
        <v>N/A</v>
      </c>
      <c r="G46" s="43">
        <v>0</v>
      </c>
      <c r="H46" s="5" t="str">
        <f t="shared" si="5"/>
        <v>N/A</v>
      </c>
      <c r="I46" s="6">
        <v>-100</v>
      </c>
      <c r="J46" s="6" t="s">
        <v>1750</v>
      </c>
      <c r="K46" s="85" t="str">
        <f t="shared" si="0"/>
        <v>N/A</v>
      </c>
    </row>
    <row r="47" spans="1:11" x14ac:dyDescent="0.25">
      <c r="A47" s="108" t="s">
        <v>667</v>
      </c>
      <c r="B47" s="59" t="s">
        <v>213</v>
      </c>
      <c r="C47" s="44">
        <v>4.6436030000000003E-4</v>
      </c>
      <c r="D47" s="5" t="str">
        <f t="shared" si="4"/>
        <v>N/A</v>
      </c>
      <c r="E47" s="44" t="s">
        <v>1750</v>
      </c>
      <c r="F47" s="5" t="str">
        <f t="shared" si="4"/>
        <v>N/A</v>
      </c>
      <c r="G47" s="44" t="s">
        <v>1750</v>
      </c>
      <c r="H47" s="5" t="str">
        <f t="shared" si="5"/>
        <v>N/A</v>
      </c>
      <c r="I47" s="6" t="s">
        <v>1750</v>
      </c>
      <c r="J47" s="6" t="s">
        <v>1750</v>
      </c>
      <c r="K47" s="85" t="str">
        <f t="shared" si="0"/>
        <v>N/A</v>
      </c>
    </row>
    <row r="48" spans="1:11" x14ac:dyDescent="0.25">
      <c r="A48" s="108" t="s">
        <v>668</v>
      </c>
      <c r="B48" s="59" t="s">
        <v>213</v>
      </c>
      <c r="C48" s="44">
        <v>88.686788948</v>
      </c>
      <c r="D48" s="5" t="str">
        <f t="shared" si="4"/>
        <v>N/A</v>
      </c>
      <c r="E48" s="44" t="s">
        <v>1750</v>
      </c>
      <c r="F48" s="5" t="str">
        <f t="shared" si="4"/>
        <v>N/A</v>
      </c>
      <c r="G48" s="44" t="s">
        <v>1750</v>
      </c>
      <c r="H48" s="5" t="str">
        <f t="shared" si="5"/>
        <v>N/A</v>
      </c>
      <c r="I48" s="6" t="s">
        <v>1750</v>
      </c>
      <c r="J48" s="6" t="s">
        <v>1750</v>
      </c>
      <c r="K48" s="85" t="str">
        <f t="shared" si="0"/>
        <v>N/A</v>
      </c>
    </row>
    <row r="49" spans="1:11" x14ac:dyDescent="0.25">
      <c r="A49" s="108" t="s">
        <v>669</v>
      </c>
      <c r="B49" s="59" t="s">
        <v>213</v>
      </c>
      <c r="C49" s="44">
        <v>0</v>
      </c>
      <c r="D49" s="5" t="str">
        <f t="shared" si="4"/>
        <v>N/A</v>
      </c>
      <c r="E49" s="44" t="s">
        <v>1750</v>
      </c>
      <c r="F49" s="5" t="str">
        <f t="shared" si="4"/>
        <v>N/A</v>
      </c>
      <c r="G49" s="44" t="s">
        <v>1750</v>
      </c>
      <c r="H49" s="5" t="str">
        <f t="shared" si="5"/>
        <v>N/A</v>
      </c>
      <c r="I49" s="6" t="s">
        <v>1750</v>
      </c>
      <c r="J49" s="6" t="s">
        <v>1750</v>
      </c>
      <c r="K49" s="85" t="str">
        <f t="shared" si="0"/>
        <v>N/A</v>
      </c>
    </row>
    <row r="50" spans="1:11" x14ac:dyDescent="0.25">
      <c r="A50" s="108" t="s">
        <v>670</v>
      </c>
      <c r="B50" s="59" t="s">
        <v>213</v>
      </c>
      <c r="C50" s="44">
        <v>11.312746690999999</v>
      </c>
      <c r="D50" s="5" t="str">
        <f t="shared" si="4"/>
        <v>N/A</v>
      </c>
      <c r="E50" s="44" t="s">
        <v>1750</v>
      </c>
      <c r="F50" s="5" t="str">
        <f t="shared" si="4"/>
        <v>N/A</v>
      </c>
      <c r="G50" s="44" t="s">
        <v>1750</v>
      </c>
      <c r="H50" s="5" t="str">
        <f t="shared" si="5"/>
        <v>N/A</v>
      </c>
      <c r="I50" s="6" t="s">
        <v>1750</v>
      </c>
      <c r="J50" s="6" t="s">
        <v>1750</v>
      </c>
      <c r="K50" s="85" t="str">
        <f t="shared" si="0"/>
        <v>N/A</v>
      </c>
    </row>
    <row r="51" spans="1:11" x14ac:dyDescent="0.25">
      <c r="A51" s="108" t="s">
        <v>351</v>
      </c>
      <c r="B51" s="21" t="s">
        <v>213</v>
      </c>
      <c r="C51" s="43">
        <v>14919180</v>
      </c>
      <c r="D51" s="21" t="s">
        <v>213</v>
      </c>
      <c r="E51" s="22">
        <v>23142462</v>
      </c>
      <c r="F51" s="21" t="s">
        <v>213</v>
      </c>
      <c r="G51" s="22">
        <v>29320450</v>
      </c>
      <c r="H51" s="21" t="s">
        <v>213</v>
      </c>
      <c r="I51" s="6">
        <v>55.12</v>
      </c>
      <c r="J51" s="6">
        <v>26.7</v>
      </c>
      <c r="K51" s="85" t="str">
        <f t="shared" si="0"/>
        <v>Yes</v>
      </c>
    </row>
    <row r="52" spans="1:11" x14ac:dyDescent="0.25">
      <c r="A52" s="108" t="s">
        <v>352</v>
      </c>
      <c r="B52" s="21" t="s">
        <v>213</v>
      </c>
      <c r="C52" s="44">
        <v>36.361301357999999</v>
      </c>
      <c r="D52" s="5" t="str">
        <f t="shared" ref="D52:D54" si="6">IF($B52="N/A","N/A",IF(C52&gt;15,"No",IF(C52&lt;-15,"No","Yes")))</f>
        <v>N/A</v>
      </c>
      <c r="E52" s="4">
        <v>90.641350086000003</v>
      </c>
      <c r="F52" s="5" t="str">
        <f t="shared" ref="F52:F54" si="7">IF($B52="N/A","N/A",IF(E52&gt;15,"No",IF(E52&lt;-15,"No","Yes")))</f>
        <v>N/A</v>
      </c>
      <c r="G52" s="4">
        <v>99.090808633999998</v>
      </c>
      <c r="H52" s="5" t="str">
        <f t="shared" ref="H52:H54" si="8">IF($B52="N/A","N/A",IF(G52&gt;15,"No",IF(G52&lt;-15,"No","Yes")))</f>
        <v>N/A</v>
      </c>
      <c r="I52" s="6">
        <v>149.30000000000001</v>
      </c>
      <c r="J52" s="6">
        <v>9.3219999999999992</v>
      </c>
      <c r="K52" s="85" t="str">
        <f t="shared" si="0"/>
        <v>Yes</v>
      </c>
    </row>
    <row r="53" spans="1:11" x14ac:dyDescent="0.25">
      <c r="A53" s="108" t="s">
        <v>353</v>
      </c>
      <c r="B53" s="21" t="s">
        <v>213</v>
      </c>
      <c r="C53" s="44">
        <v>56.373078145000001</v>
      </c>
      <c r="D53" s="5" t="str">
        <f t="shared" si="6"/>
        <v>N/A</v>
      </c>
      <c r="E53" s="4">
        <v>8.7528025324000005</v>
      </c>
      <c r="F53" s="5" t="str">
        <f t="shared" si="7"/>
        <v>N/A</v>
      </c>
      <c r="G53" s="4">
        <v>0.44849925559999998</v>
      </c>
      <c r="H53" s="5" t="str">
        <f t="shared" si="8"/>
        <v>N/A</v>
      </c>
      <c r="I53" s="6">
        <v>-84.5</v>
      </c>
      <c r="J53" s="6">
        <v>-94.9</v>
      </c>
      <c r="K53" s="85" t="str">
        <f t="shared" si="0"/>
        <v>No</v>
      </c>
    </row>
    <row r="54" spans="1:11" x14ac:dyDescent="0.25">
      <c r="A54" s="109" t="s">
        <v>354</v>
      </c>
      <c r="B54" s="93" t="s">
        <v>213</v>
      </c>
      <c r="C54" s="110">
        <v>5.7001591239999998</v>
      </c>
      <c r="D54" s="94" t="str">
        <f t="shared" si="6"/>
        <v>N/A</v>
      </c>
      <c r="E54" s="98">
        <v>0.54179196659999995</v>
      </c>
      <c r="F54" s="94" t="str">
        <f t="shared" si="7"/>
        <v>N/A</v>
      </c>
      <c r="G54" s="98">
        <v>0.45542275100000001</v>
      </c>
      <c r="H54" s="94" t="str">
        <f t="shared" si="8"/>
        <v>N/A</v>
      </c>
      <c r="I54" s="95">
        <v>-90.5</v>
      </c>
      <c r="J54" s="95">
        <v>-15.9</v>
      </c>
      <c r="K54" s="96" t="str">
        <f t="shared" si="0"/>
        <v>Yes</v>
      </c>
    </row>
    <row r="55" spans="1:11" ht="12" customHeight="1" x14ac:dyDescent="0.25">
      <c r="A55" s="177" t="s">
        <v>1619</v>
      </c>
      <c r="B55" s="178"/>
      <c r="C55" s="178"/>
      <c r="D55" s="178"/>
      <c r="E55" s="178"/>
      <c r="F55" s="178"/>
      <c r="G55" s="178"/>
      <c r="H55" s="178"/>
      <c r="I55" s="178"/>
      <c r="J55" s="178"/>
      <c r="K55" s="179"/>
    </row>
    <row r="56" spans="1:11" x14ac:dyDescent="0.25">
      <c r="A56" s="167" t="s">
        <v>1617</v>
      </c>
      <c r="B56" s="168"/>
      <c r="C56" s="168"/>
      <c r="D56" s="168"/>
      <c r="E56" s="168"/>
      <c r="F56" s="168"/>
      <c r="G56" s="168"/>
      <c r="H56" s="168"/>
      <c r="I56" s="168"/>
      <c r="J56" s="168"/>
      <c r="K56" s="169"/>
    </row>
    <row r="57" spans="1:11" x14ac:dyDescent="0.25">
      <c r="A57" s="170" t="s">
        <v>1705</v>
      </c>
      <c r="B57" s="170"/>
      <c r="C57" s="170"/>
      <c r="D57" s="170"/>
      <c r="E57" s="170"/>
      <c r="F57" s="170"/>
      <c r="G57" s="170"/>
      <c r="H57" s="170"/>
      <c r="I57" s="170"/>
      <c r="J57" s="170"/>
      <c r="K57" s="17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2.75" customHeight="1" x14ac:dyDescent="0.3">
      <c r="A2" s="164" t="s">
        <v>1570</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4478476</v>
      </c>
      <c r="D6" s="5" t="str">
        <f>IF($B6="N/A","N/A",IF(C6&gt;15,"No",IF(C6&lt;-15,"No","Yes")))</f>
        <v>N/A</v>
      </c>
      <c r="E6" s="22">
        <v>5802111</v>
      </c>
      <c r="F6" s="5" t="str">
        <f>IF($B6="N/A","N/A",IF(E6&gt;15,"No",IF(E6&lt;-15,"No","Yes")))</f>
        <v>N/A</v>
      </c>
      <c r="G6" s="22">
        <v>3624400</v>
      </c>
      <c r="H6" s="5" t="str">
        <f>IF($B6="N/A","N/A",IF(G6&gt;15,"No",IF(G6&lt;-15,"No","Yes")))</f>
        <v>N/A</v>
      </c>
      <c r="I6" s="6">
        <v>29.56</v>
      </c>
      <c r="J6" s="6">
        <v>-37.5</v>
      </c>
      <c r="K6" s="85" t="str">
        <f t="shared" ref="K6:K15" si="0">IF(J6="Div by 0", "N/A", IF(J6="N/A","N/A", IF(J6&gt;30, "No", IF(J6&lt;-30, "No", "Yes"))))</f>
        <v>No</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104" t="s">
        <v>16</v>
      </c>
      <c r="B9" s="21" t="s">
        <v>213</v>
      </c>
      <c r="C9" s="44">
        <v>26.298477428000002</v>
      </c>
      <c r="D9" s="5" t="str">
        <f t="shared" ref="D9:D15" si="1">IF($B9="N/A","N/A",IF(C9&gt;15,"No",IF(C9&lt;-15,"No","Yes")))</f>
        <v>N/A</v>
      </c>
      <c r="E9" s="4">
        <v>23.863280106000001</v>
      </c>
      <c r="F9" s="5" t="str">
        <f t="shared" ref="F9:F15" si="2">IF($B9="N/A","N/A",IF(E9&gt;15,"No",IF(E9&lt;-15,"No","Yes")))</f>
        <v>N/A</v>
      </c>
      <c r="G9" s="4">
        <v>22.639112681</v>
      </c>
      <c r="H9" s="5" t="str">
        <f t="shared" ref="H9:H15" si="3">IF($B9="N/A","N/A",IF(G9&gt;15,"No",IF(G9&lt;-15,"No","Yes")))</f>
        <v>N/A</v>
      </c>
      <c r="I9" s="6">
        <v>-9.26</v>
      </c>
      <c r="J9" s="6">
        <v>-5.13</v>
      </c>
      <c r="K9" s="85" t="str">
        <f t="shared" si="0"/>
        <v>Yes</v>
      </c>
    </row>
    <row r="10" spans="1:11" x14ac:dyDescent="0.25">
      <c r="A10" s="104" t="s">
        <v>36</v>
      </c>
      <c r="B10" s="21" t="s">
        <v>213</v>
      </c>
      <c r="C10" s="44">
        <v>0.69379449429999995</v>
      </c>
      <c r="D10" s="5" t="str">
        <f t="shared" si="1"/>
        <v>N/A</v>
      </c>
      <c r="E10" s="4">
        <v>7.3091160000000002E-2</v>
      </c>
      <c r="F10" s="5" t="str">
        <f t="shared" si="2"/>
        <v>N/A</v>
      </c>
      <c r="G10" s="4">
        <v>7.2381638400000003E-2</v>
      </c>
      <c r="H10" s="5" t="str">
        <f t="shared" si="3"/>
        <v>N/A</v>
      </c>
      <c r="I10" s="6">
        <v>-89.5</v>
      </c>
      <c r="J10" s="6">
        <v>-0.97099999999999997</v>
      </c>
      <c r="K10" s="85" t="str">
        <f t="shared" si="0"/>
        <v>Yes</v>
      </c>
    </row>
    <row r="11" spans="1:11" x14ac:dyDescent="0.25">
      <c r="A11" s="104" t="s">
        <v>37</v>
      </c>
      <c r="B11" s="21" t="s">
        <v>213</v>
      </c>
      <c r="C11" s="44">
        <v>2.3537323469999998</v>
      </c>
      <c r="D11" s="5" t="str">
        <f t="shared" si="1"/>
        <v>N/A</v>
      </c>
      <c r="E11" s="4">
        <v>1.9448476052000001</v>
      </c>
      <c r="F11" s="5" t="str">
        <f t="shared" si="2"/>
        <v>N/A</v>
      </c>
      <c r="G11" s="4">
        <v>2.5003511728999999</v>
      </c>
      <c r="H11" s="5" t="str">
        <f t="shared" si="3"/>
        <v>N/A</v>
      </c>
      <c r="I11" s="6">
        <v>-17.399999999999999</v>
      </c>
      <c r="J11" s="6">
        <v>28.56</v>
      </c>
      <c r="K11" s="85" t="str">
        <f t="shared" si="0"/>
        <v>Yes</v>
      </c>
    </row>
    <row r="12" spans="1:11" x14ac:dyDescent="0.25">
      <c r="A12" s="104" t="s">
        <v>38</v>
      </c>
      <c r="B12" s="21" t="s">
        <v>213</v>
      </c>
      <c r="C12" s="44">
        <v>27.298880645000001</v>
      </c>
      <c r="D12" s="5" t="str">
        <f t="shared" si="1"/>
        <v>N/A</v>
      </c>
      <c r="E12" s="4">
        <v>25.260999954999999</v>
      </c>
      <c r="F12" s="5" t="str">
        <f t="shared" si="2"/>
        <v>N/A</v>
      </c>
      <c r="G12" s="4">
        <v>24.599107395000001</v>
      </c>
      <c r="H12" s="5" t="str">
        <f t="shared" si="3"/>
        <v>N/A</v>
      </c>
      <c r="I12" s="6">
        <v>-7.47</v>
      </c>
      <c r="J12" s="6">
        <v>-2.62</v>
      </c>
      <c r="K12" s="85" t="str">
        <f t="shared" si="0"/>
        <v>Yes</v>
      </c>
    </row>
    <row r="13" spans="1:11" x14ac:dyDescent="0.25">
      <c r="A13" s="104" t="s">
        <v>861</v>
      </c>
      <c r="B13" s="21" t="s">
        <v>213</v>
      </c>
      <c r="C13" s="44">
        <v>97.560959783000001</v>
      </c>
      <c r="D13" s="5" t="str">
        <f t="shared" si="1"/>
        <v>N/A</v>
      </c>
      <c r="E13" s="4">
        <v>96.181915476</v>
      </c>
      <c r="F13" s="5" t="str">
        <f t="shared" si="2"/>
        <v>N/A</v>
      </c>
      <c r="G13" s="4">
        <v>94.142275861000002</v>
      </c>
      <c r="H13" s="5" t="str">
        <f t="shared" si="3"/>
        <v>N/A</v>
      </c>
      <c r="I13" s="6">
        <v>-1.41</v>
      </c>
      <c r="J13" s="6">
        <v>-2.12</v>
      </c>
      <c r="K13" s="85" t="str">
        <f t="shared" si="0"/>
        <v>Yes</v>
      </c>
    </row>
    <row r="14" spans="1:11" x14ac:dyDescent="0.25">
      <c r="A14" s="104" t="s">
        <v>862</v>
      </c>
      <c r="B14" s="21" t="s">
        <v>213</v>
      </c>
      <c r="C14" s="44">
        <v>97.273297497000001</v>
      </c>
      <c r="D14" s="5" t="str">
        <f t="shared" si="1"/>
        <v>N/A</v>
      </c>
      <c r="E14" s="4">
        <v>96.700945614000005</v>
      </c>
      <c r="F14" s="5" t="str">
        <f t="shared" si="2"/>
        <v>N/A</v>
      </c>
      <c r="G14" s="4">
        <v>95.242128983000001</v>
      </c>
      <c r="H14" s="5" t="str">
        <f t="shared" si="3"/>
        <v>N/A</v>
      </c>
      <c r="I14" s="6">
        <v>-0.58799999999999997</v>
      </c>
      <c r="J14" s="6">
        <v>-1.51</v>
      </c>
      <c r="K14" s="85" t="str">
        <f t="shared" si="0"/>
        <v>Yes</v>
      </c>
    </row>
    <row r="15" spans="1:11" x14ac:dyDescent="0.25">
      <c r="A15" s="104" t="s">
        <v>161</v>
      </c>
      <c r="B15" s="21" t="s">
        <v>213</v>
      </c>
      <c r="C15" s="44">
        <v>80.650426617999997</v>
      </c>
      <c r="D15" s="5" t="str">
        <f t="shared" si="1"/>
        <v>N/A</v>
      </c>
      <c r="E15" s="4">
        <v>74.298182162000003</v>
      </c>
      <c r="F15" s="5" t="str">
        <f t="shared" si="2"/>
        <v>N/A</v>
      </c>
      <c r="G15" s="4">
        <v>62.558878710999998</v>
      </c>
      <c r="H15" s="5" t="str">
        <f t="shared" si="3"/>
        <v>N/A</v>
      </c>
      <c r="I15" s="6">
        <v>-7.88</v>
      </c>
      <c r="J15" s="6">
        <v>-15.8</v>
      </c>
      <c r="K15" s="85" t="str">
        <f t="shared" si="0"/>
        <v>Yes</v>
      </c>
    </row>
    <row r="16" spans="1:11" x14ac:dyDescent="0.25">
      <c r="A16" s="104" t="s">
        <v>162</v>
      </c>
      <c r="B16" s="21" t="s">
        <v>246</v>
      </c>
      <c r="C16" s="44">
        <v>97.068377725000005</v>
      </c>
      <c r="D16" s="5" t="str">
        <f>IF($B16="N/A","N/A",IF(C16&gt;95,"Yes","No"))</f>
        <v>Yes</v>
      </c>
      <c r="E16" s="4">
        <v>77.864005015000004</v>
      </c>
      <c r="F16" s="5" t="str">
        <f>IF($B16="N/A","N/A",IF(E16&gt;95,"Yes","No"))</f>
        <v>No</v>
      </c>
      <c r="G16" s="4">
        <v>91.329709745000002</v>
      </c>
      <c r="H16" s="5" t="str">
        <f>IF($B16="N/A","N/A",IF(G16&gt;95,"Yes","No"))</f>
        <v>No</v>
      </c>
      <c r="I16" s="6">
        <v>-19.8</v>
      </c>
      <c r="J16" s="6">
        <v>17.29</v>
      </c>
      <c r="K16" s="85" t="str">
        <f t="shared" ref="K16:K26" si="4">IF(J16="Div by 0", "N/A", IF(J16="N/A","N/A", IF(J16&gt;30, "No", IF(J16&lt;-30, "No", "Yes"))))</f>
        <v>Yes</v>
      </c>
    </row>
    <row r="17" spans="1:11" x14ac:dyDescent="0.25">
      <c r="A17" s="104" t="s">
        <v>863</v>
      </c>
      <c r="B17" s="29" t="s">
        <v>247</v>
      </c>
      <c r="C17" s="44">
        <v>40.751385069000001</v>
      </c>
      <c r="D17" s="5" t="str">
        <f>IF($B17="N/A","N/A",IF(C17&gt;90,"No",IF(C17&lt;50,"No","Yes")))</f>
        <v>No</v>
      </c>
      <c r="E17" s="4">
        <v>19.326965650999998</v>
      </c>
      <c r="F17" s="5" t="str">
        <f>IF($B17="N/A","N/A",IF(E17&gt;90,"No",IF(E17&lt;50,"No","Yes")))</f>
        <v>No</v>
      </c>
      <c r="G17" s="4">
        <v>16.721609094000002</v>
      </c>
      <c r="H17" s="5" t="str">
        <f>IF($B17="N/A","N/A",IF(G17&gt;90,"No",IF(G17&lt;50,"No","Yes")))</f>
        <v>No</v>
      </c>
      <c r="I17" s="6">
        <v>-52.6</v>
      </c>
      <c r="J17" s="6">
        <v>-13.5</v>
      </c>
      <c r="K17" s="85" t="str">
        <f t="shared" si="4"/>
        <v>Yes</v>
      </c>
    </row>
    <row r="18" spans="1:11" x14ac:dyDescent="0.25">
      <c r="A18" s="104" t="s">
        <v>864</v>
      </c>
      <c r="B18" s="29" t="s">
        <v>224</v>
      </c>
      <c r="C18" s="44">
        <v>28.477053354999999</v>
      </c>
      <c r="D18" s="5" t="str">
        <f t="shared" ref="D18:D23" si="5">IF($B18="N/A","N/A",IF(C18&gt;5,"No",IF(C18&lt;=0,"No","Yes")))</f>
        <v>No</v>
      </c>
      <c r="E18" s="4">
        <v>26.091831059</v>
      </c>
      <c r="F18" s="5" t="str">
        <f t="shared" ref="F18:F23" si="6">IF($B18="N/A","N/A",IF(E18&gt;5,"No",IF(E18&lt;=0,"No","Yes")))</f>
        <v>No</v>
      </c>
      <c r="G18" s="4">
        <v>26.280432622999999</v>
      </c>
      <c r="H18" s="5" t="str">
        <f t="shared" ref="H18:H23" si="7">IF($B18="N/A","N/A",IF(G18&gt;5,"No",IF(G18&lt;=0,"No","Yes")))</f>
        <v>No</v>
      </c>
      <c r="I18" s="6">
        <v>-8.3800000000000008</v>
      </c>
      <c r="J18" s="6">
        <v>0.7228</v>
      </c>
      <c r="K18" s="85" t="str">
        <f t="shared" si="4"/>
        <v>Yes</v>
      </c>
    </row>
    <row r="19" spans="1:11" x14ac:dyDescent="0.25">
      <c r="A19" s="104" t="s">
        <v>865</v>
      </c>
      <c r="B19" s="29" t="s">
        <v>224</v>
      </c>
      <c r="C19" s="44">
        <v>2.5099609778</v>
      </c>
      <c r="D19" s="5" t="str">
        <f t="shared" si="5"/>
        <v>Yes</v>
      </c>
      <c r="E19" s="4">
        <v>2.6759570784000002</v>
      </c>
      <c r="F19" s="5" t="str">
        <f t="shared" si="6"/>
        <v>Yes</v>
      </c>
      <c r="G19" s="4">
        <v>3.9692086966</v>
      </c>
      <c r="H19" s="5" t="str">
        <f t="shared" si="7"/>
        <v>Yes</v>
      </c>
      <c r="I19" s="6">
        <v>6.6130000000000004</v>
      </c>
      <c r="J19" s="6">
        <v>48.33</v>
      </c>
      <c r="K19" s="85" t="str">
        <f t="shared" si="4"/>
        <v>No</v>
      </c>
    </row>
    <row r="20" spans="1:11" x14ac:dyDescent="0.25">
      <c r="A20" s="104" t="s">
        <v>866</v>
      </c>
      <c r="B20" s="29" t="s">
        <v>224</v>
      </c>
      <c r="C20" s="44">
        <v>0.10947920680000001</v>
      </c>
      <c r="D20" s="5" t="str">
        <f t="shared" si="5"/>
        <v>Yes</v>
      </c>
      <c r="E20" s="4">
        <v>6.6303453999999998E-2</v>
      </c>
      <c r="F20" s="5" t="str">
        <f t="shared" si="6"/>
        <v>Yes</v>
      </c>
      <c r="G20" s="4">
        <v>6.9225251099999996E-2</v>
      </c>
      <c r="H20" s="5" t="str">
        <f t="shared" si="7"/>
        <v>Yes</v>
      </c>
      <c r="I20" s="6">
        <v>-39.4</v>
      </c>
      <c r="J20" s="6">
        <v>4.407</v>
      </c>
      <c r="K20" s="85" t="str">
        <f t="shared" si="4"/>
        <v>Yes</v>
      </c>
    </row>
    <row r="21" spans="1:11" x14ac:dyDescent="0.25">
      <c r="A21" s="104" t="s">
        <v>867</v>
      </c>
      <c r="B21" s="21" t="s">
        <v>213</v>
      </c>
      <c r="C21" s="44">
        <v>2.5544403899999998E-2</v>
      </c>
      <c r="D21" s="5" t="str">
        <f t="shared" si="5"/>
        <v>N/A</v>
      </c>
      <c r="E21" s="4">
        <v>3.2953523300000002E-2</v>
      </c>
      <c r="F21" s="5" t="str">
        <f t="shared" si="6"/>
        <v>N/A</v>
      </c>
      <c r="G21" s="4">
        <v>3.9316852399999998E-2</v>
      </c>
      <c r="H21" s="5" t="str">
        <f t="shared" si="7"/>
        <v>N/A</v>
      </c>
      <c r="I21" s="6">
        <v>29</v>
      </c>
      <c r="J21" s="6">
        <v>19.309999999999999</v>
      </c>
      <c r="K21" s="85" t="str">
        <f t="shared" si="4"/>
        <v>Yes</v>
      </c>
    </row>
    <row r="22" spans="1:11" x14ac:dyDescent="0.25">
      <c r="A22" s="104" t="s">
        <v>1701</v>
      </c>
      <c r="B22" s="21" t="s">
        <v>213</v>
      </c>
      <c r="C22" s="44">
        <v>9.3558611999999992E-3</v>
      </c>
      <c r="D22" s="5" t="str">
        <f t="shared" si="5"/>
        <v>N/A</v>
      </c>
      <c r="E22" s="4">
        <v>6.6182808000000001E-3</v>
      </c>
      <c r="F22" s="5" t="str">
        <f t="shared" si="6"/>
        <v>N/A</v>
      </c>
      <c r="G22" s="4">
        <v>1.1339808E-2</v>
      </c>
      <c r="H22" s="5" t="str">
        <f t="shared" si="7"/>
        <v>N/A</v>
      </c>
      <c r="I22" s="6">
        <v>-29.3</v>
      </c>
      <c r="J22" s="6">
        <v>71.34</v>
      </c>
      <c r="K22" s="85" t="str">
        <f t="shared" si="4"/>
        <v>No</v>
      </c>
    </row>
    <row r="23" spans="1:11" x14ac:dyDescent="0.25">
      <c r="A23" s="104" t="s">
        <v>868</v>
      </c>
      <c r="B23" s="21" t="s">
        <v>213</v>
      </c>
      <c r="C23" s="44">
        <v>2.8702621160000001</v>
      </c>
      <c r="D23" s="5" t="str">
        <f t="shared" si="5"/>
        <v>N/A</v>
      </c>
      <c r="E23" s="4">
        <v>2.4302189323999999</v>
      </c>
      <c r="F23" s="5" t="str">
        <f t="shared" si="6"/>
        <v>N/A</v>
      </c>
      <c r="G23" s="4">
        <v>4.0446970533000002</v>
      </c>
      <c r="H23" s="5" t="str">
        <f t="shared" si="7"/>
        <v>N/A</v>
      </c>
      <c r="I23" s="6">
        <v>-15.3</v>
      </c>
      <c r="J23" s="6">
        <v>66.430000000000007</v>
      </c>
      <c r="K23" s="85" t="str">
        <f t="shared" si="4"/>
        <v>No</v>
      </c>
    </row>
    <row r="24" spans="1:11" x14ac:dyDescent="0.25">
      <c r="A24" s="104" t="s">
        <v>869</v>
      </c>
      <c r="B24" s="21" t="s">
        <v>232</v>
      </c>
      <c r="C24" s="44">
        <v>0.74971932419999998</v>
      </c>
      <c r="D24" s="5" t="str">
        <f>IF($B24="N/A","N/A",IF(C24&gt;10,"No",IF(C24&lt;1,"No","Yes")))</f>
        <v>No</v>
      </c>
      <c r="E24" s="4">
        <v>1.4595032739</v>
      </c>
      <c r="F24" s="5" t="str">
        <f>IF($B24="N/A","N/A",IF(E24&gt;10,"No",IF(E24&lt;1,"No","Yes")))</f>
        <v>Yes</v>
      </c>
      <c r="G24" s="4">
        <v>2.3677022403999999</v>
      </c>
      <c r="H24" s="5" t="str">
        <f>IF($B24="N/A","N/A",IF(G24&gt;10,"No",IF(G24&lt;1,"No","Yes")))</f>
        <v>Yes</v>
      </c>
      <c r="I24" s="6">
        <v>94.67</v>
      </c>
      <c r="J24" s="6">
        <v>62.23</v>
      </c>
      <c r="K24" s="85" t="str">
        <f t="shared" si="4"/>
        <v>No</v>
      </c>
    </row>
    <row r="25" spans="1:11" x14ac:dyDescent="0.25">
      <c r="A25" s="104" t="s">
        <v>870</v>
      </c>
      <c r="B25" s="47" t="s">
        <v>239</v>
      </c>
      <c r="C25" s="44">
        <v>9.1085896183999999</v>
      </c>
      <c r="D25" s="5" t="str">
        <f>IF($B25="N/A","N/A",IF(C25&gt;10,"No",IF(C25&lt;=0,"No","Yes")))</f>
        <v>Yes</v>
      </c>
      <c r="E25" s="4">
        <v>11.8225763</v>
      </c>
      <c r="F25" s="5" t="str">
        <f>IF($B25="N/A","N/A",IF(E25&gt;10,"No",IF(E25&lt;=0,"No","Yes")))</f>
        <v>No</v>
      </c>
      <c r="G25" s="4">
        <v>15.72362322</v>
      </c>
      <c r="H25" s="5" t="str">
        <f>IF($B25="N/A","N/A",IF(G25&gt;10,"No",IF(G25&lt;=0,"No","Yes")))</f>
        <v>No</v>
      </c>
      <c r="I25" s="6">
        <v>29.8</v>
      </c>
      <c r="J25" s="6">
        <v>33</v>
      </c>
      <c r="K25" s="85" t="str">
        <f t="shared" si="4"/>
        <v>No</v>
      </c>
    </row>
    <row r="26" spans="1:11" x14ac:dyDescent="0.25">
      <c r="A26" s="104" t="s">
        <v>871</v>
      </c>
      <c r="B26" s="29" t="s">
        <v>248</v>
      </c>
      <c r="C26" s="44">
        <v>2.9316222751000001</v>
      </c>
      <c r="D26" s="5" t="str">
        <f>IF($B26="N/A","N/A",IF(C26&gt;=5,"No",IF(C26&lt;0,"No","Yes")))</f>
        <v>Yes</v>
      </c>
      <c r="E26" s="4">
        <v>22.135994985</v>
      </c>
      <c r="F26" s="5" t="str">
        <f>IF($B26="N/A","N/A",IF(E26&gt;=5,"No",IF(E26&lt;0,"No","Yes")))</f>
        <v>No</v>
      </c>
      <c r="G26" s="4">
        <v>8.6702902548999994</v>
      </c>
      <c r="H26" s="5" t="str">
        <f>IF($B26="N/A","N/A",IF(G26&gt;=5,"No",IF(G26&lt;0,"No","Yes")))</f>
        <v>No</v>
      </c>
      <c r="I26" s="6">
        <v>655.1</v>
      </c>
      <c r="J26" s="6">
        <v>-60.8</v>
      </c>
      <c r="K26" s="85" t="str">
        <f t="shared" si="4"/>
        <v>No</v>
      </c>
    </row>
    <row r="27" spans="1:11" x14ac:dyDescent="0.25">
      <c r="A27" s="104" t="s">
        <v>14</v>
      </c>
      <c r="B27" s="29" t="s">
        <v>249</v>
      </c>
      <c r="C27" s="44">
        <v>0.42860562390000001</v>
      </c>
      <c r="D27" s="5" t="str">
        <f>IF($B27="N/A","N/A",IF(C27&gt;15,"No",IF(C27&lt;=0,"No","Yes")))</f>
        <v>Yes</v>
      </c>
      <c r="E27" s="4">
        <v>0.42489707630000001</v>
      </c>
      <c r="F27" s="5" t="str">
        <f>IF($B27="N/A","N/A",IF(E27&gt;15,"No",IF(E27&lt;=0,"No","Yes")))</f>
        <v>Yes</v>
      </c>
      <c r="G27" s="4">
        <v>0.85710738330000003</v>
      </c>
      <c r="H27" s="5" t="str">
        <f>IF($B27="N/A","N/A",IF(G27&gt;15,"No",IF(G27&lt;=0,"No","Yes")))</f>
        <v>Yes</v>
      </c>
      <c r="I27" s="6">
        <v>-0.86499999999999999</v>
      </c>
      <c r="J27" s="6">
        <v>101.7</v>
      </c>
      <c r="K27" s="85" t="str">
        <f>IF(J27="Div by 0", "N/A", IF(J27="N/A","N/A", IF(J27&gt;30, "No", IF(J27&lt;-30, "No", "Yes"))))</f>
        <v>No</v>
      </c>
    </row>
    <row r="28" spans="1:11" x14ac:dyDescent="0.25">
      <c r="A28" s="104" t="s">
        <v>872</v>
      </c>
      <c r="B28" s="21" t="s">
        <v>213</v>
      </c>
      <c r="C28" s="46">
        <v>144.67246678999999</v>
      </c>
      <c r="D28" s="5" t="str">
        <f>IF($B28="N/A","N/A",IF(C28&gt;15,"No",IF(C28&lt;-15,"No","Yes")))</f>
        <v>N/A</v>
      </c>
      <c r="E28" s="23">
        <v>131.70721616</v>
      </c>
      <c r="F28" s="5" t="str">
        <f>IF($B28="N/A","N/A",IF(E28&gt;15,"No",IF(E28&lt;-15,"No","Yes")))</f>
        <v>N/A</v>
      </c>
      <c r="G28" s="23">
        <v>143.14836632999999</v>
      </c>
      <c r="H28" s="5" t="str">
        <f>IF($B28="N/A","N/A",IF(G28&gt;15,"No",IF(G28&lt;-15,"No","Yes")))</f>
        <v>N/A</v>
      </c>
      <c r="I28" s="6">
        <v>-8.9600000000000009</v>
      </c>
      <c r="J28" s="6">
        <v>8.6869999999999994</v>
      </c>
      <c r="K28" s="85" t="str">
        <f>IF(J28="Div by 0", "N/A", IF(J28="N/A","N/A", IF(J28&gt;30, "No", IF(J28&lt;-30, "No", "Yes"))))</f>
        <v>Yes</v>
      </c>
    </row>
    <row r="29" spans="1:11" x14ac:dyDescent="0.25">
      <c r="A29" s="104" t="s">
        <v>376</v>
      </c>
      <c r="B29" s="21" t="s">
        <v>250</v>
      </c>
      <c r="C29" s="44">
        <v>5.1409229390000002</v>
      </c>
      <c r="D29" s="5" t="str">
        <f>IF($B29="N/A","N/A",IF(C29&gt;35,"No",IF(C29&lt;10,"No","Yes")))</f>
        <v>No</v>
      </c>
      <c r="E29" s="4">
        <v>6.6519237566999996</v>
      </c>
      <c r="F29" s="5" t="str">
        <f>IF($B29="N/A","N/A",IF(E29&gt;35,"No",IF(E29&lt;10,"No","Yes")))</f>
        <v>No</v>
      </c>
      <c r="G29" s="4">
        <v>8.5011036308999994</v>
      </c>
      <c r="H29" s="5" t="str">
        <f>IF($B29="N/A","N/A",IF(G29&gt;35,"No",IF(G29&lt;10,"No","Yes")))</f>
        <v>No</v>
      </c>
      <c r="I29" s="6">
        <v>29.39</v>
      </c>
      <c r="J29" s="6">
        <v>27.8</v>
      </c>
      <c r="K29" s="85" t="str">
        <f t="shared" ref="K29:K54" si="8">IF(J29="Div by 0", "N/A", IF(J29="N/A","N/A", IF(J29&gt;30, "No", IF(J29&lt;-30, "No", "Yes"))))</f>
        <v>Yes</v>
      </c>
    </row>
    <row r="30" spans="1:11" x14ac:dyDescent="0.25">
      <c r="A30" s="104" t="s">
        <v>377</v>
      </c>
      <c r="B30" s="21" t="s">
        <v>251</v>
      </c>
      <c r="C30" s="44">
        <v>0.36871918040000001</v>
      </c>
      <c r="D30" s="5" t="str">
        <f>IF($B30="N/A","N/A",IF(C30&gt;20,"No",IF(C30&lt;2,"No","Yes")))</f>
        <v>No</v>
      </c>
      <c r="E30" s="4">
        <v>0.42689634859999998</v>
      </c>
      <c r="F30" s="5" t="str">
        <f>IF($B30="N/A","N/A",IF(E30&gt;20,"No",IF(E30&lt;2,"No","Yes")))</f>
        <v>No</v>
      </c>
      <c r="G30" s="4">
        <v>0.62556561089999996</v>
      </c>
      <c r="H30" s="5" t="str">
        <f>IF($B30="N/A","N/A",IF(G30&gt;20,"No",IF(G30&lt;2,"No","Yes")))</f>
        <v>No</v>
      </c>
      <c r="I30" s="6">
        <v>15.78</v>
      </c>
      <c r="J30" s="6">
        <v>46.54</v>
      </c>
      <c r="K30" s="85" t="str">
        <f t="shared" si="8"/>
        <v>No</v>
      </c>
    </row>
    <row r="31" spans="1:11" x14ac:dyDescent="0.25">
      <c r="A31" s="104" t="s">
        <v>378</v>
      </c>
      <c r="B31" s="21" t="s">
        <v>252</v>
      </c>
      <c r="C31" s="44">
        <v>3.9024659280999998</v>
      </c>
      <c r="D31" s="5" t="str">
        <f>IF($B31="N/A","N/A",IF(C31&gt;8,"No",IF(C31&lt;0.5,"No","Yes")))</f>
        <v>Yes</v>
      </c>
      <c r="E31" s="4">
        <v>3.2867692466</v>
      </c>
      <c r="F31" s="5" t="str">
        <f>IF($B31="N/A","N/A",IF(E31&gt;8,"No",IF(E31&lt;0.5,"No","Yes")))</f>
        <v>Yes</v>
      </c>
      <c r="G31" s="4">
        <v>5.4581999778999997</v>
      </c>
      <c r="H31" s="5" t="str">
        <f>IF($B31="N/A","N/A",IF(G31&gt;8,"No",IF(G31&lt;0.5,"No","Yes")))</f>
        <v>Yes</v>
      </c>
      <c r="I31" s="6">
        <v>-15.8</v>
      </c>
      <c r="J31" s="6">
        <v>66.069999999999993</v>
      </c>
      <c r="K31" s="85" t="str">
        <f t="shared" si="8"/>
        <v>No</v>
      </c>
    </row>
    <row r="32" spans="1:11" x14ac:dyDescent="0.25">
      <c r="A32" s="104" t="s">
        <v>379</v>
      </c>
      <c r="B32" s="21" t="s">
        <v>253</v>
      </c>
      <c r="C32" s="44">
        <v>3.6979320644000002</v>
      </c>
      <c r="D32" s="5" t="str">
        <f>IF($B32="N/A","N/A",IF(C32&gt;25,"No",IF(C32&lt;3,"No","Yes")))</f>
        <v>Yes</v>
      </c>
      <c r="E32" s="4">
        <v>5.4942071946000004</v>
      </c>
      <c r="F32" s="5" t="str">
        <f>IF($B32="N/A","N/A",IF(E32&gt;25,"No",IF(E32&lt;3,"No","Yes")))</f>
        <v>Yes</v>
      </c>
      <c r="G32" s="4">
        <v>7.8142865025999999</v>
      </c>
      <c r="H32" s="5" t="str">
        <f>IF($B32="N/A","N/A",IF(G32&gt;25,"No",IF(G32&lt;3,"No","Yes")))</f>
        <v>Yes</v>
      </c>
      <c r="I32" s="6">
        <v>48.58</v>
      </c>
      <c r="J32" s="6">
        <v>42.23</v>
      </c>
      <c r="K32" s="85" t="str">
        <f t="shared" si="8"/>
        <v>No</v>
      </c>
    </row>
    <row r="33" spans="1:11" x14ac:dyDescent="0.25">
      <c r="A33" s="104" t="s">
        <v>380</v>
      </c>
      <c r="B33" s="21" t="s">
        <v>254</v>
      </c>
      <c r="C33" s="44">
        <v>2.1911248379999999</v>
      </c>
      <c r="D33" s="5" t="str">
        <f>IF($B33="N/A","N/A",IF(C33&gt;25,"No",IF(C33&lt;2,"No","Yes")))</f>
        <v>Yes</v>
      </c>
      <c r="E33" s="4">
        <v>2.4129148855999998</v>
      </c>
      <c r="F33" s="5" t="str">
        <f>IF($B33="N/A","N/A",IF(E33&gt;25,"No",IF(E33&lt;2,"No","Yes")))</f>
        <v>Yes</v>
      </c>
      <c r="G33" s="4">
        <v>4.5732259132999999</v>
      </c>
      <c r="H33" s="5" t="str">
        <f>IF($B33="N/A","N/A",IF(G33&gt;25,"No",IF(G33&lt;2,"No","Yes")))</f>
        <v>Yes</v>
      </c>
      <c r="I33" s="6">
        <v>10.119999999999999</v>
      </c>
      <c r="J33" s="6">
        <v>89.53</v>
      </c>
      <c r="K33" s="85" t="str">
        <f t="shared" si="8"/>
        <v>No</v>
      </c>
    </row>
    <row r="34" spans="1:11" x14ac:dyDescent="0.25">
      <c r="A34" s="104" t="s">
        <v>381</v>
      </c>
      <c r="B34" s="21" t="s">
        <v>255</v>
      </c>
      <c r="C34" s="44">
        <v>6.6406518600000006E-2</v>
      </c>
      <c r="D34" s="5" t="str">
        <f>IF($B34="N/A","N/A",IF(C34&gt;25,"No",IF(C34&lt;=0,"No","Yes")))</f>
        <v>Yes</v>
      </c>
      <c r="E34" s="4">
        <v>5.9374941299999998E-2</v>
      </c>
      <c r="F34" s="5" t="str">
        <f>IF($B34="N/A","N/A",IF(E34&gt;25,"No",IF(E34&lt;=0,"No","Yes")))</f>
        <v>Yes</v>
      </c>
      <c r="G34" s="4">
        <v>0.19641871759999999</v>
      </c>
      <c r="H34" s="5" t="str">
        <f>IF($B34="N/A","N/A",IF(G34&gt;25,"No",IF(G34&lt;=0,"No","Yes")))</f>
        <v>Yes</v>
      </c>
      <c r="I34" s="6">
        <v>-10.6</v>
      </c>
      <c r="J34" s="6">
        <v>230.8</v>
      </c>
      <c r="K34" s="85" t="str">
        <f t="shared" si="8"/>
        <v>No</v>
      </c>
    </row>
    <row r="35" spans="1:11" x14ac:dyDescent="0.25">
      <c r="A35" s="104" t="s">
        <v>382</v>
      </c>
      <c r="B35" s="21" t="s">
        <v>256</v>
      </c>
      <c r="C35" s="44">
        <v>9.1776086329000002</v>
      </c>
      <c r="D35" s="5" t="str">
        <f>IF($B35="N/A","N/A",IF(C35&gt;20,"No",IF(C35&lt;4,"No","Yes")))</f>
        <v>Yes</v>
      </c>
      <c r="E35" s="4">
        <v>11.929313314</v>
      </c>
      <c r="F35" s="5" t="str">
        <f>IF($B35="N/A","N/A",IF(E35&gt;20,"No",IF(E35&lt;4,"No","Yes")))</f>
        <v>Yes</v>
      </c>
      <c r="G35" s="4">
        <v>16.586000440999999</v>
      </c>
      <c r="H35" s="5" t="str">
        <f>IF($B35="N/A","N/A",IF(G35&gt;20,"No",IF(G35&lt;4,"No","Yes")))</f>
        <v>Yes</v>
      </c>
      <c r="I35" s="6">
        <v>29.98</v>
      </c>
      <c r="J35" s="6">
        <v>39.04</v>
      </c>
      <c r="K35" s="85" t="str">
        <f t="shared" si="8"/>
        <v>No</v>
      </c>
    </row>
    <row r="36" spans="1:11" x14ac:dyDescent="0.25">
      <c r="A36" s="104" t="s">
        <v>383</v>
      </c>
      <c r="B36" s="21" t="s">
        <v>257</v>
      </c>
      <c r="C36" s="44">
        <v>0</v>
      </c>
      <c r="D36" s="5" t="str">
        <f>IF($B36="N/A","N/A",IF(C36&gt;=3,"No",IF(C36&lt;0,"No","Yes")))</f>
        <v>Yes</v>
      </c>
      <c r="E36" s="4">
        <v>0</v>
      </c>
      <c r="F36" s="5" t="str">
        <f>IF($B36="N/A","N/A",IF(E36&gt;=3,"No",IF(E36&lt;0,"No","Yes")))</f>
        <v>Yes</v>
      </c>
      <c r="G36" s="4">
        <v>5.51815E-5</v>
      </c>
      <c r="H36" s="5" t="str">
        <f>IF($B36="N/A","N/A",IF(G36&gt;=3,"No",IF(G36&lt;0,"No","Yes")))</f>
        <v>Yes</v>
      </c>
      <c r="I36" s="6" t="s">
        <v>1750</v>
      </c>
      <c r="J36" s="6" t="s">
        <v>1750</v>
      </c>
      <c r="K36" s="85" t="str">
        <f t="shared" si="8"/>
        <v>N/A</v>
      </c>
    </row>
    <row r="37" spans="1:11" x14ac:dyDescent="0.25">
      <c r="A37" s="104" t="s">
        <v>384</v>
      </c>
      <c r="B37" s="21" t="s">
        <v>258</v>
      </c>
      <c r="C37" s="44">
        <v>22.522840359</v>
      </c>
      <c r="D37" s="5" t="str">
        <f>IF($B37="N/A","N/A",IF(C37&gt;=25,"No",IF(C37&lt;0,"No","Yes")))</f>
        <v>Yes</v>
      </c>
      <c r="E37" s="4">
        <v>21.156730713999998</v>
      </c>
      <c r="F37" s="5" t="str">
        <f>IF($B37="N/A","N/A",IF(E37&gt;=25,"No",IF(E37&lt;0,"No","Yes")))</f>
        <v>Yes</v>
      </c>
      <c r="G37" s="4">
        <v>18.127717691000001</v>
      </c>
      <c r="H37" s="5" t="str">
        <f>IF($B37="N/A","N/A",IF(G37&gt;=25,"No",IF(G37&lt;0,"No","Yes")))</f>
        <v>Yes</v>
      </c>
      <c r="I37" s="6">
        <v>-6.07</v>
      </c>
      <c r="J37" s="6">
        <v>-14.3</v>
      </c>
      <c r="K37" s="85" t="str">
        <f t="shared" si="8"/>
        <v>Yes</v>
      </c>
    </row>
    <row r="38" spans="1:11" x14ac:dyDescent="0.25">
      <c r="A38" s="104" t="s">
        <v>385</v>
      </c>
      <c r="B38" s="21" t="s">
        <v>221</v>
      </c>
      <c r="C38" s="44">
        <v>5.3495653432000001</v>
      </c>
      <c r="D38" s="5" t="str">
        <f>IF($B38="N/A","N/A",IF(C38&gt;3,"Yes","No"))</f>
        <v>Yes</v>
      </c>
      <c r="E38" s="4">
        <v>4.3352669399000003</v>
      </c>
      <c r="F38" s="5" t="str">
        <f>IF($B38="N/A","N/A",IF(E38&gt;3,"Yes","No"))</f>
        <v>Yes</v>
      </c>
      <c r="G38" s="4">
        <v>6.9332303277999996</v>
      </c>
      <c r="H38" s="5" t="str">
        <f>IF($B38="N/A","N/A",IF(G38&gt;3,"Yes","No"))</f>
        <v>Yes</v>
      </c>
      <c r="I38" s="6">
        <v>-19</v>
      </c>
      <c r="J38" s="6">
        <v>59.93</v>
      </c>
      <c r="K38" s="85" t="str">
        <f t="shared" si="8"/>
        <v>No</v>
      </c>
    </row>
    <row r="39" spans="1:11" x14ac:dyDescent="0.25">
      <c r="A39" s="104" t="s">
        <v>386</v>
      </c>
      <c r="B39" s="21" t="s">
        <v>220</v>
      </c>
      <c r="C39" s="44">
        <v>34.723932873999999</v>
      </c>
      <c r="D39" s="5" t="str">
        <f>IF($B39="N/A","N/A",IF(C39&gt;1,"Yes","No"))</f>
        <v>Yes</v>
      </c>
      <c r="E39" s="4">
        <v>31.272186968</v>
      </c>
      <c r="F39" s="5" t="str">
        <f>IF($B39="N/A","N/A",IF(E39&gt;1,"Yes","No"))</f>
        <v>Yes</v>
      </c>
      <c r="G39" s="4">
        <v>9.7610363094999997</v>
      </c>
      <c r="H39" s="5" t="str">
        <f>IF($B39="N/A","N/A",IF(G39&gt;1,"Yes","No"))</f>
        <v>Yes</v>
      </c>
      <c r="I39" s="6">
        <v>-9.94</v>
      </c>
      <c r="J39" s="6">
        <v>-68.8</v>
      </c>
      <c r="K39" s="85" t="str">
        <f t="shared" si="8"/>
        <v>No</v>
      </c>
    </row>
    <row r="40" spans="1:11" x14ac:dyDescent="0.25">
      <c r="A40" s="104" t="s">
        <v>387</v>
      </c>
      <c r="B40" s="21" t="s">
        <v>213</v>
      </c>
      <c r="C40" s="44">
        <v>4.3764887999999998E-3</v>
      </c>
      <c r="D40" s="5" t="str">
        <f>IF($B40="N/A","N/A",IF(C40&gt;15,"No",IF(C40&lt;-15,"No","Yes")))</f>
        <v>N/A</v>
      </c>
      <c r="E40" s="4">
        <v>5.8427009999999996E-3</v>
      </c>
      <c r="F40" s="5" t="str">
        <f>IF($B40="N/A","N/A",IF(E40&gt;15,"No",IF(E40&lt;-15,"No","Yes")))</f>
        <v>N/A</v>
      </c>
      <c r="G40" s="4">
        <v>8.0840966999999996E-3</v>
      </c>
      <c r="H40" s="5" t="str">
        <f>IF($B40="N/A","N/A",IF(G40&gt;15,"No",IF(G40&lt;-15,"No","Yes")))</f>
        <v>N/A</v>
      </c>
      <c r="I40" s="6">
        <v>33.5</v>
      </c>
      <c r="J40" s="6">
        <v>38.36</v>
      </c>
      <c r="K40" s="85" t="str">
        <f t="shared" si="8"/>
        <v>No</v>
      </c>
    </row>
    <row r="41" spans="1:11" x14ac:dyDescent="0.25">
      <c r="A41" s="104" t="s">
        <v>388</v>
      </c>
      <c r="B41" s="21" t="s">
        <v>213</v>
      </c>
      <c r="C41" s="44">
        <v>0</v>
      </c>
      <c r="D41" s="5" t="str">
        <f>IF($B41="N/A","N/A",IF(C41&gt;15,"No",IF(C41&lt;-15,"No","Yes")))</f>
        <v>N/A</v>
      </c>
      <c r="E41" s="4">
        <v>0</v>
      </c>
      <c r="F41" s="5" t="str">
        <f>IF($B41="N/A","N/A",IF(E41&gt;15,"No",IF(E41&lt;-15,"No","Yes")))</f>
        <v>N/A</v>
      </c>
      <c r="G41" s="4">
        <v>0</v>
      </c>
      <c r="H41" s="5" t="str">
        <f>IF($B41="N/A","N/A",IF(G41&gt;15,"No",IF(G41&lt;-15,"No","Yes")))</f>
        <v>N/A</v>
      </c>
      <c r="I41" s="6" t="s">
        <v>1750</v>
      </c>
      <c r="J41" s="6" t="s">
        <v>1750</v>
      </c>
      <c r="K41" s="85" t="str">
        <f t="shared" si="8"/>
        <v>N/A</v>
      </c>
    </row>
    <row r="42" spans="1:11" x14ac:dyDescent="0.25">
      <c r="A42" s="104" t="s">
        <v>389</v>
      </c>
      <c r="B42" s="21" t="s">
        <v>259</v>
      </c>
      <c r="C42" s="44">
        <v>1.1616451668000001</v>
      </c>
      <c r="D42" s="5" t="str">
        <f>IF($B42="N/A","N/A",IF(C42&gt;0,"Yes","No"))</f>
        <v>Yes</v>
      </c>
      <c r="E42" s="4">
        <v>0.87592257370000004</v>
      </c>
      <c r="F42" s="5" t="str">
        <f>IF($B42="N/A","N/A",IF(E42&gt;0,"Yes","No"))</f>
        <v>Yes</v>
      </c>
      <c r="G42" s="4">
        <v>1.4517989184</v>
      </c>
      <c r="H42" s="5" t="str">
        <f>IF($B42="N/A","N/A",IF(G42&gt;0,"Yes","No"))</f>
        <v>Yes</v>
      </c>
      <c r="I42" s="6">
        <v>-24.6</v>
      </c>
      <c r="J42" s="6">
        <v>65.75</v>
      </c>
      <c r="K42" s="85" t="str">
        <f t="shared" si="8"/>
        <v>No</v>
      </c>
    </row>
    <row r="43" spans="1:11" x14ac:dyDescent="0.25">
      <c r="A43" s="104" t="s">
        <v>390</v>
      </c>
      <c r="B43" s="21" t="s">
        <v>259</v>
      </c>
      <c r="C43" s="44">
        <v>0.59830620950000002</v>
      </c>
      <c r="D43" s="5" t="str">
        <f>IF($B43="N/A","N/A",IF(C43&gt;0,"Yes","No"))</f>
        <v>Yes</v>
      </c>
      <c r="E43" s="4">
        <v>0.50576419510000004</v>
      </c>
      <c r="F43" s="5" t="str">
        <f>IF($B43="N/A","N/A",IF(E43&gt;0,"Yes","No"))</f>
        <v>Yes</v>
      </c>
      <c r="G43" s="4">
        <v>0.76870654449999998</v>
      </c>
      <c r="H43" s="5" t="str">
        <f>IF($B43="N/A","N/A",IF(G43&gt;0,"Yes","No"))</f>
        <v>Yes</v>
      </c>
      <c r="I43" s="6">
        <v>-15.5</v>
      </c>
      <c r="J43" s="6">
        <v>51.99</v>
      </c>
      <c r="K43" s="85" t="str">
        <f t="shared" si="8"/>
        <v>No</v>
      </c>
    </row>
    <row r="44" spans="1:11" x14ac:dyDescent="0.25">
      <c r="A44" s="104" t="s">
        <v>391</v>
      </c>
      <c r="B44" s="21" t="s">
        <v>259</v>
      </c>
      <c r="C44" s="44">
        <v>1.8614144633</v>
      </c>
      <c r="D44" s="5" t="str">
        <f>IF($B44="N/A","N/A",IF(C44&gt;0,"Yes","No"))</f>
        <v>Yes</v>
      </c>
      <c r="E44" s="4">
        <v>1.7073958082</v>
      </c>
      <c r="F44" s="5" t="str">
        <f>IF($B44="N/A","N/A",IF(E44&gt;0,"Yes","No"))</f>
        <v>Yes</v>
      </c>
      <c r="G44" s="4">
        <v>3.0702185189</v>
      </c>
      <c r="H44" s="5" t="str">
        <f>IF($B44="N/A","N/A",IF(G44&gt;0,"Yes","No"))</f>
        <v>Yes</v>
      </c>
      <c r="I44" s="6">
        <v>-8.27</v>
      </c>
      <c r="J44" s="6">
        <v>79.819999999999993</v>
      </c>
      <c r="K44" s="85" t="str">
        <f t="shared" si="8"/>
        <v>No</v>
      </c>
    </row>
    <row r="45" spans="1:11" x14ac:dyDescent="0.25">
      <c r="A45" s="104" t="s">
        <v>392</v>
      </c>
      <c r="B45" s="21" t="s">
        <v>220</v>
      </c>
      <c r="C45" s="44">
        <v>6.1762081599999998E-2</v>
      </c>
      <c r="D45" s="5" t="str">
        <f>IF($B45="N/A","N/A",IF(C45&gt;1,"Yes","No"))</f>
        <v>No</v>
      </c>
      <c r="E45" s="4">
        <v>8.4900133799999999E-2</v>
      </c>
      <c r="F45" s="5" t="str">
        <f>IF($B45="N/A","N/A",IF(E45&gt;1,"Yes","No"))</f>
        <v>No</v>
      </c>
      <c r="G45" s="4">
        <v>0.17346319390000001</v>
      </c>
      <c r="H45" s="5" t="str">
        <f>IF($B45="N/A","N/A",IF(G45&gt;1,"Yes","No"))</f>
        <v>No</v>
      </c>
      <c r="I45" s="6">
        <v>37.46</v>
      </c>
      <c r="J45" s="6">
        <v>104.3</v>
      </c>
      <c r="K45" s="85" t="str">
        <f t="shared" si="8"/>
        <v>No</v>
      </c>
    </row>
    <row r="46" spans="1:11" x14ac:dyDescent="0.25">
      <c r="A46" s="104" t="s">
        <v>393</v>
      </c>
      <c r="B46" s="21" t="s">
        <v>259</v>
      </c>
      <c r="C46" s="44">
        <v>9.3045044800000004E-2</v>
      </c>
      <c r="D46" s="5" t="str">
        <f>IF($B46="N/A","N/A",IF(C46&gt;0,"Yes","No"))</f>
        <v>Yes</v>
      </c>
      <c r="E46" s="4">
        <v>0.14296520700000001</v>
      </c>
      <c r="F46" s="5" t="str">
        <f>IF($B46="N/A","N/A",IF(E46&gt;0,"Yes","No"))</f>
        <v>Yes</v>
      </c>
      <c r="G46" s="4">
        <v>0.24128131550000001</v>
      </c>
      <c r="H46" s="5" t="str">
        <f>IF($B46="N/A","N/A",IF(G46&gt;0,"Yes","No"))</f>
        <v>Yes</v>
      </c>
      <c r="I46" s="6">
        <v>53.65</v>
      </c>
      <c r="J46" s="6">
        <v>68.77</v>
      </c>
      <c r="K46" s="85" t="str">
        <f t="shared" si="8"/>
        <v>No</v>
      </c>
    </row>
    <row r="47" spans="1:11" x14ac:dyDescent="0.25">
      <c r="A47" s="104" t="s">
        <v>394</v>
      </c>
      <c r="B47" s="21" t="s">
        <v>213</v>
      </c>
      <c r="C47" s="44">
        <v>0.1468356646</v>
      </c>
      <c r="D47" s="5" t="str">
        <f>IF($B47="N/A","N/A",IF(C47&gt;15,"No",IF(C47&lt;-15,"No","Yes")))</f>
        <v>N/A</v>
      </c>
      <c r="E47" s="4">
        <v>0.18157184509999999</v>
      </c>
      <c r="F47" s="5" t="str">
        <f>IF($B47="N/A","N/A",IF(E47&gt;15,"No",IF(E47&lt;-15,"No","Yes")))</f>
        <v>N/A</v>
      </c>
      <c r="G47" s="4">
        <v>0.26556119630000002</v>
      </c>
      <c r="H47" s="5" t="str">
        <f>IF($B47="N/A","N/A",IF(G47&gt;15,"No",IF(G47&lt;-15,"No","Yes")))</f>
        <v>N/A</v>
      </c>
      <c r="I47" s="6">
        <v>23.66</v>
      </c>
      <c r="J47" s="6">
        <v>46.26</v>
      </c>
      <c r="K47" s="85" t="str">
        <f t="shared" si="8"/>
        <v>No</v>
      </c>
    </row>
    <row r="48" spans="1:11" x14ac:dyDescent="0.25">
      <c r="A48" s="104" t="s">
        <v>395</v>
      </c>
      <c r="B48" s="21" t="s">
        <v>213</v>
      </c>
      <c r="C48" s="44">
        <v>0.23617409140000001</v>
      </c>
      <c r="D48" s="5" t="str">
        <f>IF($B48="N/A","N/A",IF(C48&gt;15,"No",IF(C48&lt;-15,"No","Yes")))</f>
        <v>N/A</v>
      </c>
      <c r="E48" s="4">
        <v>0.3952182232</v>
      </c>
      <c r="F48" s="5" t="str">
        <f>IF($B48="N/A","N/A",IF(E48&gt;15,"No",IF(E48&lt;-15,"No","Yes")))</f>
        <v>N/A</v>
      </c>
      <c r="G48" s="4">
        <v>0.6370433727</v>
      </c>
      <c r="H48" s="5" t="str">
        <f>IF($B48="N/A","N/A",IF(G48&gt;15,"No",IF(G48&lt;-15,"No","Yes")))</f>
        <v>N/A</v>
      </c>
      <c r="I48" s="6">
        <v>67.34</v>
      </c>
      <c r="J48" s="6">
        <v>61.19</v>
      </c>
      <c r="K48" s="85" t="str">
        <f t="shared" si="8"/>
        <v>No</v>
      </c>
    </row>
    <row r="49" spans="1:11" x14ac:dyDescent="0.25">
      <c r="A49" s="104" t="s">
        <v>396</v>
      </c>
      <c r="B49" s="21" t="s">
        <v>213</v>
      </c>
      <c r="C49" s="44">
        <v>7.2926593799999995E-2</v>
      </c>
      <c r="D49" s="5" t="str">
        <f>IF($B49="N/A","N/A",IF(C49&gt;15,"No",IF(C49&lt;-15,"No","Yes")))</f>
        <v>N/A</v>
      </c>
      <c r="E49" s="4">
        <v>3.2074532900000001E-2</v>
      </c>
      <c r="F49" s="5" t="str">
        <f>IF($B49="N/A","N/A",IF(E49&gt;15,"No",IF(E49&lt;-15,"No","Yes")))</f>
        <v>N/A</v>
      </c>
      <c r="G49" s="4">
        <v>5.0877386599999998E-2</v>
      </c>
      <c r="H49" s="5" t="str">
        <f>IF($B49="N/A","N/A",IF(G49&gt;15,"No",IF(G49&lt;-15,"No","Yes")))</f>
        <v>N/A</v>
      </c>
      <c r="I49" s="6">
        <v>-56</v>
      </c>
      <c r="J49" s="6">
        <v>58.62</v>
      </c>
      <c r="K49" s="85" t="str">
        <f t="shared" si="8"/>
        <v>No</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1750</v>
      </c>
      <c r="J50" s="6" t="s">
        <v>1750</v>
      </c>
      <c r="K50" s="85" t="str">
        <f t="shared" si="8"/>
        <v>N/A</v>
      </c>
    </row>
    <row r="51" spans="1:11" x14ac:dyDescent="0.25">
      <c r="A51" s="104" t="s">
        <v>398</v>
      </c>
      <c r="B51" s="21" t="s">
        <v>213</v>
      </c>
      <c r="C51" s="44">
        <v>2.0409844777999999</v>
      </c>
      <c r="D51" s="5" t="str">
        <f>IF($B51="N/A","N/A",IF(C51&gt;15,"No",IF(C51&lt;-15,"No","Yes")))</f>
        <v>N/A</v>
      </c>
      <c r="E51" s="4">
        <v>1.631509635</v>
      </c>
      <c r="F51" s="5" t="str">
        <f>IF($B51="N/A","N/A",IF(E51&gt;15,"No",IF(E51&lt;-15,"No","Yes")))</f>
        <v>N/A</v>
      </c>
      <c r="G51" s="4">
        <v>2.6812437921000001</v>
      </c>
      <c r="H51" s="5" t="str">
        <f>IF($B51="N/A","N/A",IF(G51&gt;15,"No",IF(G51&lt;-15,"No","Yes")))</f>
        <v>N/A</v>
      </c>
      <c r="I51" s="6">
        <v>-20.100000000000001</v>
      </c>
      <c r="J51" s="6">
        <v>64.34</v>
      </c>
      <c r="K51" s="85" t="str">
        <f t="shared" si="8"/>
        <v>No</v>
      </c>
    </row>
    <row r="52" spans="1:11" x14ac:dyDescent="0.25">
      <c r="A52" s="104" t="s">
        <v>399</v>
      </c>
      <c r="B52" s="21" t="s">
        <v>220</v>
      </c>
      <c r="C52" s="44">
        <v>6.5535686692999997</v>
      </c>
      <c r="D52" s="5" t="str">
        <f>IF($B52="N/A","N/A",IF(C52&gt;1,"Yes","No"))</f>
        <v>Yes</v>
      </c>
      <c r="E52" s="4">
        <v>7.3831748479000003</v>
      </c>
      <c r="F52" s="5" t="str">
        <f>IF($B52="N/A","N/A",IF(E52&gt;1,"Yes","No"))</f>
        <v>Yes</v>
      </c>
      <c r="G52" s="4">
        <v>11.983279991</v>
      </c>
      <c r="H52" s="5" t="str">
        <f>IF($B52="N/A","N/A",IF(G52&gt;1,"Yes","No"))</f>
        <v>Yes</v>
      </c>
      <c r="I52" s="6">
        <v>12.66</v>
      </c>
      <c r="J52" s="6">
        <v>62.31</v>
      </c>
      <c r="K52" s="85" t="str">
        <f t="shared" si="8"/>
        <v>No</v>
      </c>
    </row>
    <row r="53" spans="1:11" x14ac:dyDescent="0.25">
      <c r="A53" s="104" t="s">
        <v>400</v>
      </c>
      <c r="B53" s="21" t="s">
        <v>259</v>
      </c>
      <c r="C53" s="44">
        <v>2.7442371E-2</v>
      </c>
      <c r="D53" s="5" t="str">
        <f>IF($B53="N/A","N/A",IF(C53&gt;0,"Yes","No"))</f>
        <v>Yes</v>
      </c>
      <c r="E53" s="4">
        <v>2.8024282899999999E-2</v>
      </c>
      <c r="F53" s="5" t="str">
        <f>IF($B53="N/A","N/A",IF(E53&gt;0,"Yes","No"))</f>
        <v>Yes</v>
      </c>
      <c r="G53" s="4">
        <v>5.60092705E-2</v>
      </c>
      <c r="H53" s="5" t="str">
        <f>IF($B53="N/A","N/A",IF(G53&gt;0,"Yes","No"))</f>
        <v>Yes</v>
      </c>
      <c r="I53" s="6">
        <v>2.12</v>
      </c>
      <c r="J53" s="6">
        <v>99.86</v>
      </c>
      <c r="K53" s="85" t="str">
        <f t="shared" si="8"/>
        <v>No</v>
      </c>
    </row>
    <row r="54" spans="1:11" x14ac:dyDescent="0.25">
      <c r="A54" s="104" t="s">
        <v>401</v>
      </c>
      <c r="B54" s="21" t="s">
        <v>260</v>
      </c>
      <c r="C54" s="44">
        <v>0</v>
      </c>
      <c r="D54" s="5" t="str">
        <f>IF($B54="N/A","N/A",IF(C54&gt;=1,"No",IF(C54&lt;0,"No","Yes")))</f>
        <v>Yes</v>
      </c>
      <c r="E54" s="4">
        <v>5.1705300000000001E-5</v>
      </c>
      <c r="F54" s="5" t="str">
        <f>IF($B54="N/A","N/A",IF(E54&gt;=1,"No",IF(E54&lt;0,"No","Yes")))</f>
        <v>Yes</v>
      </c>
      <c r="G54" s="4">
        <v>3.5592098000000003E-2</v>
      </c>
      <c r="H54" s="5" t="str">
        <f>IF($B54="N/A","N/A",IF(G54&gt;=1,"No",IF(G54&lt;0,"No","Yes")))</f>
        <v>Yes</v>
      </c>
      <c r="I54" s="6" t="s">
        <v>1750</v>
      </c>
      <c r="J54" s="6">
        <v>68736</v>
      </c>
      <c r="K54" s="85" t="str">
        <f t="shared" si="8"/>
        <v>No</v>
      </c>
    </row>
    <row r="55" spans="1:11" x14ac:dyDescent="0.25">
      <c r="A55" s="104" t="s">
        <v>873</v>
      </c>
      <c r="B55" s="21" t="s">
        <v>213</v>
      </c>
      <c r="C55" s="46">
        <v>197.08846402</v>
      </c>
      <c r="D55" s="5" t="str">
        <f>IF($B55="N/A","N/A",IF(C55&gt;15,"No",IF(C55&lt;-15,"No","Yes")))</f>
        <v>N/A</v>
      </c>
      <c r="E55" s="23">
        <v>190.28300424</v>
      </c>
      <c r="F55" s="5" t="str">
        <f>IF($B55="N/A","N/A",IF(E55&gt;15,"No",IF(E55&lt;-15,"No","Yes")))</f>
        <v>N/A</v>
      </c>
      <c r="G55" s="23">
        <v>344.49470560999998</v>
      </c>
      <c r="H55" s="5" t="str">
        <f>IF($B55="N/A","N/A",IF(G55&gt;15,"No",IF(G55&lt;-15,"No","Yes")))</f>
        <v>N/A</v>
      </c>
      <c r="I55" s="6">
        <v>-3.45</v>
      </c>
      <c r="J55" s="6">
        <v>81.040000000000006</v>
      </c>
      <c r="K55" s="85" t="str">
        <f t="shared" ref="K55:K74" si="9">IF(J55="Div by 0", "N/A", IF(J55="N/A","N/A", IF(J55&gt;30, "No", IF(J55&lt;-30, "No", "Yes"))))</f>
        <v>No</v>
      </c>
    </row>
    <row r="56" spans="1:11" x14ac:dyDescent="0.25">
      <c r="A56" s="104" t="s">
        <v>874</v>
      </c>
      <c r="B56" s="21" t="s">
        <v>261</v>
      </c>
      <c r="C56" s="46">
        <v>117.85992138</v>
      </c>
      <c r="D56" s="5" t="str">
        <f>IF($B56="N/A","N/A",IF(C56&gt;90,"No",IF(C56&lt;20,"No","Yes")))</f>
        <v>No</v>
      </c>
      <c r="E56" s="23">
        <v>104.57218514</v>
      </c>
      <c r="F56" s="5" t="str">
        <f>IF($B56="N/A","N/A",IF(E56&gt;90,"No",IF(E56&lt;20,"No","Yes")))</f>
        <v>No</v>
      </c>
      <c r="G56" s="23">
        <v>102.21146394</v>
      </c>
      <c r="H56" s="5" t="str">
        <f>IF($B56="N/A","N/A",IF(G56&gt;90,"No",IF(G56&lt;20,"No","Yes")))</f>
        <v>No</v>
      </c>
      <c r="I56" s="6">
        <v>-11.3</v>
      </c>
      <c r="J56" s="6">
        <v>-2.2599999999999998</v>
      </c>
      <c r="K56" s="85" t="str">
        <f t="shared" si="9"/>
        <v>Yes</v>
      </c>
    </row>
    <row r="57" spans="1:11" x14ac:dyDescent="0.25">
      <c r="A57" s="104" t="s">
        <v>875</v>
      </c>
      <c r="B57" s="21" t="s">
        <v>262</v>
      </c>
      <c r="C57" s="46">
        <v>134.86259311000001</v>
      </c>
      <c r="D57" s="5" t="str">
        <f>IF($B57="N/A","N/A",IF(C57&gt;60,"No",IF(C57&lt;10,"No","Yes")))</f>
        <v>No</v>
      </c>
      <c r="E57" s="23">
        <v>159.91315757999999</v>
      </c>
      <c r="F57" s="5" t="str">
        <f>IF($B57="N/A","N/A",IF(E57&gt;60,"No",IF(E57&lt;10,"No","Yes")))</f>
        <v>No</v>
      </c>
      <c r="G57" s="23">
        <v>179.21214660999999</v>
      </c>
      <c r="H57" s="5" t="str">
        <f>IF($B57="N/A","N/A",IF(G57&gt;60,"No",IF(G57&lt;10,"No","Yes")))</f>
        <v>No</v>
      </c>
      <c r="I57" s="6">
        <v>18.57</v>
      </c>
      <c r="J57" s="6">
        <v>12.07</v>
      </c>
      <c r="K57" s="85" t="str">
        <f t="shared" si="9"/>
        <v>Yes</v>
      </c>
    </row>
    <row r="58" spans="1:11" ht="25" x14ac:dyDescent="0.25">
      <c r="A58" s="104" t="s">
        <v>876</v>
      </c>
      <c r="B58" s="21" t="s">
        <v>263</v>
      </c>
      <c r="C58" s="46">
        <v>58.770534013000002</v>
      </c>
      <c r="D58" s="5" t="str">
        <f>IF($B58="N/A","N/A",IF(C58&gt;100,"No",IF(C58&lt;10,"No","Yes")))</f>
        <v>Yes</v>
      </c>
      <c r="E58" s="23">
        <v>52.311559396</v>
      </c>
      <c r="F58" s="5" t="str">
        <f>IF($B58="N/A","N/A",IF(E58&gt;100,"No",IF(E58&lt;10,"No","Yes")))</f>
        <v>Yes</v>
      </c>
      <c r="G58" s="23">
        <v>51.076996567999998</v>
      </c>
      <c r="H58" s="5" t="str">
        <f>IF($B58="N/A","N/A",IF(G58&gt;100,"No",IF(G58&lt;10,"No","Yes")))</f>
        <v>Yes</v>
      </c>
      <c r="I58" s="6">
        <v>-11</v>
      </c>
      <c r="J58" s="6">
        <v>-2.36</v>
      </c>
      <c r="K58" s="85" t="str">
        <f t="shared" si="9"/>
        <v>Yes</v>
      </c>
    </row>
    <row r="59" spans="1:11" x14ac:dyDescent="0.25">
      <c r="A59" s="104" t="s">
        <v>877</v>
      </c>
      <c r="B59" s="21" t="s">
        <v>264</v>
      </c>
      <c r="C59" s="46">
        <v>194.65931610999999</v>
      </c>
      <c r="D59" s="5" t="str">
        <f>IF($B59="N/A","N/A",IF(C59&gt;100,"No",IF(C59&lt;20,"No","Yes")))</f>
        <v>No</v>
      </c>
      <c r="E59" s="23">
        <v>204.15238095000001</v>
      </c>
      <c r="F59" s="5" t="str">
        <f>IF($B59="N/A","N/A",IF(E59&gt;100,"No",IF(E59&lt;20,"No","Yes")))</f>
        <v>No</v>
      </c>
      <c r="G59" s="23">
        <v>232.30670395000001</v>
      </c>
      <c r="H59" s="5" t="str">
        <f>IF($B59="N/A","N/A",IF(G59&gt;100,"No",IF(G59&lt;20,"No","Yes")))</f>
        <v>No</v>
      </c>
      <c r="I59" s="6">
        <v>4.8769999999999998</v>
      </c>
      <c r="J59" s="6">
        <v>13.79</v>
      </c>
      <c r="K59" s="85" t="str">
        <f t="shared" si="9"/>
        <v>Yes</v>
      </c>
    </row>
    <row r="60" spans="1:11" x14ac:dyDescent="0.25">
      <c r="A60" s="104" t="s">
        <v>878</v>
      </c>
      <c r="B60" s="21" t="s">
        <v>264</v>
      </c>
      <c r="C60" s="46">
        <v>194.32556124999999</v>
      </c>
      <c r="D60" s="5" t="str">
        <f>IF($B60="N/A","N/A",IF(C60&gt;100,"No",IF(C60&lt;20,"No","Yes")))</f>
        <v>No</v>
      </c>
      <c r="E60" s="23">
        <v>214.48089999999999</v>
      </c>
      <c r="F60" s="5" t="str">
        <f>IF($B60="N/A","N/A",IF(E60&gt;100,"No",IF(E60&lt;20,"No","Yes")))</f>
        <v>No</v>
      </c>
      <c r="G60" s="23">
        <v>181.70826898000001</v>
      </c>
      <c r="H60" s="5" t="str">
        <f>IF($B60="N/A","N/A",IF(G60&gt;100,"No",IF(G60&lt;20,"No","Yes")))</f>
        <v>No</v>
      </c>
      <c r="I60" s="6">
        <v>10.37</v>
      </c>
      <c r="J60" s="6">
        <v>-15.3</v>
      </c>
      <c r="K60" s="85" t="str">
        <f t="shared" si="9"/>
        <v>Yes</v>
      </c>
    </row>
    <row r="61" spans="1:11" x14ac:dyDescent="0.25">
      <c r="A61" s="104" t="s">
        <v>879</v>
      </c>
      <c r="B61" s="21" t="s">
        <v>213</v>
      </c>
      <c r="C61" s="46">
        <v>172.46435776999999</v>
      </c>
      <c r="D61" s="5" t="str">
        <f>IF($B61="N/A","N/A",IF(C61&gt;15,"No",IF(C61&lt;-15,"No","Yes")))</f>
        <v>N/A</v>
      </c>
      <c r="E61" s="23">
        <v>173.97010159999999</v>
      </c>
      <c r="F61" s="5" t="str">
        <f>IF($B61="N/A","N/A",IF(E61&gt;15,"No",IF(E61&lt;-15,"No","Yes")))</f>
        <v>N/A</v>
      </c>
      <c r="G61" s="23">
        <v>117.58547548999999</v>
      </c>
      <c r="H61" s="5" t="str">
        <f>IF($B61="N/A","N/A",IF(G61&gt;15,"No",IF(G61&lt;-15,"No","Yes")))</f>
        <v>N/A</v>
      </c>
      <c r="I61" s="6">
        <v>0.87309999999999999</v>
      </c>
      <c r="J61" s="6">
        <v>-32.4</v>
      </c>
      <c r="K61" s="85" t="str">
        <f t="shared" si="9"/>
        <v>No</v>
      </c>
    </row>
    <row r="62" spans="1:11" x14ac:dyDescent="0.25">
      <c r="A62" s="104" t="s">
        <v>880</v>
      </c>
      <c r="B62" s="21" t="s">
        <v>265</v>
      </c>
      <c r="C62" s="46">
        <v>34.331288000000001</v>
      </c>
      <c r="D62" s="5" t="str">
        <f>IF($B62="N/A","N/A",IF(C62&gt;60,"No",IF(C62&lt;10,"No","Yes")))</f>
        <v>Yes</v>
      </c>
      <c r="E62" s="23">
        <v>37.126464996000003</v>
      </c>
      <c r="F62" s="5" t="str">
        <f>IF($B62="N/A","N/A",IF(E62&gt;60,"No",IF(E62&lt;10,"No","Yes")))</f>
        <v>Yes</v>
      </c>
      <c r="G62" s="23">
        <v>39.407460454999999</v>
      </c>
      <c r="H62" s="5" t="str">
        <f>IF($B62="N/A","N/A",IF(G62&gt;60,"No",IF(G62&lt;10,"No","Yes")))</f>
        <v>Yes</v>
      </c>
      <c r="I62" s="6">
        <v>8.1419999999999995</v>
      </c>
      <c r="J62" s="6">
        <v>6.1440000000000001</v>
      </c>
      <c r="K62" s="85" t="str">
        <f t="shared" si="9"/>
        <v>Yes</v>
      </c>
    </row>
    <row r="63" spans="1:11" x14ac:dyDescent="0.25">
      <c r="A63" s="104" t="s">
        <v>881</v>
      </c>
      <c r="B63" s="21" t="s">
        <v>265</v>
      </c>
      <c r="C63" s="46" t="s">
        <v>1750</v>
      </c>
      <c r="D63" s="5" t="str">
        <f>IF($B63="N/A","N/A",IF(C63&gt;60,"No",IF(C63&lt;10,"No","Yes")))</f>
        <v>No</v>
      </c>
      <c r="E63" s="23" t="s">
        <v>1750</v>
      </c>
      <c r="F63" s="5" t="str">
        <f>IF($B63="N/A","N/A",IF(E63&gt;60,"No",IF(E63&lt;10,"No","Yes")))</f>
        <v>No</v>
      </c>
      <c r="G63" s="23">
        <v>199</v>
      </c>
      <c r="H63" s="5" t="str">
        <f>IF($B63="N/A","N/A",IF(G63&gt;60,"No",IF(G63&lt;10,"No","Yes")))</f>
        <v>No</v>
      </c>
      <c r="I63" s="6" t="s">
        <v>1750</v>
      </c>
      <c r="J63" s="6" t="s">
        <v>1750</v>
      </c>
      <c r="K63" s="85" t="str">
        <f t="shared" si="9"/>
        <v>N/A</v>
      </c>
    </row>
    <row r="64" spans="1:11" x14ac:dyDescent="0.25">
      <c r="A64" s="104" t="s">
        <v>882</v>
      </c>
      <c r="B64" s="21" t="s">
        <v>213</v>
      </c>
      <c r="C64" s="46">
        <v>274.83954971000003</v>
      </c>
      <c r="D64" s="5" t="str">
        <f t="shared" ref="D64:D74" si="10">IF($B64="N/A","N/A",IF(C64&gt;15,"No",IF(C64&lt;-15,"No","Yes")))</f>
        <v>N/A</v>
      </c>
      <c r="E64" s="23">
        <v>299.63637186</v>
      </c>
      <c r="F64" s="5" t="str">
        <f>IF($B64="N/A","N/A",IF(E64&gt;15,"No",IF(E64&lt;-15,"No","Yes")))</f>
        <v>N/A</v>
      </c>
      <c r="G64" s="23">
        <v>789.96893097999998</v>
      </c>
      <c r="H64" s="5" t="str">
        <f>IF($B64="N/A","N/A",IF(G64&gt;15,"No",IF(G64&lt;-15,"No","Yes")))</f>
        <v>N/A</v>
      </c>
      <c r="I64" s="6">
        <v>9.0220000000000002</v>
      </c>
      <c r="J64" s="6">
        <v>163.6</v>
      </c>
      <c r="K64" s="85" t="str">
        <f t="shared" si="9"/>
        <v>No</v>
      </c>
    </row>
    <row r="65" spans="1:11" ht="25" customHeight="1" x14ac:dyDescent="0.25">
      <c r="A65" s="104" t="s">
        <v>883</v>
      </c>
      <c r="B65" s="21" t="s">
        <v>213</v>
      </c>
      <c r="C65" s="46">
        <v>60.935278134000001</v>
      </c>
      <c r="D65" s="5" t="str">
        <f t="shared" si="10"/>
        <v>N/A</v>
      </c>
      <c r="E65" s="23">
        <v>61.813812679999998</v>
      </c>
      <c r="F65" s="5" t="str">
        <f t="shared" ref="F65:F73" si="11">IF($B65="N/A","N/A",IF(E65&gt;15,"No",IF(E65&lt;-15,"No","Yes")))</f>
        <v>N/A</v>
      </c>
      <c r="G65" s="23">
        <v>60.922479385999999</v>
      </c>
      <c r="H65" s="5" t="str">
        <f t="shared" ref="H65:H86" si="12">IF($B65="N/A","N/A",IF(G65&gt;15,"No",IF(G65&lt;-15,"No","Yes")))</f>
        <v>N/A</v>
      </c>
      <c r="I65" s="6">
        <v>1.4419999999999999</v>
      </c>
      <c r="J65" s="6">
        <v>-1.44</v>
      </c>
      <c r="K65" s="85" t="str">
        <f t="shared" si="9"/>
        <v>Yes</v>
      </c>
    </row>
    <row r="66" spans="1:11" x14ac:dyDescent="0.25">
      <c r="A66" s="104" t="s">
        <v>884</v>
      </c>
      <c r="B66" s="21" t="s">
        <v>213</v>
      </c>
      <c r="C66" s="46">
        <v>29.631493861999999</v>
      </c>
      <c r="D66" s="5" t="str">
        <f t="shared" si="10"/>
        <v>N/A</v>
      </c>
      <c r="E66" s="23">
        <v>33.725718084</v>
      </c>
      <c r="F66" s="5" t="str">
        <f t="shared" si="11"/>
        <v>N/A</v>
      </c>
      <c r="G66" s="23">
        <v>57.544809047000001</v>
      </c>
      <c r="H66" s="5" t="str">
        <f t="shared" si="12"/>
        <v>N/A</v>
      </c>
      <c r="I66" s="6">
        <v>13.82</v>
      </c>
      <c r="J66" s="6">
        <v>70.63</v>
      </c>
      <c r="K66" s="85" t="str">
        <f t="shared" si="9"/>
        <v>No</v>
      </c>
    </row>
    <row r="67" spans="1:11" x14ac:dyDescent="0.25">
      <c r="A67" s="104" t="s">
        <v>885</v>
      </c>
      <c r="B67" s="21" t="s">
        <v>213</v>
      </c>
      <c r="C67" s="46">
        <v>953.84695524999995</v>
      </c>
      <c r="D67" s="5" t="str">
        <f t="shared" si="10"/>
        <v>N/A</v>
      </c>
      <c r="E67" s="23">
        <v>652.10052732999998</v>
      </c>
      <c r="F67" s="5" t="str">
        <f t="shared" si="11"/>
        <v>N/A</v>
      </c>
      <c r="G67" s="23">
        <v>695.29274597000006</v>
      </c>
      <c r="H67" s="5" t="str">
        <f t="shared" si="12"/>
        <v>N/A</v>
      </c>
      <c r="I67" s="6">
        <v>-31.6</v>
      </c>
      <c r="J67" s="6">
        <v>6.6239999999999997</v>
      </c>
      <c r="K67" s="85" t="str">
        <f t="shared" si="9"/>
        <v>Yes</v>
      </c>
    </row>
    <row r="68" spans="1:11" ht="25" x14ac:dyDescent="0.25">
      <c r="A68" s="104" t="s">
        <v>886</v>
      </c>
      <c r="B68" s="21" t="s">
        <v>213</v>
      </c>
      <c r="C68" s="46">
        <v>348.15663369999999</v>
      </c>
      <c r="D68" s="5" t="str">
        <f t="shared" si="10"/>
        <v>N/A</v>
      </c>
      <c r="E68" s="23">
        <v>343.14605555000003</v>
      </c>
      <c r="F68" s="5" t="str">
        <f t="shared" si="11"/>
        <v>N/A</v>
      </c>
      <c r="G68" s="23">
        <v>346.62492372999998</v>
      </c>
      <c r="H68" s="5" t="str">
        <f t="shared" si="12"/>
        <v>N/A</v>
      </c>
      <c r="I68" s="6">
        <v>-1.44</v>
      </c>
      <c r="J68" s="6">
        <v>1.014</v>
      </c>
      <c r="K68" s="85" t="str">
        <f t="shared" si="9"/>
        <v>Yes</v>
      </c>
    </row>
    <row r="69" spans="1:11" x14ac:dyDescent="0.25">
      <c r="A69" s="104" t="s">
        <v>887</v>
      </c>
      <c r="B69" s="21" t="s">
        <v>213</v>
      </c>
      <c r="C69" s="46">
        <v>77.824106618000002</v>
      </c>
      <c r="D69" s="5" t="str">
        <f t="shared" si="10"/>
        <v>N/A</v>
      </c>
      <c r="E69" s="23">
        <v>70.435310150000007</v>
      </c>
      <c r="F69" s="5" t="str">
        <f t="shared" si="11"/>
        <v>N/A</v>
      </c>
      <c r="G69" s="23">
        <v>64.388256333000001</v>
      </c>
      <c r="H69" s="5" t="str">
        <f t="shared" si="12"/>
        <v>N/A</v>
      </c>
      <c r="I69" s="6">
        <v>-9.49</v>
      </c>
      <c r="J69" s="6">
        <v>-8.59</v>
      </c>
      <c r="K69" s="85" t="str">
        <f t="shared" si="9"/>
        <v>Yes</v>
      </c>
    </row>
    <row r="70" spans="1:11" ht="25" x14ac:dyDescent="0.25">
      <c r="A70" s="104" t="s">
        <v>888</v>
      </c>
      <c r="B70" s="21" t="s">
        <v>213</v>
      </c>
      <c r="C70" s="46">
        <v>59.154374548</v>
      </c>
      <c r="D70" s="5" t="str">
        <f t="shared" si="10"/>
        <v>N/A</v>
      </c>
      <c r="E70" s="23">
        <v>48.081607794999996</v>
      </c>
      <c r="F70" s="5" t="str">
        <f t="shared" si="11"/>
        <v>N/A</v>
      </c>
      <c r="G70" s="23">
        <v>49.086845871999998</v>
      </c>
      <c r="H70" s="5" t="str">
        <f t="shared" si="12"/>
        <v>N/A</v>
      </c>
      <c r="I70" s="6">
        <v>-18.7</v>
      </c>
      <c r="J70" s="6">
        <v>2.0910000000000002</v>
      </c>
      <c r="K70" s="85" t="str">
        <f t="shared" si="9"/>
        <v>Yes</v>
      </c>
    </row>
    <row r="71" spans="1:11" x14ac:dyDescent="0.25">
      <c r="A71" s="104" t="s">
        <v>889</v>
      </c>
      <c r="B71" s="21" t="s">
        <v>213</v>
      </c>
      <c r="C71" s="46">
        <v>3188.5579554000001</v>
      </c>
      <c r="D71" s="5" t="str">
        <f t="shared" si="10"/>
        <v>N/A</v>
      </c>
      <c r="E71" s="23">
        <v>2483.5644364</v>
      </c>
      <c r="F71" s="5" t="str">
        <f t="shared" si="11"/>
        <v>N/A</v>
      </c>
      <c r="G71" s="23">
        <v>2521.1997713000001</v>
      </c>
      <c r="H71" s="5" t="str">
        <f t="shared" si="12"/>
        <v>N/A</v>
      </c>
      <c r="I71" s="6">
        <v>-22.1</v>
      </c>
      <c r="J71" s="6">
        <v>1.5149999999999999</v>
      </c>
      <c r="K71" s="85" t="str">
        <f t="shared" si="9"/>
        <v>Yes</v>
      </c>
    </row>
    <row r="72" spans="1:11" ht="25" x14ac:dyDescent="0.25">
      <c r="A72" s="104" t="s">
        <v>890</v>
      </c>
      <c r="B72" s="21" t="s">
        <v>213</v>
      </c>
      <c r="C72" s="46">
        <v>1857.3508451</v>
      </c>
      <c r="D72" s="5" t="str">
        <f t="shared" si="10"/>
        <v>N/A</v>
      </c>
      <c r="E72" s="23">
        <v>1944.8480066</v>
      </c>
      <c r="F72" s="5" t="str">
        <f t="shared" si="11"/>
        <v>N/A</v>
      </c>
      <c r="G72" s="23">
        <v>2075.9231110000001</v>
      </c>
      <c r="H72" s="5" t="str">
        <f t="shared" si="12"/>
        <v>N/A</v>
      </c>
      <c r="I72" s="6">
        <v>4.7110000000000003</v>
      </c>
      <c r="J72" s="6">
        <v>6.74</v>
      </c>
      <c r="K72" s="85" t="str">
        <f t="shared" si="9"/>
        <v>Yes</v>
      </c>
    </row>
    <row r="73" spans="1:11" x14ac:dyDescent="0.25">
      <c r="A73" s="104" t="s">
        <v>891</v>
      </c>
      <c r="B73" s="21" t="s">
        <v>213</v>
      </c>
      <c r="C73" s="46">
        <v>619.92563202999997</v>
      </c>
      <c r="D73" s="5" t="str">
        <f t="shared" si="10"/>
        <v>N/A</v>
      </c>
      <c r="E73" s="23">
        <v>508.84486671000002</v>
      </c>
      <c r="F73" s="5" t="str">
        <f t="shared" si="11"/>
        <v>N/A</v>
      </c>
      <c r="G73" s="23">
        <v>549.32468076999999</v>
      </c>
      <c r="H73" s="5" t="str">
        <f t="shared" si="12"/>
        <v>N/A</v>
      </c>
      <c r="I73" s="6">
        <v>-17.899999999999999</v>
      </c>
      <c r="J73" s="6">
        <v>7.9550000000000001</v>
      </c>
      <c r="K73" s="85" t="str">
        <f t="shared" si="9"/>
        <v>Yes</v>
      </c>
    </row>
    <row r="74" spans="1:11" x14ac:dyDescent="0.25">
      <c r="A74" s="104" t="s">
        <v>892</v>
      </c>
      <c r="B74" s="21" t="s">
        <v>213</v>
      </c>
      <c r="C74" s="46">
        <v>585.62571195999999</v>
      </c>
      <c r="D74" s="5" t="str">
        <f t="shared" si="10"/>
        <v>N/A</v>
      </c>
      <c r="E74" s="23">
        <v>612.74169742000004</v>
      </c>
      <c r="F74" s="5" t="str">
        <f>IF($B74="N/A","N/A",IF(E74&gt;15,"No",IF(E74&lt;-15,"No","Yes")))</f>
        <v>N/A</v>
      </c>
      <c r="G74" s="23">
        <v>616.59458128000006</v>
      </c>
      <c r="H74" s="5" t="str">
        <f t="shared" si="12"/>
        <v>N/A</v>
      </c>
      <c r="I74" s="6">
        <v>4.63</v>
      </c>
      <c r="J74" s="6">
        <v>0.62880000000000003</v>
      </c>
      <c r="K74" s="85" t="str">
        <f t="shared" si="9"/>
        <v>Yes</v>
      </c>
    </row>
    <row r="75" spans="1:11" x14ac:dyDescent="0.25">
      <c r="A75" s="104" t="s">
        <v>893</v>
      </c>
      <c r="B75" s="21" t="s">
        <v>213</v>
      </c>
      <c r="C75" s="44">
        <v>0.98535751890000001</v>
      </c>
      <c r="D75" s="5" t="str">
        <f t="shared" ref="D75:D80" si="13">IF($B75="N/A","N/A",IF(C75&gt;15,"No",IF(C75&lt;-15,"No","Yes")))</f>
        <v>N/A</v>
      </c>
      <c r="E75" s="4">
        <v>0.83740211109999996</v>
      </c>
      <c r="F75" s="5" t="str">
        <f>IF($B75="N/A","N/A",IF(E75&gt;15,"No",IF(E75&lt;-15,"No","Yes")))</f>
        <v>N/A</v>
      </c>
      <c r="G75" s="4">
        <v>1.1617095243</v>
      </c>
      <c r="H75" s="5" t="str">
        <f t="shared" si="12"/>
        <v>N/A</v>
      </c>
      <c r="I75" s="6">
        <v>-15</v>
      </c>
      <c r="J75" s="6">
        <v>38.729999999999997</v>
      </c>
      <c r="K75" s="85" t="str">
        <f t="shared" ref="K75:K80" si="14">IF(J75="Div by 0", "N/A", IF(J75="N/A","N/A", IF(J75&gt;30, "No", IF(J75&lt;-30, "No", "Yes"))))</f>
        <v>No</v>
      </c>
    </row>
    <row r="76" spans="1:11" x14ac:dyDescent="0.25">
      <c r="A76" s="104" t="s">
        <v>894</v>
      </c>
      <c r="B76" s="21" t="s">
        <v>213</v>
      </c>
      <c r="C76" s="44">
        <v>0.16000978900000001</v>
      </c>
      <c r="D76" s="5" t="str">
        <f t="shared" si="13"/>
        <v>N/A</v>
      </c>
      <c r="E76" s="4">
        <v>0.1811409675</v>
      </c>
      <c r="F76" s="5" t="str">
        <f t="shared" ref="F76:F86" si="15">IF($B76="N/A","N/A",IF(E76&gt;15,"No",IF(E76&lt;-15,"No","Yes")))</f>
        <v>N/A</v>
      </c>
      <c r="G76" s="4">
        <v>0.31246551150000001</v>
      </c>
      <c r="H76" s="5" t="str">
        <f t="shared" si="12"/>
        <v>N/A</v>
      </c>
      <c r="I76" s="6">
        <v>13.21</v>
      </c>
      <c r="J76" s="6">
        <v>72.5</v>
      </c>
      <c r="K76" s="85" t="str">
        <f t="shared" si="14"/>
        <v>No</v>
      </c>
    </row>
    <row r="77" spans="1:11" x14ac:dyDescent="0.25">
      <c r="A77" s="104" t="s">
        <v>895</v>
      </c>
      <c r="B77" s="21" t="s">
        <v>213</v>
      </c>
      <c r="C77" s="44">
        <v>0.83436865579999997</v>
      </c>
      <c r="D77" s="5" t="str">
        <f t="shared" si="13"/>
        <v>N/A</v>
      </c>
      <c r="E77" s="4">
        <v>1.2330167417</v>
      </c>
      <c r="F77" s="5" t="str">
        <f t="shared" si="15"/>
        <v>N/A</v>
      </c>
      <c r="G77" s="4">
        <v>1.7116764153999999</v>
      </c>
      <c r="H77" s="5" t="str">
        <f t="shared" si="12"/>
        <v>N/A</v>
      </c>
      <c r="I77" s="6">
        <v>47.78</v>
      </c>
      <c r="J77" s="6">
        <v>38.82</v>
      </c>
      <c r="K77" s="85" t="str">
        <f t="shared" si="14"/>
        <v>No</v>
      </c>
    </row>
    <row r="78" spans="1:11" x14ac:dyDescent="0.25">
      <c r="A78" s="104" t="s">
        <v>896</v>
      </c>
      <c r="B78" s="21" t="s">
        <v>213</v>
      </c>
      <c r="C78" s="44">
        <v>0.39330343629999998</v>
      </c>
      <c r="D78" s="5" t="str">
        <f t="shared" si="13"/>
        <v>N/A</v>
      </c>
      <c r="E78" s="4">
        <v>0.56069247899999997</v>
      </c>
      <c r="F78" s="5" t="str">
        <f t="shared" si="15"/>
        <v>N/A</v>
      </c>
      <c r="G78" s="4">
        <v>0.99026045689999997</v>
      </c>
      <c r="H78" s="5" t="str">
        <f t="shared" si="12"/>
        <v>N/A</v>
      </c>
      <c r="I78" s="6">
        <v>42.56</v>
      </c>
      <c r="J78" s="6">
        <v>76.61</v>
      </c>
      <c r="K78" s="85" t="str">
        <f t="shared" si="14"/>
        <v>No</v>
      </c>
    </row>
    <row r="79" spans="1:11" ht="25" x14ac:dyDescent="0.25">
      <c r="A79" s="104" t="s">
        <v>897</v>
      </c>
      <c r="B79" s="21" t="s">
        <v>213</v>
      </c>
      <c r="C79" s="44">
        <v>24.088216617</v>
      </c>
      <c r="D79" s="5" t="str">
        <f t="shared" si="13"/>
        <v>N/A</v>
      </c>
      <c r="E79" s="4">
        <v>21.804770712</v>
      </c>
      <c r="F79" s="5" t="str">
        <f t="shared" si="15"/>
        <v>N/A</v>
      </c>
      <c r="G79" s="4">
        <v>18.952240370999998</v>
      </c>
      <c r="H79" s="5" t="str">
        <f t="shared" si="12"/>
        <v>N/A</v>
      </c>
      <c r="I79" s="6">
        <v>-9.48</v>
      </c>
      <c r="J79" s="6">
        <v>-13.1</v>
      </c>
      <c r="K79" s="85" t="str">
        <f t="shared" si="14"/>
        <v>Yes</v>
      </c>
    </row>
    <row r="80" spans="1:11" ht="25" x14ac:dyDescent="0.25">
      <c r="A80" s="104" t="s">
        <v>898</v>
      </c>
      <c r="B80" s="21" t="s">
        <v>213</v>
      </c>
      <c r="C80" s="48">
        <v>23.858674245</v>
      </c>
      <c r="D80" s="5" t="str">
        <f t="shared" si="13"/>
        <v>N/A</v>
      </c>
      <c r="E80" s="48">
        <v>21.433285229999999</v>
      </c>
      <c r="F80" s="5" t="str">
        <f t="shared" si="15"/>
        <v>N/A</v>
      </c>
      <c r="G80" s="48">
        <v>18.318121619999999</v>
      </c>
      <c r="H80" s="5" t="str">
        <f t="shared" si="12"/>
        <v>N/A</v>
      </c>
      <c r="I80" s="6">
        <v>-10.199999999999999</v>
      </c>
      <c r="J80" s="49">
        <v>-14.5</v>
      </c>
      <c r="K80" s="85" t="str">
        <f t="shared" si="14"/>
        <v>Yes</v>
      </c>
    </row>
    <row r="81" spans="1:11" x14ac:dyDescent="0.25">
      <c r="A81" s="104" t="s">
        <v>899</v>
      </c>
      <c r="B81" s="21" t="s">
        <v>213</v>
      </c>
      <c r="C81" s="50">
        <v>57.729248339999998</v>
      </c>
      <c r="D81" s="5" t="str">
        <f t="shared" ref="D81:D86" si="16">IF($B81="N/A","N/A",IF(C81&gt;15,"No",IF(C81&lt;-15,"No","Yes")))</f>
        <v>N/A</v>
      </c>
      <c r="E81" s="51">
        <v>78.290921440000005</v>
      </c>
      <c r="F81" s="5" t="str">
        <f t="shared" si="15"/>
        <v>N/A</v>
      </c>
      <c r="G81" s="51">
        <v>85.274670467000007</v>
      </c>
      <c r="H81" s="5" t="str">
        <f>IF($B81="N/A","N/A",IF(G81&gt;15,"No",IF(G81&lt;-15,"No","Yes")))</f>
        <v>N/A</v>
      </c>
      <c r="I81" s="6">
        <v>35.619999999999997</v>
      </c>
      <c r="J81" s="6">
        <v>8.92</v>
      </c>
      <c r="K81" s="85" t="str">
        <f t="shared" ref="K81:K86" si="17">IF(J81="Div by 0", "N/A", IF(J81="N/A","N/A", IF(J81&gt;30, "No", IF(J81&lt;-30, "No", "Yes"))))</f>
        <v>Yes</v>
      </c>
    </row>
    <row r="82" spans="1:11" x14ac:dyDescent="0.25">
      <c r="A82" s="104" t="s">
        <v>900</v>
      </c>
      <c r="B82" s="21" t="s">
        <v>213</v>
      </c>
      <c r="C82" s="50">
        <v>146.88850126</v>
      </c>
      <c r="D82" s="5" t="str">
        <f t="shared" si="16"/>
        <v>N/A</v>
      </c>
      <c r="E82" s="51">
        <v>142.80323501000001</v>
      </c>
      <c r="F82" s="5" t="str">
        <f t="shared" si="15"/>
        <v>N/A</v>
      </c>
      <c r="G82" s="51">
        <v>138.11637969</v>
      </c>
      <c r="H82" s="5" t="str">
        <f t="shared" si="12"/>
        <v>N/A</v>
      </c>
      <c r="I82" s="6">
        <v>-2.78</v>
      </c>
      <c r="J82" s="6">
        <v>-3.28</v>
      </c>
      <c r="K82" s="85" t="str">
        <f t="shared" si="17"/>
        <v>Yes</v>
      </c>
    </row>
    <row r="83" spans="1:11" x14ac:dyDescent="0.25">
      <c r="A83" s="104" t="s">
        <v>901</v>
      </c>
      <c r="B83" s="21" t="s">
        <v>213</v>
      </c>
      <c r="C83" s="50">
        <v>220.35089785</v>
      </c>
      <c r="D83" s="5" t="str">
        <f t="shared" si="16"/>
        <v>N/A</v>
      </c>
      <c r="E83" s="51">
        <v>210.51350973999999</v>
      </c>
      <c r="F83" s="5" t="str">
        <f t="shared" si="15"/>
        <v>N/A</v>
      </c>
      <c r="G83" s="51">
        <v>202.91727650999999</v>
      </c>
      <c r="H83" s="5" t="str">
        <f t="shared" si="12"/>
        <v>N/A</v>
      </c>
      <c r="I83" s="6">
        <v>-4.46</v>
      </c>
      <c r="J83" s="6">
        <v>-3.61</v>
      </c>
      <c r="K83" s="85" t="str">
        <f t="shared" si="17"/>
        <v>Yes</v>
      </c>
    </row>
    <row r="84" spans="1:11" x14ac:dyDescent="0.25">
      <c r="A84" s="104" t="s">
        <v>902</v>
      </c>
      <c r="B84" s="21" t="s">
        <v>213</v>
      </c>
      <c r="C84" s="50">
        <v>342.75218575999997</v>
      </c>
      <c r="D84" s="5" t="str">
        <f t="shared" si="16"/>
        <v>N/A</v>
      </c>
      <c r="E84" s="51">
        <v>364.38291528000002</v>
      </c>
      <c r="F84" s="5" t="str">
        <f t="shared" si="15"/>
        <v>N/A</v>
      </c>
      <c r="G84" s="51">
        <v>357.69889387000001</v>
      </c>
      <c r="H84" s="5" t="str">
        <f t="shared" si="12"/>
        <v>N/A</v>
      </c>
      <c r="I84" s="6">
        <v>6.3109999999999999</v>
      </c>
      <c r="J84" s="6">
        <v>-1.83</v>
      </c>
      <c r="K84" s="85" t="str">
        <f t="shared" si="17"/>
        <v>Yes</v>
      </c>
    </row>
    <row r="85" spans="1:11" x14ac:dyDescent="0.25">
      <c r="A85" s="104" t="s">
        <v>903</v>
      </c>
      <c r="B85" s="21" t="s">
        <v>213</v>
      </c>
      <c r="C85" s="50">
        <v>409.19650532999998</v>
      </c>
      <c r="D85" s="5" t="str">
        <f t="shared" si="16"/>
        <v>N/A</v>
      </c>
      <c r="E85" s="51">
        <v>449.81185753</v>
      </c>
      <c r="F85" s="5" t="str">
        <f t="shared" si="15"/>
        <v>N/A</v>
      </c>
      <c r="G85" s="51">
        <v>1176.3531433999999</v>
      </c>
      <c r="H85" s="5" t="str">
        <f t="shared" si="12"/>
        <v>N/A</v>
      </c>
      <c r="I85" s="6">
        <v>9.9260000000000002</v>
      </c>
      <c r="J85" s="6">
        <v>161.5</v>
      </c>
      <c r="K85" s="85" t="str">
        <f t="shared" si="17"/>
        <v>No</v>
      </c>
    </row>
    <row r="86" spans="1:11" ht="25" x14ac:dyDescent="0.25">
      <c r="A86" s="104" t="s">
        <v>904</v>
      </c>
      <c r="B86" s="21" t="s">
        <v>213</v>
      </c>
      <c r="C86" s="52">
        <v>410.88602954999999</v>
      </c>
      <c r="D86" s="5" t="str">
        <f t="shared" si="16"/>
        <v>N/A</v>
      </c>
      <c r="E86" s="52">
        <v>453.33059394000003</v>
      </c>
      <c r="F86" s="5" t="str">
        <f t="shared" si="15"/>
        <v>N/A</v>
      </c>
      <c r="G86" s="52">
        <v>1200.5401689</v>
      </c>
      <c r="H86" s="5" t="str">
        <f t="shared" si="12"/>
        <v>N/A</v>
      </c>
      <c r="I86" s="6">
        <v>10.33</v>
      </c>
      <c r="J86" s="6">
        <v>164.8</v>
      </c>
      <c r="K86" s="85" t="str">
        <f t="shared" si="17"/>
        <v>No</v>
      </c>
    </row>
    <row r="87" spans="1:11" x14ac:dyDescent="0.25">
      <c r="A87" s="104" t="s">
        <v>32</v>
      </c>
      <c r="B87" s="21" t="s">
        <v>266</v>
      </c>
      <c r="C87" s="44">
        <v>73.207984144999998</v>
      </c>
      <c r="D87" s="5" t="str">
        <f>IF($B87="N/A","N/A",IF(C87&gt;60,"Yes","No"))</f>
        <v>Yes</v>
      </c>
      <c r="E87" s="4">
        <v>75.252989817</v>
      </c>
      <c r="F87" s="5" t="str">
        <f>IF($B87="N/A","N/A",IF(E87&gt;60,"Yes","No"))</f>
        <v>Yes</v>
      </c>
      <c r="G87" s="4">
        <v>75.881442445999994</v>
      </c>
      <c r="H87" s="5" t="str">
        <f>IF($B87="N/A","N/A",IF(G87&gt;60,"Yes","No"))</f>
        <v>Yes</v>
      </c>
      <c r="I87" s="6">
        <v>2.7930000000000001</v>
      </c>
      <c r="J87" s="6">
        <v>0.83509999999999995</v>
      </c>
      <c r="K87" s="85" t="str">
        <f t="shared" ref="K87:K105" si="18">IF(J87="Div by 0", "N/A", IF(J87="N/A","N/A", IF(J87&gt;30, "No", IF(J87&lt;-30, "No", "Yes"))))</f>
        <v>Yes</v>
      </c>
    </row>
    <row r="88" spans="1:11" x14ac:dyDescent="0.25">
      <c r="A88" s="104" t="s">
        <v>39</v>
      </c>
      <c r="B88" s="21" t="s">
        <v>267</v>
      </c>
      <c r="C88" s="44">
        <v>99.403411104</v>
      </c>
      <c r="D88" s="5" t="str">
        <f>IF($B88="N/A","N/A",IF(C88&gt;100,"No",IF(C88&lt;85,"No","Yes")))</f>
        <v>Yes</v>
      </c>
      <c r="E88" s="4">
        <v>99.508009641000001</v>
      </c>
      <c r="F88" s="5" t="str">
        <f>IF($B88="N/A","N/A",IF(E88&gt;100,"No",IF(E88&lt;85,"No","Yes")))</f>
        <v>Yes</v>
      </c>
      <c r="G88" s="4">
        <v>99.233113235000005</v>
      </c>
      <c r="H88" s="5" t="str">
        <f>IF($B88="N/A","N/A",IF(G88&gt;100,"No",IF(G88&lt;85,"No","Yes")))</f>
        <v>Yes</v>
      </c>
      <c r="I88" s="6">
        <v>0.1052</v>
      </c>
      <c r="J88" s="6">
        <v>-0.27600000000000002</v>
      </c>
      <c r="K88" s="85" t="str">
        <f t="shared" si="18"/>
        <v>Yes</v>
      </c>
    </row>
    <row r="89" spans="1:11" x14ac:dyDescent="0.25">
      <c r="A89" s="104" t="s">
        <v>905</v>
      </c>
      <c r="B89" s="21" t="s">
        <v>213</v>
      </c>
      <c r="C89" s="44">
        <v>24.87267439</v>
      </c>
      <c r="D89" s="5" t="str">
        <f>IF($B89="N/A","N/A",IF(C89&gt;15,"No",IF(C89&lt;-15,"No","Yes")))</f>
        <v>N/A</v>
      </c>
      <c r="E89" s="4">
        <v>30.168597303999999</v>
      </c>
      <c r="F89" s="5" t="str">
        <f>IF($B89="N/A","N/A",IF(E89&gt;15,"No",IF(E89&lt;-15,"No","Yes")))</f>
        <v>N/A</v>
      </c>
      <c r="G89" s="4">
        <v>38.894506565999997</v>
      </c>
      <c r="H89" s="5" t="str">
        <f>IF($B89="N/A","N/A",IF(G89&gt;15,"No",IF(G89&lt;-15,"No","Yes")))</f>
        <v>N/A</v>
      </c>
      <c r="I89" s="6">
        <v>21.29</v>
      </c>
      <c r="J89" s="6">
        <v>28.92</v>
      </c>
      <c r="K89" s="85" t="str">
        <f t="shared" si="18"/>
        <v>Yes</v>
      </c>
    </row>
    <row r="90" spans="1:11" x14ac:dyDescent="0.25">
      <c r="A90" s="104" t="s">
        <v>846</v>
      </c>
      <c r="B90" s="21" t="s">
        <v>268</v>
      </c>
      <c r="C90" s="44">
        <v>1.2979312524</v>
      </c>
      <c r="D90" s="5" t="str">
        <f>IF($B90="N/A","N/A",IF(C90&gt;25,"No",IF(C90&lt;5,"No","Yes")))</f>
        <v>No</v>
      </c>
      <c r="E90" s="4">
        <v>1.6213639951000001</v>
      </c>
      <c r="F90" s="5" t="str">
        <f>IF($B90="N/A","N/A",IF(E90&gt;25,"No",IF(E90&lt;5,"No","Yes")))</f>
        <v>No</v>
      </c>
      <c r="G90" s="4">
        <v>3.6921774662</v>
      </c>
      <c r="H90" s="5" t="str">
        <f>IF($B90="N/A","N/A",IF(G90&gt;25,"No",IF(G90&lt;5,"No","Yes")))</f>
        <v>No</v>
      </c>
      <c r="I90" s="6">
        <v>24.92</v>
      </c>
      <c r="J90" s="6">
        <v>127.7</v>
      </c>
      <c r="K90" s="85" t="str">
        <f t="shared" si="18"/>
        <v>No</v>
      </c>
    </row>
    <row r="91" spans="1:11" x14ac:dyDescent="0.25">
      <c r="A91" s="104" t="s">
        <v>847</v>
      </c>
      <c r="B91" s="21" t="s">
        <v>269</v>
      </c>
      <c r="C91" s="44">
        <v>64.360937985000007</v>
      </c>
      <c r="D91" s="5" t="str">
        <f>IF($B91="N/A","N/A",IF(C91&gt;70,"No",IF(C91&lt;40,"No","Yes")))</f>
        <v>Yes</v>
      </c>
      <c r="E91" s="4">
        <v>60.563887371</v>
      </c>
      <c r="F91" s="5" t="str">
        <f>IF($B91="N/A","N/A",IF(E91&gt;70,"No",IF(E91&lt;40,"No","Yes")))</f>
        <v>Yes</v>
      </c>
      <c r="G91" s="4">
        <v>40.699980764999999</v>
      </c>
      <c r="H91" s="5" t="str">
        <f>IF($B91="N/A","N/A",IF(G91&gt;70,"No",IF(G91&lt;40,"No","Yes")))</f>
        <v>Yes</v>
      </c>
      <c r="I91" s="6">
        <v>-5.9</v>
      </c>
      <c r="J91" s="6">
        <v>-32.799999999999997</v>
      </c>
      <c r="K91" s="85" t="str">
        <f t="shared" si="18"/>
        <v>No</v>
      </c>
    </row>
    <row r="92" spans="1:11" x14ac:dyDescent="0.25">
      <c r="A92" s="104" t="s">
        <v>848</v>
      </c>
      <c r="B92" s="21" t="s">
        <v>270</v>
      </c>
      <c r="C92" s="44">
        <v>34.341069761</v>
      </c>
      <c r="D92" s="5" t="str">
        <f>IF($B92="N/A","N/A",IF(C92&gt;55,"No",IF(C92&lt;20,"No","Yes")))</f>
        <v>Yes</v>
      </c>
      <c r="E92" s="4">
        <v>37.812641567999997</v>
      </c>
      <c r="F92" s="5" t="str">
        <f>IF($B92="N/A","N/A",IF(E92&gt;55,"No",IF(E92&lt;20,"No","Yes")))</f>
        <v>Yes</v>
      </c>
      <c r="G92" s="4">
        <v>52.443071476999997</v>
      </c>
      <c r="H92" s="5" t="str">
        <f>IF($B92="N/A","N/A",IF(G92&gt;55,"No",IF(G92&lt;20,"No","Yes")))</f>
        <v>Yes</v>
      </c>
      <c r="I92" s="6">
        <v>10.11</v>
      </c>
      <c r="J92" s="6">
        <v>38.69</v>
      </c>
      <c r="K92" s="85" t="str">
        <f t="shared" si="18"/>
        <v>No</v>
      </c>
    </row>
    <row r="93" spans="1:11" x14ac:dyDescent="0.25">
      <c r="A93" s="104" t="s">
        <v>163</v>
      </c>
      <c r="B93" s="21" t="s">
        <v>246</v>
      </c>
      <c r="C93" s="44">
        <v>99.655396166000003</v>
      </c>
      <c r="D93" s="5" t="str">
        <f>IF($B93="N/A","N/A",IF(C93&gt;95,"Yes","No"))</f>
        <v>Yes</v>
      </c>
      <c r="E93" s="4">
        <v>99.496734895000003</v>
      </c>
      <c r="F93" s="5" t="str">
        <f>IF($B93="N/A","N/A",IF(E93&gt;95,"Yes","No"))</f>
        <v>Yes</v>
      </c>
      <c r="G93" s="4">
        <v>99.166924180999999</v>
      </c>
      <c r="H93" s="5" t="str">
        <f>IF($B93="N/A","N/A",IF(G93&gt;95,"Yes","No"))</f>
        <v>Yes</v>
      </c>
      <c r="I93" s="6">
        <v>-0.159</v>
      </c>
      <c r="J93" s="6">
        <v>-0.33100000000000002</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49.697377269999997</v>
      </c>
      <c r="D95" s="5" t="str">
        <f>IF($B95="N/A","N/A",IF(C95&gt;15,"No",IF(C95&lt;-15,"No","Yes")))</f>
        <v>N/A</v>
      </c>
      <c r="E95" s="4">
        <v>43.367198838999997</v>
      </c>
      <c r="F95" s="5" t="str">
        <f>IF($B95="N/A","N/A",IF(E95&gt;15,"No",IF(E95&lt;-15,"No","Yes")))</f>
        <v>N/A</v>
      </c>
      <c r="G95" s="4">
        <v>94.001966568</v>
      </c>
      <c r="H95" s="5" t="str">
        <f>IF($B95="N/A","N/A",IF(G95&gt;15,"No",IF(G95&lt;-15,"No","Yes")))</f>
        <v>N/A</v>
      </c>
      <c r="I95" s="6">
        <v>-12.7</v>
      </c>
      <c r="J95" s="6">
        <v>116.8</v>
      </c>
      <c r="K95" s="85" t="str">
        <f t="shared" si="18"/>
        <v>No</v>
      </c>
    </row>
    <row r="96" spans="1:11" x14ac:dyDescent="0.25">
      <c r="A96" s="104" t="s">
        <v>906</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85" t="str">
        <f t="shared" si="18"/>
        <v>Yes</v>
      </c>
    </row>
    <row r="97" spans="1:11" x14ac:dyDescent="0.25">
      <c r="A97" s="104" t="s">
        <v>907</v>
      </c>
      <c r="B97" s="21" t="s">
        <v>213</v>
      </c>
      <c r="C97" s="44">
        <v>99.867275754999994</v>
      </c>
      <c r="D97" s="5" t="str">
        <f>IF($B97="N/A","N/A",IF(C97&gt;15,"No",IF(C97&lt;-15,"No","Yes")))</f>
        <v>N/A</v>
      </c>
      <c r="E97" s="4">
        <v>99.846619880000006</v>
      </c>
      <c r="F97" s="5" t="str">
        <f>IF($B97="N/A","N/A",IF(E97&gt;15,"No",IF(E97&lt;-15,"No","Yes")))</f>
        <v>N/A</v>
      </c>
      <c r="G97" s="4">
        <v>99.818324063999995</v>
      </c>
      <c r="H97" s="5" t="str">
        <f>IF($B97="N/A","N/A",IF(G97&gt;15,"No",IF(G97&lt;-15,"No","Yes")))</f>
        <v>N/A</v>
      </c>
      <c r="I97" s="6">
        <v>-2.1000000000000001E-2</v>
      </c>
      <c r="J97" s="6">
        <v>-2.8000000000000001E-2</v>
      </c>
      <c r="K97" s="85" t="str">
        <f t="shared" si="18"/>
        <v>Yes</v>
      </c>
    </row>
    <row r="98" spans="1:11" x14ac:dyDescent="0.25">
      <c r="A98" s="104" t="s">
        <v>43</v>
      </c>
      <c r="B98" s="21" t="s">
        <v>223</v>
      </c>
      <c r="C98" s="44">
        <v>99.872873815000005</v>
      </c>
      <c r="D98" s="5" t="str">
        <f>IF($B98="N/A","N/A",IF(C98&gt;100,"No",IF(C98&lt;98,"No","Yes")))</f>
        <v>Yes</v>
      </c>
      <c r="E98" s="4">
        <v>99.804484983999998</v>
      </c>
      <c r="F98" s="5" t="str">
        <f>IF($B98="N/A","N/A",IF(E98&gt;100,"No",IF(E98&lt;98,"No","Yes")))</f>
        <v>Yes</v>
      </c>
      <c r="G98" s="4">
        <v>99.669142127000001</v>
      </c>
      <c r="H98" s="5" t="str">
        <f>IF($B98="N/A","N/A",IF(G98&gt;100,"No",IF(G98&lt;98,"No","Yes")))</f>
        <v>Yes</v>
      </c>
      <c r="I98" s="6">
        <v>-6.8000000000000005E-2</v>
      </c>
      <c r="J98" s="6">
        <v>-0.13600000000000001</v>
      </c>
      <c r="K98" s="85" t="str">
        <f t="shared" si="18"/>
        <v>Yes</v>
      </c>
    </row>
    <row r="99" spans="1:11" x14ac:dyDescent="0.25">
      <c r="A99" s="104" t="s">
        <v>44</v>
      </c>
      <c r="B99" s="21" t="s">
        <v>213</v>
      </c>
      <c r="C99" s="44">
        <v>22.444260564</v>
      </c>
      <c r="D99" s="5" t="str">
        <f>IF($B99="N/A","N/A",IF(C99&gt;15,"No",IF(C99&lt;-15,"No","Yes")))</f>
        <v>N/A</v>
      </c>
      <c r="E99" s="4">
        <v>27.568621791999998</v>
      </c>
      <c r="F99" s="5" t="str">
        <f>IF($B99="N/A","N/A",IF(E99&gt;15,"No",IF(E99&lt;-15,"No","Yes")))</f>
        <v>N/A</v>
      </c>
      <c r="G99" s="4">
        <v>38.222906533</v>
      </c>
      <c r="H99" s="5" t="str">
        <f>IF($B99="N/A","N/A",IF(G99&gt;15,"No",IF(G99&lt;-15,"No","Yes")))</f>
        <v>N/A</v>
      </c>
      <c r="I99" s="6">
        <v>22.83</v>
      </c>
      <c r="J99" s="6">
        <v>38.65</v>
      </c>
      <c r="K99" s="85" t="str">
        <f t="shared" si="18"/>
        <v>No</v>
      </c>
    </row>
    <row r="100" spans="1:11" x14ac:dyDescent="0.25">
      <c r="A100" s="104" t="s">
        <v>45</v>
      </c>
      <c r="B100" s="21" t="s">
        <v>213</v>
      </c>
      <c r="C100" s="44">
        <v>52.683628636000002</v>
      </c>
      <c r="D100" s="5" t="str">
        <f>IF($B100="N/A","N/A",IF(C100&gt;15,"No",IF(C100&lt;-15,"No","Yes")))</f>
        <v>N/A</v>
      </c>
      <c r="E100" s="4">
        <v>49.944715932999998</v>
      </c>
      <c r="F100" s="5" t="str">
        <f>IF($B100="N/A","N/A",IF(E100&gt;15,"No",IF(E100&lt;-15,"No","Yes")))</f>
        <v>N/A</v>
      </c>
      <c r="G100" s="4">
        <v>42.031898005000002</v>
      </c>
      <c r="H100" s="5" t="str">
        <f>IF($B100="N/A","N/A",IF(G100&gt;15,"No",IF(G100&lt;-15,"No","Yes")))</f>
        <v>N/A</v>
      </c>
      <c r="I100" s="6">
        <v>-5.2</v>
      </c>
      <c r="J100" s="6">
        <v>-15.8</v>
      </c>
      <c r="K100" s="85" t="str">
        <f t="shared" si="18"/>
        <v>Yes</v>
      </c>
    </row>
    <row r="101" spans="1:11" x14ac:dyDescent="0.25">
      <c r="A101" s="104" t="s">
        <v>355</v>
      </c>
      <c r="B101" s="21" t="s">
        <v>213</v>
      </c>
      <c r="C101" s="44">
        <v>75.127889199999998</v>
      </c>
      <c r="D101" s="5" t="str">
        <f>IF($B101="N/A","N/A",IF(C101&gt;15,"No",IF(C101&lt;-15,"No","Yes")))</f>
        <v>N/A</v>
      </c>
      <c r="E101" s="4">
        <v>77.513337725</v>
      </c>
      <c r="F101" s="5" t="str">
        <f>IF($B101="N/A","N/A",IF(E101&gt;15,"No",IF(E101&lt;-15,"No","Yes")))</f>
        <v>N/A</v>
      </c>
      <c r="G101" s="4">
        <v>80.254804538000002</v>
      </c>
      <c r="H101" s="5" t="str">
        <f>IF($B101="N/A","N/A",IF(G101&gt;15,"No",IF(G101&lt;-15,"No","Yes")))</f>
        <v>N/A</v>
      </c>
      <c r="I101" s="6">
        <v>3.1749999999999998</v>
      </c>
      <c r="J101" s="6">
        <v>3.5369999999999999</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1750</v>
      </c>
      <c r="J102" s="6" t="s">
        <v>1750</v>
      </c>
      <c r="K102" s="85" t="str">
        <f t="shared" si="18"/>
        <v>N/A</v>
      </c>
    </row>
    <row r="103" spans="1:11" x14ac:dyDescent="0.25">
      <c r="A103" s="104" t="s">
        <v>47</v>
      </c>
      <c r="B103" s="21" t="s">
        <v>213</v>
      </c>
      <c r="C103" s="44">
        <v>24.872110800000002</v>
      </c>
      <c r="D103" s="5" t="str">
        <f>IF($B103="N/A","N/A",IF(C103&gt;15,"No",IF(C103&lt;-15,"No","Yes")))</f>
        <v>N/A</v>
      </c>
      <c r="E103" s="4">
        <v>22.434418268000002</v>
      </c>
      <c r="F103" s="5" t="str">
        <f>IF($B103="N/A","N/A",IF(E103&gt;15,"No",IF(E103&lt;-15,"No","Yes")))</f>
        <v>N/A</v>
      </c>
      <c r="G103" s="4">
        <v>2.4153596092999998</v>
      </c>
      <c r="H103" s="5" t="str">
        <f>IF($B103="N/A","N/A",IF(G103&gt;15,"No",IF(G103&lt;-15,"No","Yes")))</f>
        <v>N/A</v>
      </c>
      <c r="I103" s="6">
        <v>-9.8000000000000007</v>
      </c>
      <c r="J103" s="6">
        <v>-89.2</v>
      </c>
      <c r="K103" s="85" t="str">
        <f t="shared" si="18"/>
        <v>No</v>
      </c>
    </row>
    <row r="104" spans="1:11" x14ac:dyDescent="0.25">
      <c r="A104" s="104" t="s">
        <v>33</v>
      </c>
      <c r="B104" s="21" t="s">
        <v>223</v>
      </c>
      <c r="C104" s="44">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5" t="str">
        <f t="shared" si="18"/>
        <v>Yes</v>
      </c>
    </row>
    <row r="106" spans="1:11" x14ac:dyDescent="0.25">
      <c r="A106" s="104" t="s">
        <v>49</v>
      </c>
      <c r="B106" s="29" t="s">
        <v>213</v>
      </c>
      <c r="C106" s="44">
        <v>100</v>
      </c>
      <c r="D106" s="5" t="str">
        <f>IF($B106="N/A","N/A",IF(C106&gt;15,"No",IF(C106&lt;-15,"No","Yes")))</f>
        <v>N/A</v>
      </c>
      <c r="E106" s="4">
        <v>100</v>
      </c>
      <c r="F106" s="5" t="str">
        <f>IF($B106="N/A","N/A",IF(E106&gt;15,"No",IF(E106&lt;-15,"No","Yes")))</f>
        <v>N/A</v>
      </c>
      <c r="G106" s="4">
        <v>100</v>
      </c>
      <c r="H106" s="5" t="str">
        <f>IF($B106="N/A","N/A",IF(G106&gt;15,"No",IF(G106&lt;-15,"No","Yes")))</f>
        <v>N/A</v>
      </c>
      <c r="I106" s="6">
        <v>0</v>
      </c>
      <c r="J106" s="6">
        <v>0</v>
      </c>
      <c r="K106" s="85" t="str">
        <f>IF(J106="Div by 0", "N/A", IF(J106="N/A","N/A", IF(J106&gt;30, "No", IF(J106&lt;-30, "No", "Yes"))))</f>
        <v>Yes</v>
      </c>
    </row>
    <row r="107" spans="1:11" x14ac:dyDescent="0.25">
      <c r="A107" s="104" t="s">
        <v>908</v>
      </c>
      <c r="B107" s="21" t="s">
        <v>213</v>
      </c>
      <c r="C107" s="53">
        <v>39.400412103999997</v>
      </c>
      <c r="D107" s="5" t="str">
        <f t="shared" ref="D107:D130" si="19">IF($B107="N/A","N/A",IF(C107&gt;15,"No",IF(C107&lt;-15,"No","Yes")))</f>
        <v>N/A</v>
      </c>
      <c r="E107" s="5">
        <v>52.840388609999998</v>
      </c>
      <c r="F107" s="5" t="str">
        <f t="shared" ref="F107:F130" si="20">IF($B107="N/A","N/A",IF(E107&gt;15,"No",IF(E107&lt;-15,"No","Yes")))</f>
        <v>N/A</v>
      </c>
      <c r="G107" s="4">
        <v>66.372447852999997</v>
      </c>
      <c r="H107" s="5" t="str">
        <f t="shared" ref="H107:H130" si="21">IF($B107="N/A","N/A",IF(G107&gt;15,"No",IF(G107&lt;-15,"No","Yes")))</f>
        <v>N/A</v>
      </c>
      <c r="I107" s="6">
        <v>34.11</v>
      </c>
      <c r="J107" s="6">
        <v>25.61</v>
      </c>
      <c r="K107" s="85" t="str">
        <f t="shared" ref="K107:K130" si="22">IF(J107="Div by 0", "N/A", IF(J107="N/A","N/A", IF(J107&gt;30, "No", IF(J107&lt;-30, "No", "Yes"))))</f>
        <v>Yes</v>
      </c>
    </row>
    <row r="108" spans="1:11" x14ac:dyDescent="0.25">
      <c r="A108" s="104" t="s">
        <v>909</v>
      </c>
      <c r="B108" s="21" t="s">
        <v>213</v>
      </c>
      <c r="C108" s="53">
        <v>36.7370284</v>
      </c>
      <c r="D108" s="21" t="s">
        <v>213</v>
      </c>
      <c r="E108" s="5">
        <v>25.676413291999999</v>
      </c>
      <c r="F108" s="21" t="s">
        <v>213</v>
      </c>
      <c r="G108" s="4">
        <v>15.303526100999999</v>
      </c>
      <c r="H108" s="21" t="s">
        <v>213</v>
      </c>
      <c r="I108" s="6">
        <v>-30.1</v>
      </c>
      <c r="J108" s="6">
        <v>-40.4</v>
      </c>
      <c r="K108" s="85" t="str">
        <f t="shared" si="22"/>
        <v>No</v>
      </c>
    </row>
    <row r="109" spans="1:11" x14ac:dyDescent="0.25">
      <c r="A109" s="104" t="s">
        <v>910</v>
      </c>
      <c r="B109" s="21" t="s">
        <v>213</v>
      </c>
      <c r="C109" s="53">
        <v>1.1613325605</v>
      </c>
      <c r="D109" s="5" t="str">
        <f t="shared" si="19"/>
        <v>N/A</v>
      </c>
      <c r="E109" s="5">
        <v>0.87585363329999999</v>
      </c>
      <c r="F109" s="5" t="str">
        <f t="shared" si="20"/>
        <v>N/A</v>
      </c>
      <c r="G109" s="4">
        <v>1.4505573335999999</v>
      </c>
      <c r="H109" s="5" t="str">
        <f t="shared" si="21"/>
        <v>N/A</v>
      </c>
      <c r="I109" s="6">
        <v>-24.6</v>
      </c>
      <c r="J109" s="6">
        <v>65.62</v>
      </c>
      <c r="K109" s="85" t="str">
        <f t="shared" si="22"/>
        <v>No</v>
      </c>
    </row>
    <row r="110" spans="1:11" x14ac:dyDescent="0.25">
      <c r="A110" s="104" t="s">
        <v>911</v>
      </c>
      <c r="B110" s="21" t="s">
        <v>213</v>
      </c>
      <c r="C110" s="53">
        <v>7.2926593799999995E-2</v>
      </c>
      <c r="D110" s="5" t="str">
        <f t="shared" si="19"/>
        <v>N/A</v>
      </c>
      <c r="E110" s="5">
        <v>3.2074532900000001E-2</v>
      </c>
      <c r="F110" s="5" t="str">
        <f t="shared" si="20"/>
        <v>N/A</v>
      </c>
      <c r="G110" s="4">
        <v>5.0877386599999998E-2</v>
      </c>
      <c r="H110" s="5" t="str">
        <f t="shared" si="21"/>
        <v>N/A</v>
      </c>
      <c r="I110" s="6">
        <v>-56</v>
      </c>
      <c r="J110" s="6">
        <v>58.62</v>
      </c>
      <c r="K110" s="85" t="str">
        <f t="shared" si="22"/>
        <v>No</v>
      </c>
    </row>
    <row r="111" spans="1:11" x14ac:dyDescent="0.25">
      <c r="A111" s="104" t="s">
        <v>912</v>
      </c>
      <c r="B111" s="21" t="s">
        <v>213</v>
      </c>
      <c r="C111" s="53">
        <v>0</v>
      </c>
      <c r="D111" s="5" t="str">
        <f t="shared" si="19"/>
        <v>N/A</v>
      </c>
      <c r="E111" s="5">
        <v>0</v>
      </c>
      <c r="F111" s="5" t="str">
        <f t="shared" si="20"/>
        <v>N/A</v>
      </c>
      <c r="G111" s="4">
        <v>0</v>
      </c>
      <c r="H111" s="5" t="str">
        <f t="shared" si="21"/>
        <v>N/A</v>
      </c>
      <c r="I111" s="6" t="s">
        <v>1750</v>
      </c>
      <c r="J111" s="6" t="s">
        <v>1750</v>
      </c>
      <c r="K111" s="85" t="str">
        <f t="shared" si="22"/>
        <v>N/A</v>
      </c>
    </row>
    <row r="112" spans="1:11" x14ac:dyDescent="0.25">
      <c r="A112" s="104" t="s">
        <v>913</v>
      </c>
      <c r="B112" s="21" t="s">
        <v>213</v>
      </c>
      <c r="C112" s="53">
        <v>6.6406518600000006E-2</v>
      </c>
      <c r="D112" s="5" t="str">
        <f t="shared" si="19"/>
        <v>N/A</v>
      </c>
      <c r="E112" s="5">
        <v>5.9374941299999998E-2</v>
      </c>
      <c r="F112" s="5" t="str">
        <f t="shared" si="20"/>
        <v>N/A</v>
      </c>
      <c r="G112" s="4">
        <v>0.19641871759999999</v>
      </c>
      <c r="H112" s="5" t="str">
        <f t="shared" si="21"/>
        <v>N/A</v>
      </c>
      <c r="I112" s="6">
        <v>-10.6</v>
      </c>
      <c r="J112" s="6">
        <v>230.8</v>
      </c>
      <c r="K112" s="85" t="str">
        <f t="shared" si="22"/>
        <v>No</v>
      </c>
    </row>
    <row r="113" spans="1:11" x14ac:dyDescent="0.25">
      <c r="A113" s="104" t="s">
        <v>914</v>
      </c>
      <c r="B113" s="21" t="s">
        <v>213</v>
      </c>
      <c r="C113" s="53">
        <v>4.9123854000000002E-3</v>
      </c>
      <c r="D113" s="5" t="str">
        <f t="shared" si="19"/>
        <v>N/A</v>
      </c>
      <c r="E113" s="5">
        <v>7.4110959999999998E-4</v>
      </c>
      <c r="F113" s="5" t="str">
        <f t="shared" si="20"/>
        <v>N/A</v>
      </c>
      <c r="G113" s="4">
        <v>9.5188168999999993E-3</v>
      </c>
      <c r="H113" s="5" t="str">
        <f t="shared" si="21"/>
        <v>N/A</v>
      </c>
      <c r="I113" s="6">
        <v>-84.9</v>
      </c>
      <c r="J113" s="6">
        <v>1184</v>
      </c>
      <c r="K113" s="85" t="str">
        <f t="shared" si="22"/>
        <v>No</v>
      </c>
    </row>
    <row r="114" spans="1:11" x14ac:dyDescent="0.25">
      <c r="A114" s="104" t="s">
        <v>915</v>
      </c>
      <c r="B114" s="21" t="s">
        <v>213</v>
      </c>
      <c r="C114" s="53">
        <v>1.6424560498</v>
      </c>
      <c r="D114" s="5" t="str">
        <f t="shared" si="19"/>
        <v>N/A</v>
      </c>
      <c r="E114" s="5">
        <v>1.2045788162</v>
      </c>
      <c r="F114" s="5" t="str">
        <f t="shared" si="20"/>
        <v>N/A</v>
      </c>
      <c r="G114" s="4">
        <v>2.0722326454000002</v>
      </c>
      <c r="H114" s="5" t="str">
        <f t="shared" si="21"/>
        <v>N/A</v>
      </c>
      <c r="I114" s="6">
        <v>-26.7</v>
      </c>
      <c r="J114" s="6">
        <v>72.03</v>
      </c>
      <c r="K114" s="85" t="str">
        <f t="shared" si="22"/>
        <v>No</v>
      </c>
    </row>
    <row r="115" spans="1:11" x14ac:dyDescent="0.25">
      <c r="A115" s="104" t="s">
        <v>916</v>
      </c>
      <c r="B115" s="21" t="s">
        <v>213</v>
      </c>
      <c r="C115" s="53">
        <v>7.1877129600000006E-2</v>
      </c>
      <c r="D115" s="5" t="str">
        <f t="shared" si="19"/>
        <v>N/A</v>
      </c>
      <c r="E115" s="5">
        <v>4.6034969000000002E-2</v>
      </c>
      <c r="F115" s="5" t="str">
        <f t="shared" si="20"/>
        <v>N/A</v>
      </c>
      <c r="G115" s="4">
        <v>4.1055071200000001E-2</v>
      </c>
      <c r="H115" s="5" t="str">
        <f t="shared" si="21"/>
        <v>N/A</v>
      </c>
      <c r="I115" s="6">
        <v>-36</v>
      </c>
      <c r="J115" s="6">
        <v>-10.8</v>
      </c>
      <c r="K115" s="85" t="str">
        <f t="shared" si="22"/>
        <v>Yes</v>
      </c>
    </row>
    <row r="116" spans="1:11" x14ac:dyDescent="0.25">
      <c r="A116" s="104" t="s">
        <v>917</v>
      </c>
      <c r="B116" s="21" t="s">
        <v>213</v>
      </c>
      <c r="C116" s="53">
        <v>29.169163795999999</v>
      </c>
      <c r="D116" s="5" t="str">
        <f t="shared" si="19"/>
        <v>N/A</v>
      </c>
      <c r="E116" s="5">
        <v>19.907444032000001</v>
      </c>
      <c r="F116" s="5" t="str">
        <f t="shared" si="20"/>
        <v>N/A</v>
      </c>
      <c r="G116" s="4">
        <v>5.8889471360999996</v>
      </c>
      <c r="H116" s="5" t="str">
        <f t="shared" si="21"/>
        <v>N/A</v>
      </c>
      <c r="I116" s="6">
        <v>-31.8</v>
      </c>
      <c r="J116" s="6">
        <v>-70.400000000000006</v>
      </c>
      <c r="K116" s="85" t="str">
        <f t="shared" si="22"/>
        <v>No</v>
      </c>
    </row>
    <row r="117" spans="1:11" x14ac:dyDescent="0.25">
      <c r="A117" s="104" t="s">
        <v>918</v>
      </c>
      <c r="B117" s="21" t="s">
        <v>213</v>
      </c>
      <c r="C117" s="53">
        <v>9.0655839200000005E-2</v>
      </c>
      <c r="D117" s="5" t="str">
        <f t="shared" si="19"/>
        <v>N/A</v>
      </c>
      <c r="E117" s="5">
        <v>0.13470959099999999</v>
      </c>
      <c r="F117" s="5" t="str">
        <f t="shared" si="20"/>
        <v>N/A</v>
      </c>
      <c r="G117" s="4">
        <v>0.21239377549999999</v>
      </c>
      <c r="H117" s="5" t="str">
        <f t="shared" si="21"/>
        <v>N/A</v>
      </c>
      <c r="I117" s="6">
        <v>48.59</v>
      </c>
      <c r="J117" s="6">
        <v>57.67</v>
      </c>
      <c r="K117" s="85" t="str">
        <f t="shared" si="22"/>
        <v>No</v>
      </c>
    </row>
    <row r="118" spans="1:11" x14ac:dyDescent="0.25">
      <c r="A118" s="104" t="s">
        <v>919</v>
      </c>
      <c r="B118" s="21" t="s">
        <v>213</v>
      </c>
      <c r="C118" s="53">
        <v>4.4572975270999997</v>
      </c>
      <c r="D118" s="5" t="str">
        <f t="shared" si="19"/>
        <v>N/A</v>
      </c>
      <c r="E118" s="5">
        <v>3.4156016664000002</v>
      </c>
      <c r="F118" s="5" t="str">
        <f t="shared" si="20"/>
        <v>N/A</v>
      </c>
      <c r="G118" s="4">
        <v>5.3815252180000002</v>
      </c>
      <c r="H118" s="5" t="str">
        <f t="shared" si="21"/>
        <v>N/A</v>
      </c>
      <c r="I118" s="6">
        <v>-23.4</v>
      </c>
      <c r="J118" s="6">
        <v>57.56</v>
      </c>
      <c r="K118" s="85" t="str">
        <f t="shared" si="22"/>
        <v>No</v>
      </c>
    </row>
    <row r="119" spans="1:11" x14ac:dyDescent="0.25">
      <c r="A119" s="104" t="s">
        <v>920</v>
      </c>
      <c r="B119" s="21" t="s">
        <v>213</v>
      </c>
      <c r="C119" s="53">
        <v>23.862559495999999</v>
      </c>
      <c r="D119" s="5" t="str">
        <f t="shared" si="19"/>
        <v>N/A</v>
      </c>
      <c r="E119" s="5">
        <v>21.483198097999999</v>
      </c>
      <c r="F119" s="5" t="str">
        <f t="shared" si="20"/>
        <v>N/A</v>
      </c>
      <c r="G119" s="4">
        <v>18.324026046</v>
      </c>
      <c r="H119" s="5" t="str">
        <f t="shared" si="21"/>
        <v>N/A</v>
      </c>
      <c r="I119" s="6">
        <v>-9.9700000000000006</v>
      </c>
      <c r="J119" s="6">
        <v>-14.7</v>
      </c>
      <c r="K119" s="85" t="str">
        <f t="shared" si="22"/>
        <v>Yes</v>
      </c>
    </row>
    <row r="120" spans="1:11" x14ac:dyDescent="0.25">
      <c r="A120" s="104" t="s">
        <v>921</v>
      </c>
      <c r="B120" s="21" t="s">
        <v>213</v>
      </c>
      <c r="C120" s="53">
        <v>21.797794607</v>
      </c>
      <c r="D120" s="5" t="str">
        <f t="shared" si="19"/>
        <v>N/A</v>
      </c>
      <c r="E120" s="5">
        <v>19.822612839000001</v>
      </c>
      <c r="F120" s="5" t="str">
        <f t="shared" si="20"/>
        <v>N/A</v>
      </c>
      <c r="G120" s="4">
        <v>15.591518596</v>
      </c>
      <c r="H120" s="5" t="str">
        <f t="shared" si="21"/>
        <v>N/A</v>
      </c>
      <c r="I120" s="6">
        <v>-9.06</v>
      </c>
      <c r="J120" s="6">
        <v>-21.3</v>
      </c>
      <c r="K120" s="85" t="str">
        <f t="shared" si="22"/>
        <v>Yes</v>
      </c>
    </row>
    <row r="121" spans="1:11" x14ac:dyDescent="0.25">
      <c r="A121" s="104" t="s">
        <v>922</v>
      </c>
      <c r="B121" s="21" t="s">
        <v>213</v>
      </c>
      <c r="C121" s="53">
        <v>0</v>
      </c>
      <c r="D121" s="5" t="str">
        <f t="shared" si="19"/>
        <v>N/A</v>
      </c>
      <c r="E121" s="5">
        <v>0</v>
      </c>
      <c r="F121" s="5" t="str">
        <f t="shared" si="20"/>
        <v>N/A</v>
      </c>
      <c r="G121" s="4">
        <v>1.2415848000000001E-3</v>
      </c>
      <c r="H121" s="5" t="str">
        <f t="shared" si="21"/>
        <v>N/A</v>
      </c>
      <c r="I121" s="6" t="s">
        <v>1750</v>
      </c>
      <c r="J121" s="6" t="s">
        <v>1750</v>
      </c>
      <c r="K121" s="85" t="str">
        <f t="shared" si="22"/>
        <v>N/A</v>
      </c>
    </row>
    <row r="122" spans="1:11" x14ac:dyDescent="0.25">
      <c r="A122" s="104" t="s">
        <v>923</v>
      </c>
      <c r="B122" s="21" t="s">
        <v>213</v>
      </c>
      <c r="C122" s="53">
        <v>0</v>
      </c>
      <c r="D122" s="5" t="str">
        <f t="shared" si="19"/>
        <v>N/A</v>
      </c>
      <c r="E122" s="5">
        <v>0</v>
      </c>
      <c r="F122" s="5" t="str">
        <f t="shared" si="20"/>
        <v>N/A</v>
      </c>
      <c r="G122" s="4">
        <v>0</v>
      </c>
      <c r="H122" s="5" t="str">
        <f t="shared" si="21"/>
        <v>N/A</v>
      </c>
      <c r="I122" s="6" t="s">
        <v>1750</v>
      </c>
      <c r="J122" s="6" t="s">
        <v>1750</v>
      </c>
      <c r="K122" s="85" t="str">
        <f t="shared" si="22"/>
        <v>N/A</v>
      </c>
    </row>
    <row r="123" spans="1:11" x14ac:dyDescent="0.25">
      <c r="A123" s="104" t="s">
        <v>924</v>
      </c>
      <c r="B123" s="21" t="s">
        <v>213</v>
      </c>
      <c r="C123" s="53">
        <v>2.7442371E-2</v>
      </c>
      <c r="D123" s="5" t="str">
        <f t="shared" si="19"/>
        <v>N/A</v>
      </c>
      <c r="E123" s="5">
        <v>2.8024282899999999E-2</v>
      </c>
      <c r="F123" s="5" t="str">
        <f t="shared" si="20"/>
        <v>N/A</v>
      </c>
      <c r="G123" s="4">
        <v>5.60092705E-2</v>
      </c>
      <c r="H123" s="5" t="str">
        <f t="shared" si="21"/>
        <v>N/A</v>
      </c>
      <c r="I123" s="6">
        <v>2.12</v>
      </c>
      <c r="J123" s="6">
        <v>99.86</v>
      </c>
      <c r="K123" s="85" t="str">
        <f t="shared" si="22"/>
        <v>No</v>
      </c>
    </row>
    <row r="124" spans="1:11" x14ac:dyDescent="0.25">
      <c r="A124" s="104" t="s">
        <v>925</v>
      </c>
      <c r="B124" s="21" t="s">
        <v>213</v>
      </c>
      <c r="C124" s="53">
        <v>0</v>
      </c>
      <c r="D124" s="5" t="str">
        <f t="shared" si="19"/>
        <v>N/A</v>
      </c>
      <c r="E124" s="5">
        <v>0</v>
      </c>
      <c r="F124" s="5" t="str">
        <f t="shared" si="20"/>
        <v>N/A</v>
      </c>
      <c r="G124" s="4">
        <v>0</v>
      </c>
      <c r="H124" s="5" t="str">
        <f t="shared" si="21"/>
        <v>N/A</v>
      </c>
      <c r="I124" s="6" t="s">
        <v>1750</v>
      </c>
      <c r="J124" s="6" t="s">
        <v>1750</v>
      </c>
      <c r="K124" s="85" t="str">
        <f t="shared" si="22"/>
        <v>N/A</v>
      </c>
    </row>
    <row r="125" spans="1:11" x14ac:dyDescent="0.25">
      <c r="A125" s="104" t="s">
        <v>926</v>
      </c>
      <c r="B125" s="21" t="s">
        <v>213</v>
      </c>
      <c r="C125" s="53">
        <v>2.0360720924</v>
      </c>
      <c r="D125" s="5" t="str">
        <f t="shared" si="19"/>
        <v>N/A</v>
      </c>
      <c r="E125" s="5">
        <v>1.6307685255</v>
      </c>
      <c r="F125" s="5" t="str">
        <f t="shared" si="20"/>
        <v>N/A</v>
      </c>
      <c r="G125" s="4">
        <v>2.6717249752000001</v>
      </c>
      <c r="H125" s="5" t="str">
        <f t="shared" si="21"/>
        <v>N/A</v>
      </c>
      <c r="I125" s="6">
        <v>-19.899999999999999</v>
      </c>
      <c r="J125" s="6">
        <v>63.83</v>
      </c>
      <c r="K125" s="85" t="str">
        <f t="shared" si="22"/>
        <v>No</v>
      </c>
    </row>
    <row r="126" spans="1:11" x14ac:dyDescent="0.25">
      <c r="A126" s="104" t="s">
        <v>927</v>
      </c>
      <c r="B126" s="21" t="s">
        <v>213</v>
      </c>
      <c r="C126" s="53">
        <v>0</v>
      </c>
      <c r="D126" s="5" t="str">
        <f t="shared" si="19"/>
        <v>N/A</v>
      </c>
      <c r="E126" s="5">
        <v>0</v>
      </c>
      <c r="F126" s="5" t="str">
        <f t="shared" si="20"/>
        <v>N/A</v>
      </c>
      <c r="G126" s="4">
        <v>0</v>
      </c>
      <c r="H126" s="5" t="str">
        <f t="shared" si="21"/>
        <v>N/A</v>
      </c>
      <c r="I126" s="6" t="s">
        <v>1750</v>
      </c>
      <c r="J126" s="6" t="s">
        <v>1750</v>
      </c>
      <c r="K126" s="85" t="str">
        <f t="shared" si="22"/>
        <v>N/A</v>
      </c>
    </row>
    <row r="127" spans="1:11" x14ac:dyDescent="0.25">
      <c r="A127" s="104" t="s">
        <v>928</v>
      </c>
      <c r="B127" s="21" t="s">
        <v>213</v>
      </c>
      <c r="C127" s="53">
        <v>0</v>
      </c>
      <c r="D127" s="5" t="str">
        <f t="shared" si="19"/>
        <v>N/A</v>
      </c>
      <c r="E127" s="5">
        <v>0</v>
      </c>
      <c r="F127" s="5" t="str">
        <f t="shared" si="20"/>
        <v>N/A</v>
      </c>
      <c r="G127" s="4">
        <v>0</v>
      </c>
      <c r="H127" s="5" t="str">
        <f t="shared" si="21"/>
        <v>N/A</v>
      </c>
      <c r="I127" s="6" t="s">
        <v>1750</v>
      </c>
      <c r="J127" s="6" t="s">
        <v>1750</v>
      </c>
      <c r="K127" s="85" t="str">
        <f t="shared" si="22"/>
        <v>N/A</v>
      </c>
    </row>
    <row r="128" spans="1:11" x14ac:dyDescent="0.25">
      <c r="A128" s="104" t="s">
        <v>929</v>
      </c>
      <c r="B128" s="21" t="s">
        <v>213</v>
      </c>
      <c r="C128" s="53">
        <v>0</v>
      </c>
      <c r="D128" s="5" t="str">
        <f t="shared" si="19"/>
        <v>N/A</v>
      </c>
      <c r="E128" s="5">
        <v>0</v>
      </c>
      <c r="F128" s="5" t="str">
        <f t="shared" si="20"/>
        <v>N/A</v>
      </c>
      <c r="G128" s="4">
        <v>1.0484494E-3</v>
      </c>
      <c r="H128" s="5" t="str">
        <f t="shared" si="21"/>
        <v>N/A</v>
      </c>
      <c r="I128" s="6" t="s">
        <v>1750</v>
      </c>
      <c r="J128" s="6" t="s">
        <v>1750</v>
      </c>
      <c r="K128" s="85" t="str">
        <f t="shared" si="22"/>
        <v>N/A</v>
      </c>
    </row>
    <row r="129" spans="1:11" x14ac:dyDescent="0.25">
      <c r="A129" s="104" t="s">
        <v>930</v>
      </c>
      <c r="B129" s="21" t="s">
        <v>213</v>
      </c>
      <c r="C129" s="53">
        <v>0</v>
      </c>
      <c r="D129" s="5" t="str">
        <f t="shared" si="19"/>
        <v>N/A</v>
      </c>
      <c r="E129" s="5">
        <v>0</v>
      </c>
      <c r="F129" s="5" t="str">
        <f t="shared" si="20"/>
        <v>N/A</v>
      </c>
      <c r="G129" s="4">
        <v>0</v>
      </c>
      <c r="H129" s="5" t="str">
        <f t="shared" si="21"/>
        <v>N/A</v>
      </c>
      <c r="I129" s="6" t="s">
        <v>1750</v>
      </c>
      <c r="J129" s="6" t="s">
        <v>1750</v>
      </c>
      <c r="K129" s="85" t="str">
        <f t="shared" si="22"/>
        <v>N/A</v>
      </c>
    </row>
    <row r="130" spans="1:11" x14ac:dyDescent="0.25">
      <c r="A130" s="111" t="s">
        <v>931</v>
      </c>
      <c r="B130" s="93" t="s">
        <v>213</v>
      </c>
      <c r="C130" s="112">
        <v>1.2504254E-3</v>
      </c>
      <c r="D130" s="94" t="str">
        <f t="shared" si="19"/>
        <v>N/A</v>
      </c>
      <c r="E130" s="94">
        <v>1.7924511000000001E-3</v>
      </c>
      <c r="F130" s="94" t="str">
        <f t="shared" si="20"/>
        <v>N/A</v>
      </c>
      <c r="G130" s="98">
        <v>2.4831696000000001E-3</v>
      </c>
      <c r="H130" s="94" t="str">
        <f t="shared" si="21"/>
        <v>N/A</v>
      </c>
      <c r="I130" s="95">
        <v>43.35</v>
      </c>
      <c r="J130" s="95">
        <v>38.53</v>
      </c>
      <c r="K130" s="96" t="str">
        <f t="shared" si="22"/>
        <v>No</v>
      </c>
    </row>
    <row r="131" spans="1:11" ht="12" customHeight="1" x14ac:dyDescent="0.25">
      <c r="A131" s="177" t="s">
        <v>1619</v>
      </c>
      <c r="B131" s="178"/>
      <c r="C131" s="178"/>
      <c r="D131" s="178"/>
      <c r="E131" s="178"/>
      <c r="F131" s="178"/>
      <c r="G131" s="178"/>
      <c r="H131" s="178"/>
      <c r="I131" s="178"/>
      <c r="J131" s="178"/>
      <c r="K131" s="179"/>
    </row>
    <row r="132" spans="1:11" x14ac:dyDescent="0.25">
      <c r="A132" s="167" t="s">
        <v>1617</v>
      </c>
      <c r="B132" s="168"/>
      <c r="C132" s="168"/>
      <c r="D132" s="168"/>
      <c r="E132" s="168"/>
      <c r="F132" s="168"/>
      <c r="G132" s="168"/>
      <c r="H132" s="168"/>
      <c r="I132" s="168"/>
      <c r="J132" s="168"/>
      <c r="K132" s="169"/>
    </row>
    <row r="133" spans="1:11" x14ac:dyDescent="0.25">
      <c r="A133" s="170" t="s">
        <v>1705</v>
      </c>
      <c r="B133" s="170"/>
      <c r="C133" s="170"/>
      <c r="D133" s="170"/>
      <c r="E133" s="170"/>
      <c r="F133" s="170"/>
      <c r="G133" s="170"/>
      <c r="H133" s="170"/>
      <c r="I133" s="170"/>
      <c r="J133" s="170"/>
      <c r="K133" s="17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1571</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5" customHeight="1"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532547</v>
      </c>
      <c r="D6" s="5" t="str">
        <f>IF($B6="N/A","N/A",IF(C6&gt;15,"No",IF(C6&lt;-15,"No","Yes")))</f>
        <v>N/A</v>
      </c>
      <c r="E6" s="22">
        <v>501529</v>
      </c>
      <c r="F6" s="5" t="str">
        <f>IF($B6="N/A","N/A",IF(E6&gt;15,"No",IF(E6&lt;-15,"No","Yes")))</f>
        <v>N/A</v>
      </c>
      <c r="G6" s="22">
        <v>607763</v>
      </c>
      <c r="H6" s="5" t="str">
        <f>IF($B6="N/A","N/A",IF(G6&gt;15,"No",IF(G6&lt;-15,"No","Yes")))</f>
        <v>N/A</v>
      </c>
      <c r="I6" s="6">
        <v>-5.82</v>
      </c>
      <c r="J6" s="6">
        <v>21.18</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104" t="s">
        <v>849</v>
      </c>
      <c r="B9" s="21" t="s">
        <v>213</v>
      </c>
      <c r="C9" s="46">
        <v>60.295491290000001</v>
      </c>
      <c r="D9" s="5" t="str">
        <f t="shared" ref="D9:D17" si="1">IF($B9="N/A","N/A",IF(C9&gt;15,"No",IF(C9&lt;-15,"No","Yes")))</f>
        <v>N/A</v>
      </c>
      <c r="E9" s="23">
        <v>73.140404642999997</v>
      </c>
      <c r="F9" s="5" t="str">
        <f>IF($B9="N/A","N/A",IF(E9&gt;15,"No",IF(E9&lt;-15,"No","Yes")))</f>
        <v>N/A</v>
      </c>
      <c r="G9" s="23">
        <v>61.651990990000002</v>
      </c>
      <c r="H9" s="5" t="str">
        <f>IF($B9="N/A","N/A",IF(G9&gt;15,"No",IF(G9&lt;-15,"No","Yes")))</f>
        <v>N/A</v>
      </c>
      <c r="I9" s="6">
        <v>21.3</v>
      </c>
      <c r="J9" s="6">
        <v>-15.7</v>
      </c>
      <c r="K9" s="85" t="str">
        <f t="shared" si="0"/>
        <v>Yes</v>
      </c>
    </row>
    <row r="10" spans="1:11" x14ac:dyDescent="0.25">
      <c r="A10" s="104" t="s">
        <v>16</v>
      </c>
      <c r="B10" s="21" t="s">
        <v>213</v>
      </c>
      <c r="C10" s="44">
        <v>1.4716072009000001</v>
      </c>
      <c r="D10" s="5" t="str">
        <f t="shared" si="1"/>
        <v>N/A</v>
      </c>
      <c r="E10" s="4">
        <v>1.2332287864</v>
      </c>
      <c r="F10" s="5" t="str">
        <f>IF($B10="N/A","N/A",IF(E10&gt;15,"No",IF(E10&lt;-15,"No","Yes")))</f>
        <v>N/A</v>
      </c>
      <c r="G10" s="4">
        <v>0.85263499089999994</v>
      </c>
      <c r="H10" s="5" t="str">
        <f>IF($B10="N/A","N/A",IF(G10&gt;15,"No",IF(G10&lt;-15,"No","Yes")))</f>
        <v>N/A</v>
      </c>
      <c r="I10" s="6">
        <v>-16.2</v>
      </c>
      <c r="J10" s="6">
        <v>-30.9</v>
      </c>
      <c r="K10" s="85" t="str">
        <f t="shared" si="0"/>
        <v>No</v>
      </c>
    </row>
    <row r="11" spans="1:11" x14ac:dyDescent="0.25">
      <c r="A11" s="104" t="s">
        <v>36</v>
      </c>
      <c r="B11" s="21" t="s">
        <v>213</v>
      </c>
      <c r="C11" s="44">
        <v>1.8200426649999999</v>
      </c>
      <c r="D11" s="5" t="str">
        <f t="shared" si="1"/>
        <v>N/A</v>
      </c>
      <c r="E11" s="4">
        <v>0.61435843430000003</v>
      </c>
      <c r="F11" s="5" t="str">
        <f>IF($B11="N/A","N/A",IF(E11&gt;15,"No",IF(E11&lt;-15,"No","Yes")))</f>
        <v>N/A</v>
      </c>
      <c r="G11" s="4">
        <v>0.30247731420000001</v>
      </c>
      <c r="H11" s="5" t="str">
        <f>IF($B11="N/A","N/A",IF(G11&gt;15,"No",IF(G11&lt;-15,"No","Yes")))</f>
        <v>N/A</v>
      </c>
      <c r="I11" s="6">
        <v>-66.2</v>
      </c>
      <c r="J11" s="6">
        <v>-50.8</v>
      </c>
      <c r="K11" s="85" t="str">
        <f t="shared" si="0"/>
        <v>No</v>
      </c>
    </row>
    <row r="12" spans="1:11" x14ac:dyDescent="0.25">
      <c r="A12" s="104" t="s">
        <v>37</v>
      </c>
      <c r="B12" s="21" t="s">
        <v>213</v>
      </c>
      <c r="C12" s="44">
        <v>7.6923076923</v>
      </c>
      <c r="D12" s="5" t="str">
        <f t="shared" si="1"/>
        <v>N/A</v>
      </c>
      <c r="E12" s="4">
        <v>0</v>
      </c>
      <c r="F12" s="5" t="str">
        <f>IF($B12="N/A","N/A",IF(E12&gt;15,"No",IF(E12&lt;-15,"No","Yes")))</f>
        <v>N/A</v>
      </c>
      <c r="G12" s="4">
        <v>0.60642813829999997</v>
      </c>
      <c r="H12" s="5" t="str">
        <f>IF($B12="N/A","N/A",IF(G12&gt;15,"No",IF(G12&lt;-15,"No","Yes")))</f>
        <v>N/A</v>
      </c>
      <c r="I12" s="6">
        <v>-100</v>
      </c>
      <c r="J12" s="6" t="s">
        <v>1750</v>
      </c>
      <c r="K12" s="85" t="str">
        <f t="shared" si="0"/>
        <v>N/A</v>
      </c>
    </row>
    <row r="13" spans="1:11" x14ac:dyDescent="0.25">
      <c r="A13" s="104" t="s">
        <v>38</v>
      </c>
      <c r="B13" s="21" t="s">
        <v>213</v>
      </c>
      <c r="C13" s="44">
        <v>1.4086535054</v>
      </c>
      <c r="D13" s="5" t="str">
        <f t="shared" si="1"/>
        <v>N/A</v>
      </c>
      <c r="E13" s="4">
        <v>1.3605540291</v>
      </c>
      <c r="F13" s="5" t="str">
        <f>IF($B13="N/A","N/A",IF(E13&gt;15,"No",IF(E13&lt;-15,"No","Yes")))</f>
        <v>N/A</v>
      </c>
      <c r="G13" s="4">
        <v>1.2171865868</v>
      </c>
      <c r="H13" s="5" t="str">
        <f>IF($B13="N/A","N/A",IF(G13&gt;15,"No",IF(G13&lt;-15,"No","Yes")))</f>
        <v>N/A</v>
      </c>
      <c r="I13" s="6">
        <v>-3.41</v>
      </c>
      <c r="J13" s="6">
        <v>-10.5</v>
      </c>
      <c r="K13" s="85" t="str">
        <f t="shared" si="0"/>
        <v>Yes</v>
      </c>
    </row>
    <row r="14" spans="1:11" x14ac:dyDescent="0.25">
      <c r="A14" s="104" t="s">
        <v>671</v>
      </c>
      <c r="B14" s="21" t="s">
        <v>213</v>
      </c>
      <c r="C14" s="44">
        <v>34.209938278000003</v>
      </c>
      <c r="D14" s="5" t="str">
        <f t="shared" si="1"/>
        <v>N/A</v>
      </c>
      <c r="E14" s="4">
        <v>28.848581038999999</v>
      </c>
      <c r="F14" s="5" t="str">
        <f t="shared" ref="F14:F33" si="2">IF($B14="N/A","N/A",IF(E14&gt;15,"No",IF(E14&lt;-15,"No","Yes")))</f>
        <v>N/A</v>
      </c>
      <c r="G14" s="4">
        <v>14.107143739</v>
      </c>
      <c r="H14" s="5" t="str">
        <f t="shared" ref="H14:H33" si="3">IF($B14="N/A","N/A",IF(G14&gt;15,"No",IF(G14&lt;-15,"No","Yes")))</f>
        <v>N/A</v>
      </c>
      <c r="I14" s="6">
        <v>-15.7</v>
      </c>
      <c r="J14" s="6">
        <v>-51.1</v>
      </c>
      <c r="K14" s="85" t="str">
        <f t="shared" ref="K14:K30" si="4">IF(J14="Div by 0", "N/A", IF(J14="N/A","N/A", IF(J14&gt;30, "No", IF(J14&lt;-30, "No", "Yes"))))</f>
        <v>No</v>
      </c>
    </row>
    <row r="15" spans="1:11" x14ac:dyDescent="0.25">
      <c r="A15" s="104" t="s">
        <v>672</v>
      </c>
      <c r="B15" s="21" t="s">
        <v>213</v>
      </c>
      <c r="C15" s="44">
        <v>2.4208191953</v>
      </c>
      <c r="D15" s="5" t="str">
        <f t="shared" si="1"/>
        <v>N/A</v>
      </c>
      <c r="E15" s="4">
        <v>2.9140887166999998</v>
      </c>
      <c r="F15" s="5" t="str">
        <f t="shared" si="2"/>
        <v>N/A</v>
      </c>
      <c r="G15" s="4">
        <v>4.9310339720999998</v>
      </c>
      <c r="H15" s="5" t="str">
        <f t="shared" si="3"/>
        <v>N/A</v>
      </c>
      <c r="I15" s="6">
        <v>20.38</v>
      </c>
      <c r="J15" s="6">
        <v>69.209999999999994</v>
      </c>
      <c r="K15" s="85" t="str">
        <f t="shared" si="4"/>
        <v>No</v>
      </c>
    </row>
    <row r="16" spans="1:11" x14ac:dyDescent="0.25">
      <c r="A16" s="104" t="s">
        <v>379</v>
      </c>
      <c r="B16" s="21" t="s">
        <v>213</v>
      </c>
      <c r="C16" s="44">
        <v>15.228139488</v>
      </c>
      <c r="D16" s="5" t="str">
        <f t="shared" si="1"/>
        <v>N/A</v>
      </c>
      <c r="E16" s="4">
        <v>17.038895059000001</v>
      </c>
      <c r="F16" s="5" t="str">
        <f t="shared" si="2"/>
        <v>N/A</v>
      </c>
      <c r="G16" s="4">
        <v>39.492038837999999</v>
      </c>
      <c r="H16" s="5" t="str">
        <f t="shared" si="3"/>
        <v>N/A</v>
      </c>
      <c r="I16" s="6">
        <v>11.89</v>
      </c>
      <c r="J16" s="6">
        <v>131.80000000000001</v>
      </c>
      <c r="K16" s="85" t="str">
        <f t="shared" si="4"/>
        <v>No</v>
      </c>
    </row>
    <row r="17" spans="1:11" x14ac:dyDescent="0.25">
      <c r="A17" s="104" t="s">
        <v>380</v>
      </c>
      <c r="B17" s="21" t="s">
        <v>213</v>
      </c>
      <c r="C17" s="44">
        <v>3.8143112251</v>
      </c>
      <c r="D17" s="5" t="str">
        <f t="shared" si="1"/>
        <v>N/A</v>
      </c>
      <c r="E17" s="4">
        <v>4.0984668882999999</v>
      </c>
      <c r="F17" s="5" t="str">
        <f t="shared" si="2"/>
        <v>N/A</v>
      </c>
      <c r="G17" s="4">
        <v>3.3468638268999999</v>
      </c>
      <c r="H17" s="5" t="str">
        <f t="shared" si="3"/>
        <v>N/A</v>
      </c>
      <c r="I17" s="6">
        <v>7.45</v>
      </c>
      <c r="J17" s="6">
        <v>-18.3</v>
      </c>
      <c r="K17" s="85" t="str">
        <f t="shared" si="4"/>
        <v>Yes</v>
      </c>
    </row>
    <row r="18" spans="1:11" x14ac:dyDescent="0.25">
      <c r="A18" s="104" t="s">
        <v>381</v>
      </c>
      <c r="B18" s="21" t="s">
        <v>213</v>
      </c>
      <c r="C18" s="44">
        <v>4.8821982E-3</v>
      </c>
      <c r="D18" s="5" t="str">
        <f t="shared" ref="D18:D33" si="5">IF($B18="N/A","N/A",IF(C18&gt;15,"No",IF(C18&lt;-15,"No","Yes")))</f>
        <v>N/A</v>
      </c>
      <c r="E18" s="4">
        <v>1.3359147700000001E-2</v>
      </c>
      <c r="F18" s="5" t="str">
        <f t="shared" si="2"/>
        <v>N/A</v>
      </c>
      <c r="G18" s="4">
        <v>0.54264573530000004</v>
      </c>
      <c r="H18" s="5" t="str">
        <f t="shared" si="3"/>
        <v>N/A</v>
      </c>
      <c r="I18" s="6">
        <v>173.6</v>
      </c>
      <c r="J18" s="6">
        <v>3962</v>
      </c>
      <c r="K18" s="85" t="str">
        <f t="shared" si="4"/>
        <v>No</v>
      </c>
    </row>
    <row r="19" spans="1:11" x14ac:dyDescent="0.25">
      <c r="A19" s="104" t="s">
        <v>382</v>
      </c>
      <c r="B19" s="21" t="s">
        <v>213</v>
      </c>
      <c r="C19" s="44">
        <v>11.024003515</v>
      </c>
      <c r="D19" s="5" t="str">
        <f t="shared" si="5"/>
        <v>N/A</v>
      </c>
      <c r="E19" s="4">
        <v>11.736310362999999</v>
      </c>
      <c r="F19" s="5" t="str">
        <f t="shared" si="2"/>
        <v>N/A</v>
      </c>
      <c r="G19" s="4">
        <v>11.730559445000001</v>
      </c>
      <c r="H19" s="5" t="str">
        <f t="shared" si="3"/>
        <v>N/A</v>
      </c>
      <c r="I19" s="6">
        <v>6.4610000000000003</v>
      </c>
      <c r="J19" s="6">
        <v>-4.9000000000000002E-2</v>
      </c>
      <c r="K19" s="85" t="str">
        <f t="shared" si="4"/>
        <v>Yes</v>
      </c>
    </row>
    <row r="20" spans="1:11" x14ac:dyDescent="0.25">
      <c r="A20" s="104" t="s">
        <v>384</v>
      </c>
      <c r="B20" s="21" t="s">
        <v>213</v>
      </c>
      <c r="C20" s="44">
        <v>4.5432609704000004</v>
      </c>
      <c r="D20" s="5" t="str">
        <f t="shared" si="5"/>
        <v>N/A</v>
      </c>
      <c r="E20" s="4">
        <v>4.8685120900000003</v>
      </c>
      <c r="F20" s="5" t="str">
        <f t="shared" si="2"/>
        <v>N/A</v>
      </c>
      <c r="G20" s="4">
        <v>1.7388356975000001</v>
      </c>
      <c r="H20" s="5" t="str">
        <f t="shared" si="3"/>
        <v>N/A</v>
      </c>
      <c r="I20" s="6">
        <v>7.1589999999999998</v>
      </c>
      <c r="J20" s="6">
        <v>-64.3</v>
      </c>
      <c r="K20" s="85" t="str">
        <f t="shared" si="4"/>
        <v>No</v>
      </c>
    </row>
    <row r="21" spans="1:11" x14ac:dyDescent="0.25">
      <c r="A21" s="104" t="s">
        <v>385</v>
      </c>
      <c r="B21" s="21" t="s">
        <v>213</v>
      </c>
      <c r="C21" s="44">
        <v>19.00564645</v>
      </c>
      <c r="D21" s="5" t="str">
        <f t="shared" si="5"/>
        <v>N/A</v>
      </c>
      <c r="E21" s="4">
        <v>19.561979467</v>
      </c>
      <c r="F21" s="5" t="str">
        <f t="shared" si="2"/>
        <v>N/A</v>
      </c>
      <c r="G21" s="4">
        <v>14.985282092</v>
      </c>
      <c r="H21" s="5" t="str">
        <f t="shared" si="3"/>
        <v>N/A</v>
      </c>
      <c r="I21" s="6">
        <v>2.927</v>
      </c>
      <c r="J21" s="6">
        <v>-23.4</v>
      </c>
      <c r="K21" s="85" t="str">
        <f t="shared" si="4"/>
        <v>Yes</v>
      </c>
    </row>
    <row r="22" spans="1:11" x14ac:dyDescent="0.25">
      <c r="A22" s="104" t="s">
        <v>386</v>
      </c>
      <c r="B22" s="21" t="s">
        <v>213</v>
      </c>
      <c r="C22" s="44">
        <v>1.9571981439999999</v>
      </c>
      <c r="D22" s="5" t="str">
        <f t="shared" si="5"/>
        <v>N/A</v>
      </c>
      <c r="E22" s="4">
        <v>3.0113911658000001</v>
      </c>
      <c r="F22" s="5" t="str">
        <f t="shared" si="2"/>
        <v>N/A</v>
      </c>
      <c r="G22" s="4">
        <v>2.8810572541999999</v>
      </c>
      <c r="H22" s="5" t="str">
        <f t="shared" si="3"/>
        <v>N/A</v>
      </c>
      <c r="I22" s="6">
        <v>53.86</v>
      </c>
      <c r="J22" s="6">
        <v>-4.33</v>
      </c>
      <c r="K22" s="85" t="str">
        <f t="shared" si="4"/>
        <v>Yes</v>
      </c>
    </row>
    <row r="23" spans="1:11" x14ac:dyDescent="0.25">
      <c r="A23" s="104" t="s">
        <v>389</v>
      </c>
      <c r="B23" s="21" t="s">
        <v>213</v>
      </c>
      <c r="C23" s="44">
        <v>0</v>
      </c>
      <c r="D23" s="5" t="str">
        <f t="shared" si="5"/>
        <v>N/A</v>
      </c>
      <c r="E23" s="4">
        <v>0</v>
      </c>
      <c r="F23" s="5" t="str">
        <f t="shared" si="2"/>
        <v>N/A</v>
      </c>
      <c r="G23" s="4">
        <v>0</v>
      </c>
      <c r="H23" s="5" t="str">
        <f t="shared" si="3"/>
        <v>N/A</v>
      </c>
      <c r="I23" s="6" t="s">
        <v>1750</v>
      </c>
      <c r="J23" s="6" t="s">
        <v>1750</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1750</v>
      </c>
      <c r="J24" s="6" t="s">
        <v>1750</v>
      </c>
      <c r="K24" s="85" t="str">
        <f t="shared" si="4"/>
        <v>N/A</v>
      </c>
    </row>
    <row r="25" spans="1:11" x14ac:dyDescent="0.25">
      <c r="A25" s="104" t="s">
        <v>391</v>
      </c>
      <c r="B25" s="21" t="s">
        <v>213</v>
      </c>
      <c r="C25" s="44">
        <v>1.1182111626</v>
      </c>
      <c r="D25" s="5" t="str">
        <f t="shared" si="5"/>
        <v>N/A</v>
      </c>
      <c r="E25" s="4">
        <v>0.81430984049999999</v>
      </c>
      <c r="F25" s="5" t="str">
        <f t="shared" si="2"/>
        <v>N/A</v>
      </c>
      <c r="G25" s="4">
        <v>0.42220404989999999</v>
      </c>
      <c r="H25" s="5" t="str">
        <f t="shared" si="3"/>
        <v>N/A</v>
      </c>
      <c r="I25" s="6">
        <v>-27.2</v>
      </c>
      <c r="J25" s="6">
        <v>-48.2</v>
      </c>
      <c r="K25" s="85" t="str">
        <f t="shared" si="4"/>
        <v>No</v>
      </c>
    </row>
    <row r="26" spans="1:11" x14ac:dyDescent="0.25">
      <c r="A26" s="104" t="s">
        <v>392</v>
      </c>
      <c r="B26" s="21" t="s">
        <v>213</v>
      </c>
      <c r="C26" s="44">
        <v>0.62623580639999998</v>
      </c>
      <c r="D26" s="5" t="str">
        <f t="shared" si="5"/>
        <v>N/A</v>
      </c>
      <c r="E26" s="4">
        <v>0.84681045359999996</v>
      </c>
      <c r="F26" s="5" t="str">
        <f t="shared" si="2"/>
        <v>N/A</v>
      </c>
      <c r="G26" s="4">
        <v>0.81446221640000005</v>
      </c>
      <c r="H26" s="5" t="str">
        <f t="shared" si="3"/>
        <v>N/A</v>
      </c>
      <c r="I26" s="6">
        <v>35.22</v>
      </c>
      <c r="J26" s="6">
        <v>-3.82</v>
      </c>
      <c r="K26" s="85" t="str">
        <f t="shared" si="4"/>
        <v>Yes</v>
      </c>
    </row>
    <row r="27" spans="1:11" x14ac:dyDescent="0.25">
      <c r="A27" s="104" t="s">
        <v>393</v>
      </c>
      <c r="B27" s="21" t="s">
        <v>213</v>
      </c>
      <c r="C27" s="44">
        <v>3.7555370000000001E-4</v>
      </c>
      <c r="D27" s="5" t="str">
        <f t="shared" si="5"/>
        <v>N/A</v>
      </c>
      <c r="E27" s="4">
        <v>5.9817080000000003E-4</v>
      </c>
      <c r="F27" s="5" t="str">
        <f t="shared" si="2"/>
        <v>N/A</v>
      </c>
      <c r="G27" s="4">
        <v>4.1134455E-3</v>
      </c>
      <c r="H27" s="5" t="str">
        <f t="shared" si="3"/>
        <v>N/A</v>
      </c>
      <c r="I27" s="6">
        <v>59.28</v>
      </c>
      <c r="J27" s="6">
        <v>587.70000000000005</v>
      </c>
      <c r="K27" s="85" t="str">
        <f t="shared" si="4"/>
        <v>No</v>
      </c>
    </row>
    <row r="28" spans="1:11" x14ac:dyDescent="0.25">
      <c r="A28" s="104" t="s">
        <v>398</v>
      </c>
      <c r="B28" s="21" t="s">
        <v>213</v>
      </c>
      <c r="C28" s="44">
        <v>0</v>
      </c>
      <c r="D28" s="5" t="str">
        <f t="shared" si="5"/>
        <v>N/A</v>
      </c>
      <c r="E28" s="4">
        <v>0</v>
      </c>
      <c r="F28" s="5" t="str">
        <f t="shared" si="2"/>
        <v>N/A</v>
      </c>
      <c r="G28" s="4">
        <v>0</v>
      </c>
      <c r="H28" s="5" t="str">
        <f t="shared" si="3"/>
        <v>N/A</v>
      </c>
      <c r="I28" s="6" t="s">
        <v>1750</v>
      </c>
      <c r="J28" s="6" t="s">
        <v>1750</v>
      </c>
      <c r="K28" s="85" t="str">
        <f t="shared" si="4"/>
        <v>N/A</v>
      </c>
    </row>
    <row r="29" spans="1:11" x14ac:dyDescent="0.25">
      <c r="A29" s="104" t="s">
        <v>399</v>
      </c>
      <c r="B29" s="21" t="s">
        <v>213</v>
      </c>
      <c r="C29" s="44">
        <v>3.7568515079</v>
      </c>
      <c r="D29" s="5" t="str">
        <f t="shared" si="5"/>
        <v>N/A</v>
      </c>
      <c r="E29" s="4">
        <v>3.5327967077000002</v>
      </c>
      <c r="F29" s="5" t="str">
        <f t="shared" si="2"/>
        <v>N/A</v>
      </c>
      <c r="G29" s="4">
        <v>2.6174676641999999</v>
      </c>
      <c r="H29" s="5" t="str">
        <f t="shared" si="3"/>
        <v>N/A</v>
      </c>
      <c r="I29" s="6">
        <v>-5.96</v>
      </c>
      <c r="J29" s="6">
        <v>-25.9</v>
      </c>
      <c r="K29" s="85" t="str">
        <f t="shared" si="4"/>
        <v>Yes</v>
      </c>
    </row>
    <row r="30" spans="1:11" x14ac:dyDescent="0.25">
      <c r="A30" s="104" t="s">
        <v>400</v>
      </c>
      <c r="B30" s="21" t="s">
        <v>213</v>
      </c>
      <c r="C30" s="44">
        <v>0</v>
      </c>
      <c r="D30" s="5" t="str">
        <f t="shared" si="5"/>
        <v>N/A</v>
      </c>
      <c r="E30" s="4">
        <v>0</v>
      </c>
      <c r="F30" s="5" t="str">
        <f t="shared" si="2"/>
        <v>N/A</v>
      </c>
      <c r="G30" s="4">
        <v>0</v>
      </c>
      <c r="H30" s="5" t="str">
        <f t="shared" si="3"/>
        <v>N/A</v>
      </c>
      <c r="I30" s="6" t="s">
        <v>1750</v>
      </c>
      <c r="J30" s="6" t="s">
        <v>1750</v>
      </c>
      <c r="K30" s="85" t="str">
        <f t="shared" si="4"/>
        <v>N/A</v>
      </c>
    </row>
    <row r="31" spans="1:11" x14ac:dyDescent="0.25">
      <c r="A31" s="104" t="s">
        <v>32</v>
      </c>
      <c r="B31" s="21" t="s">
        <v>213</v>
      </c>
      <c r="C31" s="44">
        <v>99.853158500999996</v>
      </c>
      <c r="D31" s="5" t="str">
        <f t="shared" si="5"/>
        <v>N/A</v>
      </c>
      <c r="E31" s="4">
        <v>99.838294495</v>
      </c>
      <c r="F31" s="5" t="str">
        <f t="shared" si="2"/>
        <v>N/A</v>
      </c>
      <c r="G31" s="4">
        <v>99.859484699999996</v>
      </c>
      <c r="H31" s="5" t="str">
        <f t="shared" si="3"/>
        <v>N/A</v>
      </c>
      <c r="I31" s="6">
        <v>-1.4999999999999999E-2</v>
      </c>
      <c r="J31" s="6">
        <v>2.12E-2</v>
      </c>
      <c r="K31" s="85" t="str">
        <f t="shared" ref="K31:K43" si="6">IF(J31="Div by 0", "N/A", IF(J31="N/A","N/A", IF(J31&gt;30, "No", IF(J31&lt;-30, "No", "Yes"))))</f>
        <v>Yes</v>
      </c>
    </row>
    <row r="32" spans="1:11" x14ac:dyDescent="0.25">
      <c r="A32" s="104" t="s">
        <v>39</v>
      </c>
      <c r="B32" s="21" t="s">
        <v>267</v>
      </c>
      <c r="C32" s="44">
        <v>99.982369161999998</v>
      </c>
      <c r="D32" s="5" t="str">
        <f>IF($B32="N/A","N/A",IF(C32&gt;100,"No",IF(C32&lt;85,"No","Yes")))</f>
        <v>Yes</v>
      </c>
      <c r="E32" s="4">
        <v>99.981650936999998</v>
      </c>
      <c r="F32" s="5" t="str">
        <f>IF($B32="N/A","N/A",IF(E32&gt;100,"No",IF(E32&lt;85,"No","Yes")))</f>
        <v>Yes</v>
      </c>
      <c r="G32" s="4">
        <v>99.985553182999993</v>
      </c>
      <c r="H32" s="5" t="str">
        <f>IF($B32="N/A","N/A",IF(G32&gt;100,"No",IF(G32&lt;85,"No","Yes")))</f>
        <v>Yes</v>
      </c>
      <c r="I32" s="6">
        <v>-1E-3</v>
      </c>
      <c r="J32" s="6">
        <v>3.8999999999999998E-3</v>
      </c>
      <c r="K32" s="85" t="str">
        <f t="shared" si="6"/>
        <v>Yes</v>
      </c>
    </row>
    <row r="33" spans="1:11" x14ac:dyDescent="0.25">
      <c r="A33" s="104" t="s">
        <v>905</v>
      </c>
      <c r="B33" s="21" t="s">
        <v>213</v>
      </c>
      <c r="C33" s="44">
        <v>59.216007071</v>
      </c>
      <c r="D33" s="5" t="str">
        <f t="shared" si="5"/>
        <v>N/A</v>
      </c>
      <c r="E33" s="4">
        <v>59.563067435000001</v>
      </c>
      <c r="F33" s="5" t="str">
        <f t="shared" si="2"/>
        <v>N/A</v>
      </c>
      <c r="G33" s="4">
        <v>66.721040551000002</v>
      </c>
      <c r="H33" s="5" t="str">
        <f t="shared" si="3"/>
        <v>N/A</v>
      </c>
      <c r="I33" s="6">
        <v>0.58609999999999995</v>
      </c>
      <c r="J33" s="6">
        <v>12.02</v>
      </c>
      <c r="K33" s="85" t="str">
        <f t="shared" si="6"/>
        <v>Yes</v>
      </c>
    </row>
    <row r="34" spans="1:11" x14ac:dyDescent="0.25">
      <c r="A34" s="104" t="s">
        <v>846</v>
      </c>
      <c r="B34" s="21" t="s">
        <v>268</v>
      </c>
      <c r="C34" s="44">
        <v>7.8273297414999998</v>
      </c>
      <c r="D34" s="5" t="str">
        <f>IF($B34="N/A","N/A",IF(C34&gt;25,"No",IF(C34&lt;5,"No","Yes")))</f>
        <v>Yes</v>
      </c>
      <c r="E34" s="4">
        <v>7.7836227178000001</v>
      </c>
      <c r="F34" s="5" t="str">
        <f>IF($B34="N/A","N/A",IF(E34&gt;25,"No",IF(E34&lt;5,"No","Yes")))</f>
        <v>Yes</v>
      </c>
      <c r="G34" s="4">
        <v>5.9567414554999996</v>
      </c>
      <c r="H34" s="5" t="str">
        <f>IF($B34="N/A","N/A",IF(G34&gt;25,"No",IF(G34&lt;5,"No","Yes")))</f>
        <v>Yes</v>
      </c>
      <c r="I34" s="6">
        <v>-0.55800000000000005</v>
      </c>
      <c r="J34" s="6">
        <v>-23.5</v>
      </c>
      <c r="K34" s="85" t="str">
        <f t="shared" si="6"/>
        <v>Yes</v>
      </c>
    </row>
    <row r="35" spans="1:11" x14ac:dyDescent="0.25">
      <c r="A35" s="104" t="s">
        <v>847</v>
      </c>
      <c r="B35" s="21" t="s">
        <v>269</v>
      </c>
      <c r="C35" s="44">
        <v>36.530798378999997</v>
      </c>
      <c r="D35" s="5" t="str">
        <f>IF($B35="N/A","N/A",IF(C35&gt;70,"No",IF(C35&lt;40,"No","Yes")))</f>
        <v>No</v>
      </c>
      <c r="E35" s="4">
        <v>36.898214164000002</v>
      </c>
      <c r="F35" s="5" t="str">
        <f>IF($B35="N/A","N/A",IF(E35&gt;70,"No",IF(E35&lt;40,"No","Yes")))</f>
        <v>No</v>
      </c>
      <c r="G35" s="4">
        <v>43.794539213999997</v>
      </c>
      <c r="H35" s="5" t="str">
        <f>IF($B35="N/A","N/A",IF(G35&gt;70,"No",IF(G35&lt;40,"No","Yes")))</f>
        <v>Yes</v>
      </c>
      <c r="I35" s="6">
        <v>1.006</v>
      </c>
      <c r="J35" s="6">
        <v>18.690000000000001</v>
      </c>
      <c r="K35" s="85" t="str">
        <f t="shared" si="6"/>
        <v>Yes</v>
      </c>
    </row>
    <row r="36" spans="1:11" x14ac:dyDescent="0.25">
      <c r="A36" s="104" t="s">
        <v>848</v>
      </c>
      <c r="B36" s="21" t="s">
        <v>270</v>
      </c>
      <c r="C36" s="44">
        <v>55.641871879</v>
      </c>
      <c r="D36" s="5" t="str">
        <f>IF($B36="N/A","N/A",IF(C36&gt;55,"No",IF(C36&lt;20,"No","Yes")))</f>
        <v>No</v>
      </c>
      <c r="E36" s="4">
        <v>55.318163118000001</v>
      </c>
      <c r="F36" s="5" t="str">
        <f>IF($B36="N/A","N/A",IF(E36&gt;55,"No",IF(E36&lt;20,"No","Yes")))</f>
        <v>No</v>
      </c>
      <c r="G36" s="4">
        <v>45.764686304000001</v>
      </c>
      <c r="H36" s="5" t="str">
        <f>IF($B36="N/A","N/A",IF(G36&gt;55,"No",IF(G36&lt;20,"No","Yes")))</f>
        <v>Yes</v>
      </c>
      <c r="I36" s="6">
        <v>-0.58199999999999996</v>
      </c>
      <c r="J36" s="6">
        <v>-17.3</v>
      </c>
      <c r="K36" s="85" t="str">
        <f t="shared" si="6"/>
        <v>Yes</v>
      </c>
    </row>
    <row r="37" spans="1:11" x14ac:dyDescent="0.25">
      <c r="A37" s="104" t="s">
        <v>163</v>
      </c>
      <c r="B37" s="21" t="s">
        <v>246</v>
      </c>
      <c r="C37" s="44">
        <v>98.169739008999997</v>
      </c>
      <c r="D37" s="5" t="str">
        <f>IF($B37="N/A","N/A",IF(C37&gt;95,"Yes","No"))</f>
        <v>Yes</v>
      </c>
      <c r="E37" s="4">
        <v>97.922154053</v>
      </c>
      <c r="F37" s="5" t="str">
        <f>IF($B37="N/A","N/A",IF(E37&gt;95,"Yes","No"))</f>
        <v>Yes</v>
      </c>
      <c r="G37" s="4">
        <v>97.731187980000001</v>
      </c>
      <c r="H37" s="5" t="str">
        <f>IF($B37="N/A","N/A",IF(G37&gt;95,"Yes","No"))</f>
        <v>Yes</v>
      </c>
      <c r="I37" s="6">
        <v>-0.252</v>
      </c>
      <c r="J37" s="6">
        <v>-0.19500000000000001</v>
      </c>
      <c r="K37" s="85" t="str">
        <f t="shared" si="6"/>
        <v>Yes</v>
      </c>
    </row>
    <row r="38" spans="1:11" x14ac:dyDescent="0.25">
      <c r="A38" s="104"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85" t="str">
        <f t="shared" si="6"/>
        <v>Yes</v>
      </c>
    </row>
    <row r="39" spans="1:11" x14ac:dyDescent="0.25">
      <c r="A39" s="104" t="s">
        <v>42</v>
      </c>
      <c r="B39" s="21" t="s">
        <v>213</v>
      </c>
      <c r="C39" s="44">
        <v>19.230769231</v>
      </c>
      <c r="D39" s="5" t="str">
        <f t="shared" si="7"/>
        <v>N/A</v>
      </c>
      <c r="E39" s="4">
        <v>86.567164179000002</v>
      </c>
      <c r="F39" s="5" t="str">
        <f>IF($B39="N/A","N/A",IF(E39&gt;15,"No",IF(E39&lt;-15,"No","Yes")))</f>
        <v>N/A</v>
      </c>
      <c r="G39" s="4">
        <v>99.514857488999994</v>
      </c>
      <c r="H39" s="5" t="str">
        <f>IF($B39="N/A","N/A",IF(G39&gt;15,"No",IF(G39&lt;-15,"No","Yes")))</f>
        <v>N/A</v>
      </c>
      <c r="I39" s="6">
        <v>350.1</v>
      </c>
      <c r="J39" s="6">
        <v>14.96</v>
      </c>
      <c r="K39" s="85" t="str">
        <f t="shared" si="6"/>
        <v>Yes</v>
      </c>
    </row>
    <row r="40" spans="1:11" x14ac:dyDescent="0.25">
      <c r="A40" s="104" t="s">
        <v>43</v>
      </c>
      <c r="B40" s="21" t="s">
        <v>223</v>
      </c>
      <c r="C40" s="44">
        <v>99.264106471999995</v>
      </c>
      <c r="D40" s="5" t="str">
        <f>IF($B40="N/A","N/A",IF(C40&gt;100,"No",IF(C40&lt;98,"No","Yes")))</f>
        <v>Yes</v>
      </c>
      <c r="E40" s="4">
        <v>99.158908384</v>
      </c>
      <c r="F40" s="5" t="str">
        <f>IF($B40="N/A","N/A",IF(E40&gt;100,"No",IF(E40&lt;98,"No","Yes")))</f>
        <v>Yes</v>
      </c>
      <c r="G40" s="4">
        <v>98.459858361000002</v>
      </c>
      <c r="H40" s="5" t="str">
        <f>IF($B40="N/A","N/A",IF(G40&gt;100,"No",IF(G40&lt;98,"No","Yes")))</f>
        <v>Yes</v>
      </c>
      <c r="I40" s="6">
        <v>-0.106</v>
      </c>
      <c r="J40" s="6">
        <v>-0.70499999999999996</v>
      </c>
      <c r="K40" s="85" t="str">
        <f t="shared" si="6"/>
        <v>Yes</v>
      </c>
    </row>
    <row r="41" spans="1:11" x14ac:dyDescent="0.25">
      <c r="A41" s="104" t="s">
        <v>44</v>
      </c>
      <c r="B41" s="21" t="s">
        <v>213</v>
      </c>
      <c r="C41" s="44">
        <v>71.710405508999997</v>
      </c>
      <c r="D41" s="5" t="str">
        <f t="shared" si="7"/>
        <v>N/A</v>
      </c>
      <c r="E41" s="4">
        <v>65.724443503000003</v>
      </c>
      <c r="F41" s="5" t="str">
        <f t="shared" ref="F41:F47" si="8">IF($B41="N/A","N/A",IF(E41&gt;15,"No",IF(E41&lt;-15,"No","Yes")))</f>
        <v>N/A</v>
      </c>
      <c r="G41" s="4">
        <v>68.037153141000005</v>
      </c>
      <c r="H41" s="5" t="str">
        <f t="shared" ref="H41:H47" si="9">IF($B41="N/A","N/A",IF(G41&gt;15,"No",IF(G41&lt;-15,"No","Yes")))</f>
        <v>N/A</v>
      </c>
      <c r="I41" s="6">
        <v>-8.35</v>
      </c>
      <c r="J41" s="6">
        <v>3.5190000000000001</v>
      </c>
      <c r="K41" s="85" t="str">
        <f t="shared" si="6"/>
        <v>Yes</v>
      </c>
    </row>
    <row r="42" spans="1:11" x14ac:dyDescent="0.25">
      <c r="A42" s="104" t="s">
        <v>45</v>
      </c>
      <c r="B42" s="21" t="s">
        <v>213</v>
      </c>
      <c r="C42" s="44">
        <v>28.289594490999999</v>
      </c>
      <c r="D42" s="5" t="str">
        <f t="shared" si="7"/>
        <v>N/A</v>
      </c>
      <c r="E42" s="4">
        <v>34.275556496999997</v>
      </c>
      <c r="F42" s="5" t="str">
        <f t="shared" si="8"/>
        <v>N/A</v>
      </c>
      <c r="G42" s="4">
        <v>31.962846858999999</v>
      </c>
      <c r="H42" s="5" t="str">
        <f t="shared" si="9"/>
        <v>N/A</v>
      </c>
      <c r="I42" s="6">
        <v>21.16</v>
      </c>
      <c r="J42" s="6">
        <v>-6.75</v>
      </c>
      <c r="K42" s="85" t="str">
        <f t="shared" si="6"/>
        <v>Yes</v>
      </c>
    </row>
    <row r="43" spans="1:11" x14ac:dyDescent="0.25">
      <c r="A43" s="104" t="s">
        <v>50</v>
      </c>
      <c r="B43" s="21" t="s">
        <v>213</v>
      </c>
      <c r="C43" s="44">
        <v>0</v>
      </c>
      <c r="D43" s="5" t="str">
        <f t="shared" si="7"/>
        <v>N/A</v>
      </c>
      <c r="E43" s="4">
        <v>0</v>
      </c>
      <c r="F43" s="5" t="str">
        <f t="shared" si="8"/>
        <v>N/A</v>
      </c>
      <c r="G43" s="4">
        <v>0</v>
      </c>
      <c r="H43" s="5" t="str">
        <f t="shared" si="9"/>
        <v>N/A</v>
      </c>
      <c r="I43" s="6" t="s">
        <v>1750</v>
      </c>
      <c r="J43" s="6" t="s">
        <v>1750</v>
      </c>
      <c r="K43" s="85" t="str">
        <f t="shared" si="6"/>
        <v>N/A</v>
      </c>
    </row>
    <row r="44" spans="1:11" x14ac:dyDescent="0.25">
      <c r="A44" s="104" t="s">
        <v>908</v>
      </c>
      <c r="B44" s="21" t="s">
        <v>213</v>
      </c>
      <c r="C44" s="44">
        <v>77.898101013000002</v>
      </c>
      <c r="D44" s="5" t="str">
        <f t="shared" si="7"/>
        <v>N/A</v>
      </c>
      <c r="E44" s="4">
        <v>76.547318301000004</v>
      </c>
      <c r="F44" s="5" t="str">
        <f t="shared" si="8"/>
        <v>N/A</v>
      </c>
      <c r="G44" s="4">
        <v>81.744693244000004</v>
      </c>
      <c r="H44" s="5" t="str">
        <f t="shared" si="9"/>
        <v>N/A</v>
      </c>
      <c r="I44" s="6">
        <v>-1.73</v>
      </c>
      <c r="J44" s="6">
        <v>6.79</v>
      </c>
      <c r="K44" s="85" t="str">
        <f>IF(J44="Div by 0", "N/A", IF(J44="N/A","N/A", IF(J44&gt;30, "No", IF(J44&lt;-30, "No", "Yes"))))</f>
        <v>Yes</v>
      </c>
    </row>
    <row r="45" spans="1:11" x14ac:dyDescent="0.25">
      <c r="A45" s="104" t="s">
        <v>909</v>
      </c>
      <c r="B45" s="21" t="s">
        <v>213</v>
      </c>
      <c r="C45" s="44">
        <v>22.071479137000001</v>
      </c>
      <c r="D45" s="5" t="str">
        <f t="shared" si="7"/>
        <v>N/A</v>
      </c>
      <c r="E45" s="4">
        <v>23.347603029999998</v>
      </c>
      <c r="F45" s="5" t="str">
        <f t="shared" si="8"/>
        <v>N/A</v>
      </c>
      <c r="G45" s="4">
        <v>18.230790621000001</v>
      </c>
      <c r="H45" s="5" t="str">
        <f t="shared" si="9"/>
        <v>N/A</v>
      </c>
      <c r="I45" s="6">
        <v>5.782</v>
      </c>
      <c r="J45" s="6">
        <v>-21.9</v>
      </c>
      <c r="K45" s="85" t="str">
        <f>IF(J45="Div by 0", "N/A", IF(J45="N/A","N/A", IF(J45&gt;30, "No", IF(J45&lt;-30, "No", "Yes"))))</f>
        <v>Yes</v>
      </c>
    </row>
    <row r="46" spans="1:11" x14ac:dyDescent="0.25">
      <c r="A46" s="104" t="s">
        <v>932</v>
      </c>
      <c r="B46" s="21" t="s">
        <v>213</v>
      </c>
      <c r="C46" s="44">
        <v>4.8821982E-3</v>
      </c>
      <c r="D46" s="5" t="str">
        <f t="shared" si="7"/>
        <v>N/A</v>
      </c>
      <c r="E46" s="4">
        <v>1.3359147700000001E-2</v>
      </c>
      <c r="F46" s="5" t="str">
        <f t="shared" si="8"/>
        <v>N/A</v>
      </c>
      <c r="G46" s="4">
        <v>0.54264573530000004</v>
      </c>
      <c r="H46" s="5" t="str">
        <f t="shared" si="9"/>
        <v>N/A</v>
      </c>
      <c r="I46" s="6">
        <v>173.6</v>
      </c>
      <c r="J46" s="6">
        <v>3962</v>
      </c>
      <c r="K46" s="85" t="str">
        <f>IF(J46="Div by 0", "N/A", IF(J46="N/A","N/A", IF(J46&gt;30, "No", IF(J46&lt;-30, "No", "Yes"))))</f>
        <v>No</v>
      </c>
    </row>
    <row r="47" spans="1:11" x14ac:dyDescent="0.25">
      <c r="A47" s="111" t="s">
        <v>920</v>
      </c>
      <c r="B47" s="93" t="s">
        <v>213</v>
      </c>
      <c r="C47" s="110">
        <v>3.0419850299999999E-2</v>
      </c>
      <c r="D47" s="94" t="str">
        <f t="shared" si="7"/>
        <v>N/A</v>
      </c>
      <c r="E47" s="98">
        <v>0.1050786694</v>
      </c>
      <c r="F47" s="94" t="str">
        <f t="shared" si="8"/>
        <v>N/A</v>
      </c>
      <c r="G47" s="98">
        <v>2.45161354E-2</v>
      </c>
      <c r="H47" s="94" t="str">
        <f t="shared" si="9"/>
        <v>N/A</v>
      </c>
      <c r="I47" s="95">
        <v>245.4</v>
      </c>
      <c r="J47" s="95">
        <v>-76.7</v>
      </c>
      <c r="K47" s="96" t="str">
        <f>IF(J47="Div by 0", "N/A", IF(J47="N/A","N/A", IF(J47&gt;30, "No", IF(J47&lt;-30, "No", "Yes"))))</f>
        <v>No</v>
      </c>
    </row>
    <row r="48" spans="1:11" ht="12" customHeight="1" x14ac:dyDescent="0.25">
      <c r="A48" s="177" t="s">
        <v>1619</v>
      </c>
      <c r="B48" s="178"/>
      <c r="C48" s="178"/>
      <c r="D48" s="178"/>
      <c r="E48" s="178"/>
      <c r="F48" s="178"/>
      <c r="G48" s="178"/>
      <c r="H48" s="178"/>
      <c r="I48" s="178"/>
      <c r="J48" s="178"/>
      <c r="K48" s="179"/>
    </row>
    <row r="49" spans="1:11" x14ac:dyDescent="0.25">
      <c r="A49" s="167" t="s">
        <v>1617</v>
      </c>
      <c r="B49" s="168"/>
      <c r="C49" s="168"/>
      <c r="D49" s="168"/>
      <c r="E49" s="168"/>
      <c r="F49" s="168"/>
      <c r="G49" s="168"/>
      <c r="H49" s="168"/>
      <c r="I49" s="168"/>
      <c r="J49" s="168"/>
      <c r="K49" s="169"/>
    </row>
    <row r="50" spans="1:11" x14ac:dyDescent="0.25">
      <c r="A50" s="170" t="s">
        <v>1705</v>
      </c>
      <c r="B50" s="170"/>
      <c r="C50" s="170"/>
      <c r="D50" s="170"/>
      <c r="E50" s="170"/>
      <c r="F50" s="170"/>
      <c r="G50" s="170"/>
      <c r="H50" s="170"/>
      <c r="I50" s="170"/>
      <c r="J50" s="170"/>
      <c r="K50" s="171"/>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1572</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3" t="s">
        <v>213</v>
      </c>
      <c r="C6" s="43">
        <v>14919180</v>
      </c>
      <c r="D6" s="5" t="str">
        <f t="shared" ref="D6:D15" si="0">IF($B6="N/A","N/A",IF(C6&lt;0,"No","Yes"))</f>
        <v>N/A</v>
      </c>
      <c r="E6" s="43">
        <v>23142462</v>
      </c>
      <c r="F6" s="5" t="str">
        <f t="shared" ref="F6:F15" si="1">IF($B6="N/A","N/A",IF(E6&lt;0,"No","Yes"))</f>
        <v>N/A</v>
      </c>
      <c r="G6" s="43">
        <v>29320450</v>
      </c>
      <c r="H6" s="5" t="str">
        <f t="shared" ref="H6:H15" si="2">IF($B6="N/A","N/A",IF(G6&lt;0,"No","Yes"))</f>
        <v>N/A</v>
      </c>
      <c r="I6" s="6">
        <v>55.12</v>
      </c>
      <c r="J6" s="6">
        <v>26.7</v>
      </c>
      <c r="K6" s="85" t="str">
        <f t="shared" ref="K6:K15" si="3">IF(J6="Div by 0", "N/A", IF(J6="N/A","N/A", IF(J6&gt;30, "No", IF(J6&lt;-30, "No", "Yes"))))</f>
        <v>Yes</v>
      </c>
    </row>
    <row r="7" spans="1:11" x14ac:dyDescent="0.25">
      <c r="A7" s="105" t="s">
        <v>442</v>
      </c>
      <c r="B7" s="3" t="s">
        <v>213</v>
      </c>
      <c r="C7" s="44">
        <v>7.0329602565</v>
      </c>
      <c r="D7" s="5" t="str">
        <f t="shared" si="0"/>
        <v>N/A</v>
      </c>
      <c r="E7" s="44">
        <v>5.3703966328000003</v>
      </c>
      <c r="F7" s="5" t="str">
        <f t="shared" si="1"/>
        <v>N/A</v>
      </c>
      <c r="G7" s="44">
        <v>6.6978474068000002</v>
      </c>
      <c r="H7" s="5" t="str">
        <f t="shared" si="2"/>
        <v>N/A</v>
      </c>
      <c r="I7" s="6">
        <v>-23.6</v>
      </c>
      <c r="J7" s="6">
        <v>24.72</v>
      </c>
      <c r="K7" s="85" t="str">
        <f t="shared" si="3"/>
        <v>Yes</v>
      </c>
    </row>
    <row r="8" spans="1:11" x14ac:dyDescent="0.25">
      <c r="A8" s="105" t="s">
        <v>443</v>
      </c>
      <c r="B8" s="3" t="s">
        <v>213</v>
      </c>
      <c r="C8" s="44">
        <v>28.724715433</v>
      </c>
      <c r="D8" s="5" t="str">
        <f t="shared" si="0"/>
        <v>N/A</v>
      </c>
      <c r="E8" s="44">
        <v>19.803839366999998</v>
      </c>
      <c r="F8" s="5" t="str">
        <f t="shared" si="1"/>
        <v>N/A</v>
      </c>
      <c r="G8" s="44">
        <v>18.950664127</v>
      </c>
      <c r="H8" s="5" t="str">
        <f t="shared" si="2"/>
        <v>N/A</v>
      </c>
      <c r="I8" s="6">
        <v>-31.1</v>
      </c>
      <c r="J8" s="6">
        <v>-4.3099999999999996</v>
      </c>
      <c r="K8" s="85" t="str">
        <f t="shared" si="3"/>
        <v>Yes</v>
      </c>
    </row>
    <row r="9" spans="1:11" x14ac:dyDescent="0.25">
      <c r="A9" s="105" t="s">
        <v>444</v>
      </c>
      <c r="B9" s="3" t="s">
        <v>213</v>
      </c>
      <c r="C9" s="44">
        <v>30.661946568000001</v>
      </c>
      <c r="D9" s="5" t="str">
        <f t="shared" si="0"/>
        <v>N/A</v>
      </c>
      <c r="E9" s="44">
        <v>22.496081013000001</v>
      </c>
      <c r="F9" s="5" t="str">
        <f t="shared" si="1"/>
        <v>N/A</v>
      </c>
      <c r="G9" s="44">
        <v>18.187937088000002</v>
      </c>
      <c r="H9" s="5" t="str">
        <f t="shared" si="2"/>
        <v>N/A</v>
      </c>
      <c r="I9" s="6">
        <v>-26.6</v>
      </c>
      <c r="J9" s="6">
        <v>-19.2</v>
      </c>
      <c r="K9" s="85" t="str">
        <f t="shared" si="3"/>
        <v>Yes</v>
      </c>
    </row>
    <row r="10" spans="1:11" x14ac:dyDescent="0.25">
      <c r="A10" s="105" t="s">
        <v>445</v>
      </c>
      <c r="B10" s="3" t="s">
        <v>213</v>
      </c>
      <c r="C10" s="44">
        <v>33.433781213000003</v>
      </c>
      <c r="D10" s="5" t="str">
        <f t="shared" si="0"/>
        <v>N/A</v>
      </c>
      <c r="E10" s="44">
        <v>52.253429216000001</v>
      </c>
      <c r="F10" s="5" t="str">
        <f t="shared" si="1"/>
        <v>N/A</v>
      </c>
      <c r="G10" s="44">
        <v>52.696370622000003</v>
      </c>
      <c r="H10" s="5" t="str">
        <f t="shared" si="2"/>
        <v>N/A</v>
      </c>
      <c r="I10" s="6">
        <v>56.29</v>
      </c>
      <c r="J10" s="6">
        <v>0.84770000000000001</v>
      </c>
      <c r="K10" s="85" t="str">
        <f t="shared" si="3"/>
        <v>Yes</v>
      </c>
    </row>
    <row r="11" spans="1:11" ht="13" x14ac:dyDescent="0.3">
      <c r="A11" s="105" t="s">
        <v>1614</v>
      </c>
      <c r="B11" s="3" t="s">
        <v>213</v>
      </c>
      <c r="C11" s="44">
        <v>66.499492599000007</v>
      </c>
      <c r="D11" s="5" t="str">
        <f t="shared" si="0"/>
        <v>N/A</v>
      </c>
      <c r="E11" s="44">
        <v>68.386129358000005</v>
      </c>
      <c r="F11" s="5" t="str">
        <f t="shared" si="1"/>
        <v>N/A</v>
      </c>
      <c r="G11" s="44">
        <v>84.521973571000004</v>
      </c>
      <c r="H11" s="5" t="str">
        <f t="shared" si="2"/>
        <v>N/A</v>
      </c>
      <c r="I11" s="6">
        <v>2.8370000000000002</v>
      </c>
      <c r="J11" s="6">
        <v>23.6</v>
      </c>
      <c r="K11" s="85" t="str">
        <f t="shared" si="3"/>
        <v>Yes</v>
      </c>
    </row>
    <row r="12" spans="1:11" x14ac:dyDescent="0.25">
      <c r="A12" s="105" t="s">
        <v>16</v>
      </c>
      <c r="B12" s="3" t="s">
        <v>213</v>
      </c>
      <c r="C12" s="44">
        <v>0.82708969259999998</v>
      </c>
      <c r="D12" s="5" t="str">
        <f t="shared" si="0"/>
        <v>N/A</v>
      </c>
      <c r="E12" s="44">
        <v>0.65811061930000003</v>
      </c>
      <c r="F12" s="5" t="str">
        <f t="shared" si="1"/>
        <v>N/A</v>
      </c>
      <c r="G12" s="44">
        <v>0.70453216100000005</v>
      </c>
      <c r="H12" s="5" t="str">
        <f t="shared" si="2"/>
        <v>N/A</v>
      </c>
      <c r="I12" s="6">
        <v>-20.399999999999999</v>
      </c>
      <c r="J12" s="6">
        <v>7.0540000000000003</v>
      </c>
      <c r="K12" s="85" t="str">
        <f t="shared" si="3"/>
        <v>Yes</v>
      </c>
    </row>
    <row r="13" spans="1:11" x14ac:dyDescent="0.25">
      <c r="A13" s="105" t="s">
        <v>36</v>
      </c>
      <c r="B13" s="3" t="s">
        <v>213</v>
      </c>
      <c r="C13" s="44">
        <v>1.1053540586999999</v>
      </c>
      <c r="D13" s="5" t="str">
        <f t="shared" si="0"/>
        <v>N/A</v>
      </c>
      <c r="E13" s="44">
        <v>0.3830694503</v>
      </c>
      <c r="F13" s="5" t="str">
        <f t="shared" si="1"/>
        <v>N/A</v>
      </c>
      <c r="G13" s="44">
        <v>0.46525657240000001</v>
      </c>
      <c r="H13" s="5" t="str">
        <f t="shared" si="2"/>
        <v>N/A</v>
      </c>
      <c r="I13" s="6">
        <v>-65.3</v>
      </c>
      <c r="J13" s="6">
        <v>21.45</v>
      </c>
      <c r="K13" s="85" t="str">
        <f t="shared" si="3"/>
        <v>Yes</v>
      </c>
    </row>
    <row r="14" spans="1:11" x14ac:dyDescent="0.25">
      <c r="A14" s="105" t="s">
        <v>37</v>
      </c>
      <c r="B14" s="3" t="s">
        <v>213</v>
      </c>
      <c r="C14" s="44" t="s">
        <v>1750</v>
      </c>
      <c r="D14" s="5" t="str">
        <f t="shared" si="0"/>
        <v>N/A</v>
      </c>
      <c r="E14" s="44">
        <v>20.240700219000001</v>
      </c>
      <c r="F14" s="5" t="str">
        <f t="shared" si="1"/>
        <v>N/A</v>
      </c>
      <c r="G14" s="44">
        <v>16.914163744</v>
      </c>
      <c r="H14" s="5" t="str">
        <f t="shared" si="2"/>
        <v>N/A</v>
      </c>
      <c r="I14" s="6" t="s">
        <v>1750</v>
      </c>
      <c r="J14" s="6">
        <v>-16.399999999999999</v>
      </c>
      <c r="K14" s="85" t="str">
        <f t="shared" si="3"/>
        <v>Yes</v>
      </c>
    </row>
    <row r="15" spans="1:11" x14ac:dyDescent="0.25">
      <c r="A15" s="105" t="s">
        <v>38</v>
      </c>
      <c r="B15" s="3" t="s">
        <v>213</v>
      </c>
      <c r="C15" s="44">
        <v>0.82452852460000003</v>
      </c>
      <c r="D15" s="5" t="str">
        <f t="shared" si="0"/>
        <v>N/A</v>
      </c>
      <c r="E15" s="44">
        <v>0.69652222870000002</v>
      </c>
      <c r="F15" s="5" t="str">
        <f t="shared" si="1"/>
        <v>N/A</v>
      </c>
      <c r="G15" s="44">
        <v>0.71812575339999996</v>
      </c>
      <c r="H15" s="5" t="str">
        <f t="shared" si="2"/>
        <v>N/A</v>
      </c>
      <c r="I15" s="6">
        <v>-15.5</v>
      </c>
      <c r="J15" s="6">
        <v>3.1019999999999999</v>
      </c>
      <c r="K15" s="85" t="str">
        <f t="shared" si="3"/>
        <v>Yes</v>
      </c>
    </row>
    <row r="16" spans="1:11" x14ac:dyDescent="0.25">
      <c r="A16" s="105" t="s">
        <v>376</v>
      </c>
      <c r="B16" s="3" t="s">
        <v>213</v>
      </c>
      <c r="C16" s="4">
        <v>23.430295936</v>
      </c>
      <c r="D16" s="5" t="str">
        <f t="shared" ref="D16:D41" si="4">IF($B16="N/A","N/A",IF(C16&lt;0,"No","Yes"))</f>
        <v>N/A</v>
      </c>
      <c r="E16" s="4">
        <v>20.639957840000001</v>
      </c>
      <c r="F16" s="5" t="str">
        <f t="shared" ref="F16:F41" si="5">IF($B16="N/A","N/A",IF(E16&lt;0,"No","Yes"))</f>
        <v>N/A</v>
      </c>
      <c r="G16" s="4">
        <v>16.871054162</v>
      </c>
      <c r="H16" s="5" t="str">
        <f t="shared" ref="H16:H41" si="6">IF($B16="N/A","N/A",IF(G16&lt;0,"No","Yes"))</f>
        <v>N/A</v>
      </c>
      <c r="I16" s="6">
        <v>-11.9</v>
      </c>
      <c r="J16" s="6">
        <v>-18.3</v>
      </c>
      <c r="K16" s="85" t="str">
        <f t="shared" ref="K16:K41" si="7">IF(J16="Div by 0", "N/A", IF(J16="N/A","N/A", IF(J16&gt;30, "No", IF(J16&lt;-30, "No", "Yes"))))</f>
        <v>Yes</v>
      </c>
    </row>
    <row r="17" spans="1:11" x14ac:dyDescent="0.25">
      <c r="A17" s="105" t="s">
        <v>377</v>
      </c>
      <c r="B17" s="3" t="s">
        <v>213</v>
      </c>
      <c r="C17" s="4">
        <v>10.539323549000001</v>
      </c>
      <c r="D17" s="5" t="str">
        <f t="shared" si="4"/>
        <v>N/A</v>
      </c>
      <c r="E17" s="4">
        <v>10.275572812</v>
      </c>
      <c r="F17" s="5" t="str">
        <f t="shared" si="5"/>
        <v>N/A</v>
      </c>
      <c r="G17" s="4">
        <v>6.7785351179999997</v>
      </c>
      <c r="H17" s="5" t="str">
        <f t="shared" si="6"/>
        <v>N/A</v>
      </c>
      <c r="I17" s="6">
        <v>-2.5</v>
      </c>
      <c r="J17" s="6">
        <v>-34</v>
      </c>
      <c r="K17" s="85" t="str">
        <f t="shared" si="7"/>
        <v>No</v>
      </c>
    </row>
    <row r="18" spans="1:11" x14ac:dyDescent="0.25">
      <c r="A18" s="105" t="s">
        <v>378</v>
      </c>
      <c r="B18" s="3" t="s">
        <v>213</v>
      </c>
      <c r="C18" s="4">
        <v>1.2786412432000001</v>
      </c>
      <c r="D18" s="5" t="str">
        <f t="shared" si="4"/>
        <v>N/A</v>
      </c>
      <c r="E18" s="4">
        <v>1.2556084505</v>
      </c>
      <c r="F18" s="5" t="str">
        <f t="shared" si="5"/>
        <v>N/A</v>
      </c>
      <c r="G18" s="4">
        <v>1.4236923375999999</v>
      </c>
      <c r="H18" s="5" t="str">
        <f t="shared" si="6"/>
        <v>N/A</v>
      </c>
      <c r="I18" s="6">
        <v>-1.8</v>
      </c>
      <c r="J18" s="6">
        <v>13.39</v>
      </c>
      <c r="K18" s="85" t="str">
        <f t="shared" si="7"/>
        <v>Yes</v>
      </c>
    </row>
    <row r="19" spans="1:11" x14ac:dyDescent="0.25">
      <c r="A19" s="105" t="s">
        <v>379</v>
      </c>
      <c r="B19" s="3" t="s">
        <v>213</v>
      </c>
      <c r="C19" s="4">
        <v>0.95061809210000003</v>
      </c>
      <c r="D19" s="5" t="str">
        <f t="shared" si="4"/>
        <v>N/A</v>
      </c>
      <c r="E19" s="4">
        <v>12.500808592</v>
      </c>
      <c r="F19" s="5" t="str">
        <f t="shared" si="5"/>
        <v>N/A</v>
      </c>
      <c r="G19" s="4">
        <v>12.539647242999999</v>
      </c>
      <c r="H19" s="5" t="str">
        <f t="shared" si="6"/>
        <v>N/A</v>
      </c>
      <c r="I19" s="6">
        <v>1215</v>
      </c>
      <c r="J19" s="6">
        <v>0.31069999999999998</v>
      </c>
      <c r="K19" s="85" t="str">
        <f t="shared" si="7"/>
        <v>Yes</v>
      </c>
    </row>
    <row r="20" spans="1:11" x14ac:dyDescent="0.25">
      <c r="A20" s="105" t="s">
        <v>380</v>
      </c>
      <c r="B20" s="3" t="s">
        <v>213</v>
      </c>
      <c r="C20" s="4">
        <v>1.879578035</v>
      </c>
      <c r="D20" s="5" t="str">
        <f t="shared" si="4"/>
        <v>N/A</v>
      </c>
      <c r="E20" s="4">
        <v>0.98037398269999998</v>
      </c>
      <c r="F20" s="5" t="str">
        <f t="shared" si="5"/>
        <v>N/A</v>
      </c>
      <c r="G20" s="4">
        <v>5.5895867901000003</v>
      </c>
      <c r="H20" s="5" t="str">
        <f t="shared" si="6"/>
        <v>N/A</v>
      </c>
      <c r="I20" s="6">
        <v>-47.8</v>
      </c>
      <c r="J20" s="6">
        <v>470.1</v>
      </c>
      <c r="K20" s="85" t="str">
        <f t="shared" si="7"/>
        <v>No</v>
      </c>
    </row>
    <row r="21" spans="1:11" x14ac:dyDescent="0.25">
      <c r="A21" s="105" t="s">
        <v>381</v>
      </c>
      <c r="B21" s="3" t="s">
        <v>213</v>
      </c>
      <c r="C21" s="4">
        <v>0</v>
      </c>
      <c r="D21" s="5" t="str">
        <f t="shared" si="4"/>
        <v>N/A</v>
      </c>
      <c r="E21" s="4">
        <v>3.9495140999999999E-3</v>
      </c>
      <c r="F21" s="5" t="str">
        <f t="shared" si="5"/>
        <v>N/A</v>
      </c>
      <c r="G21" s="4">
        <v>0.11185026150000001</v>
      </c>
      <c r="H21" s="5" t="str">
        <f t="shared" si="6"/>
        <v>N/A</v>
      </c>
      <c r="I21" s="6" t="s">
        <v>1750</v>
      </c>
      <c r="J21" s="6">
        <v>2732</v>
      </c>
      <c r="K21" s="85" t="str">
        <f t="shared" si="7"/>
        <v>No</v>
      </c>
    </row>
    <row r="22" spans="1:11" x14ac:dyDescent="0.25">
      <c r="A22" s="105" t="s">
        <v>382</v>
      </c>
      <c r="B22" s="3" t="s">
        <v>213</v>
      </c>
      <c r="C22" s="4">
        <v>29.004614513</v>
      </c>
      <c r="D22" s="5" t="str">
        <f t="shared" si="4"/>
        <v>N/A</v>
      </c>
      <c r="E22" s="4">
        <v>29.721239056999998</v>
      </c>
      <c r="F22" s="5" t="str">
        <f t="shared" si="5"/>
        <v>N/A</v>
      </c>
      <c r="G22" s="4">
        <v>26.958791560000002</v>
      </c>
      <c r="H22" s="5" t="str">
        <f t="shared" si="6"/>
        <v>N/A</v>
      </c>
      <c r="I22" s="6">
        <v>2.4710000000000001</v>
      </c>
      <c r="J22" s="6">
        <v>-9.2899999999999991</v>
      </c>
      <c r="K22" s="85" t="str">
        <f t="shared" si="7"/>
        <v>Yes</v>
      </c>
    </row>
    <row r="23" spans="1:11" x14ac:dyDescent="0.25">
      <c r="A23" s="105" t="s">
        <v>383</v>
      </c>
      <c r="B23" s="3" t="s">
        <v>213</v>
      </c>
      <c r="C23" s="4">
        <v>0</v>
      </c>
      <c r="D23" s="5" t="str">
        <f t="shared" si="4"/>
        <v>N/A</v>
      </c>
      <c r="E23" s="4">
        <v>0</v>
      </c>
      <c r="F23" s="5" t="str">
        <f t="shared" si="5"/>
        <v>N/A</v>
      </c>
      <c r="G23" s="4">
        <v>1.7939697000000001E-3</v>
      </c>
      <c r="H23" s="5" t="str">
        <f t="shared" si="6"/>
        <v>N/A</v>
      </c>
      <c r="I23" s="6" t="s">
        <v>1750</v>
      </c>
      <c r="J23" s="6" t="s">
        <v>1750</v>
      </c>
      <c r="K23" s="85" t="str">
        <f t="shared" si="7"/>
        <v>N/A</v>
      </c>
    </row>
    <row r="24" spans="1:11" x14ac:dyDescent="0.25">
      <c r="A24" s="105" t="s">
        <v>384</v>
      </c>
      <c r="B24" s="3" t="s">
        <v>213</v>
      </c>
      <c r="C24" s="4">
        <v>8.7144567937000001</v>
      </c>
      <c r="D24" s="5" t="str">
        <f t="shared" si="4"/>
        <v>N/A</v>
      </c>
      <c r="E24" s="4">
        <v>2.0128521683999998</v>
      </c>
      <c r="F24" s="5" t="str">
        <f t="shared" si="5"/>
        <v>N/A</v>
      </c>
      <c r="G24" s="4">
        <v>0.55150244969999995</v>
      </c>
      <c r="H24" s="5" t="str">
        <f t="shared" si="6"/>
        <v>N/A</v>
      </c>
      <c r="I24" s="6">
        <v>-76.900000000000006</v>
      </c>
      <c r="J24" s="6">
        <v>-72.599999999999994</v>
      </c>
      <c r="K24" s="85" t="str">
        <f t="shared" si="7"/>
        <v>No</v>
      </c>
    </row>
    <row r="25" spans="1:11" x14ac:dyDescent="0.25">
      <c r="A25" s="105" t="s">
        <v>385</v>
      </c>
      <c r="B25" s="3" t="s">
        <v>213</v>
      </c>
      <c r="C25" s="4">
        <v>5.2366610427999998</v>
      </c>
      <c r="D25" s="5" t="str">
        <f t="shared" si="4"/>
        <v>N/A</v>
      </c>
      <c r="E25" s="4">
        <v>4.7341322328000004</v>
      </c>
      <c r="F25" s="5" t="str">
        <f t="shared" si="5"/>
        <v>N/A</v>
      </c>
      <c r="G25" s="4">
        <v>4.5410899219000003</v>
      </c>
      <c r="H25" s="5" t="str">
        <f t="shared" si="6"/>
        <v>N/A</v>
      </c>
      <c r="I25" s="6">
        <v>-9.6</v>
      </c>
      <c r="J25" s="6">
        <v>-4.08</v>
      </c>
      <c r="K25" s="85" t="str">
        <f t="shared" si="7"/>
        <v>Yes</v>
      </c>
    </row>
    <row r="26" spans="1:11" x14ac:dyDescent="0.25">
      <c r="A26" s="105" t="s">
        <v>386</v>
      </c>
      <c r="B26" s="3" t="s">
        <v>213</v>
      </c>
      <c r="C26" s="4">
        <v>1.3888532770999999</v>
      </c>
      <c r="D26" s="5" t="str">
        <f t="shared" si="4"/>
        <v>N/A</v>
      </c>
      <c r="E26" s="4">
        <v>2.6296763987</v>
      </c>
      <c r="F26" s="5" t="str">
        <f t="shared" si="5"/>
        <v>N/A</v>
      </c>
      <c r="G26" s="4">
        <v>8.9622737713999996</v>
      </c>
      <c r="H26" s="5" t="str">
        <f t="shared" si="6"/>
        <v>N/A</v>
      </c>
      <c r="I26" s="6">
        <v>89.34</v>
      </c>
      <c r="J26" s="6">
        <v>240.8</v>
      </c>
      <c r="K26" s="85" t="str">
        <f t="shared" si="7"/>
        <v>No</v>
      </c>
    </row>
    <row r="27" spans="1:11" x14ac:dyDescent="0.25">
      <c r="A27" s="105" t="s">
        <v>387</v>
      </c>
      <c r="B27" s="3" t="s">
        <v>213</v>
      </c>
      <c r="C27" s="4">
        <v>4.6795575499999999E-2</v>
      </c>
      <c r="D27" s="5" t="str">
        <f t="shared" si="4"/>
        <v>N/A</v>
      </c>
      <c r="E27" s="4">
        <v>3.9326617299999998E-2</v>
      </c>
      <c r="F27" s="5" t="str">
        <f t="shared" si="5"/>
        <v>N/A</v>
      </c>
      <c r="G27" s="4">
        <v>3.9453691899999997E-2</v>
      </c>
      <c r="H27" s="5" t="str">
        <f t="shared" si="6"/>
        <v>N/A</v>
      </c>
      <c r="I27" s="6">
        <v>-16</v>
      </c>
      <c r="J27" s="6">
        <v>0.3231</v>
      </c>
      <c r="K27" s="85" t="str">
        <f t="shared" si="7"/>
        <v>Yes</v>
      </c>
    </row>
    <row r="28" spans="1:11" x14ac:dyDescent="0.25">
      <c r="A28" s="105" t="s">
        <v>388</v>
      </c>
      <c r="B28" s="3" t="s">
        <v>213</v>
      </c>
      <c r="C28" s="4">
        <v>0</v>
      </c>
      <c r="D28" s="5" t="str">
        <f t="shared" si="4"/>
        <v>N/A</v>
      </c>
      <c r="E28" s="4">
        <v>0</v>
      </c>
      <c r="F28" s="5" t="str">
        <f t="shared" si="5"/>
        <v>N/A</v>
      </c>
      <c r="G28" s="4">
        <v>0</v>
      </c>
      <c r="H28" s="5" t="str">
        <f t="shared" si="6"/>
        <v>N/A</v>
      </c>
      <c r="I28" s="6" t="s">
        <v>1750</v>
      </c>
      <c r="J28" s="6" t="s">
        <v>1750</v>
      </c>
      <c r="K28" s="85" t="str">
        <f t="shared" si="7"/>
        <v>N/A</v>
      </c>
    </row>
    <row r="29" spans="1:11" x14ac:dyDescent="0.25">
      <c r="A29" s="105" t="s">
        <v>389</v>
      </c>
      <c r="B29" s="3" t="s">
        <v>213</v>
      </c>
      <c r="C29" s="4">
        <v>0</v>
      </c>
      <c r="D29" s="5" t="str">
        <f t="shared" si="4"/>
        <v>N/A</v>
      </c>
      <c r="E29" s="4">
        <v>0</v>
      </c>
      <c r="F29" s="5" t="str">
        <f t="shared" si="5"/>
        <v>N/A</v>
      </c>
      <c r="G29" s="4">
        <v>3.4105889E-6</v>
      </c>
      <c r="H29" s="5" t="str">
        <f t="shared" si="6"/>
        <v>N/A</v>
      </c>
      <c r="I29" s="6" t="s">
        <v>1750</v>
      </c>
      <c r="J29" s="6" t="s">
        <v>1750</v>
      </c>
      <c r="K29" s="85" t="str">
        <f t="shared" si="7"/>
        <v>N/A</v>
      </c>
    </row>
    <row r="30" spans="1:11" x14ac:dyDescent="0.25">
      <c r="A30" s="105" t="s">
        <v>390</v>
      </c>
      <c r="B30" s="3" t="s">
        <v>213</v>
      </c>
      <c r="C30" s="4">
        <v>3.7461611800000003E-2</v>
      </c>
      <c r="D30" s="5" t="str">
        <f t="shared" si="4"/>
        <v>N/A</v>
      </c>
      <c r="E30" s="4">
        <v>3.16177188E-2</v>
      </c>
      <c r="F30" s="5" t="str">
        <f t="shared" si="5"/>
        <v>N/A</v>
      </c>
      <c r="G30" s="4">
        <v>3.7656311599999999E-2</v>
      </c>
      <c r="H30" s="5" t="str">
        <f t="shared" si="6"/>
        <v>N/A</v>
      </c>
      <c r="I30" s="6">
        <v>-15.6</v>
      </c>
      <c r="J30" s="6">
        <v>19.100000000000001</v>
      </c>
      <c r="K30" s="85" t="str">
        <f t="shared" si="7"/>
        <v>Yes</v>
      </c>
    </row>
    <row r="31" spans="1:11" x14ac:dyDescent="0.25">
      <c r="A31" s="105" t="s">
        <v>391</v>
      </c>
      <c r="B31" s="3" t="s">
        <v>213</v>
      </c>
      <c r="C31" s="4">
        <v>1.6764106215000001</v>
      </c>
      <c r="D31" s="5" t="str">
        <f t="shared" si="4"/>
        <v>N/A</v>
      </c>
      <c r="E31" s="4">
        <v>1.2379911976</v>
      </c>
      <c r="F31" s="5" t="str">
        <f t="shared" si="5"/>
        <v>N/A</v>
      </c>
      <c r="G31" s="4">
        <v>1.5306245300000001</v>
      </c>
      <c r="H31" s="5" t="str">
        <f t="shared" si="6"/>
        <v>N/A</v>
      </c>
      <c r="I31" s="6">
        <v>-26.2</v>
      </c>
      <c r="J31" s="6">
        <v>23.64</v>
      </c>
      <c r="K31" s="85" t="str">
        <f t="shared" si="7"/>
        <v>Yes</v>
      </c>
    </row>
    <row r="32" spans="1:11" x14ac:dyDescent="0.25">
      <c r="A32" s="105" t="s">
        <v>392</v>
      </c>
      <c r="B32" s="3" t="s">
        <v>213</v>
      </c>
      <c r="C32" s="4">
        <v>0.57659582659999997</v>
      </c>
      <c r="D32" s="5" t="str">
        <f t="shared" si="4"/>
        <v>N/A</v>
      </c>
      <c r="E32" s="4">
        <v>0.71842267289999995</v>
      </c>
      <c r="F32" s="5" t="str">
        <f t="shared" si="5"/>
        <v>N/A</v>
      </c>
      <c r="G32" s="4">
        <v>1.0347965327999999</v>
      </c>
      <c r="H32" s="5" t="str">
        <f t="shared" si="6"/>
        <v>N/A</v>
      </c>
      <c r="I32" s="6">
        <v>24.6</v>
      </c>
      <c r="J32" s="6">
        <v>44.04</v>
      </c>
      <c r="K32" s="85" t="str">
        <f t="shared" si="7"/>
        <v>No</v>
      </c>
    </row>
    <row r="33" spans="1:11" x14ac:dyDescent="0.25">
      <c r="A33" s="105" t="s">
        <v>393</v>
      </c>
      <c r="B33" s="3" t="s">
        <v>213</v>
      </c>
      <c r="C33" s="4">
        <v>0</v>
      </c>
      <c r="D33" s="5" t="str">
        <f t="shared" si="4"/>
        <v>N/A</v>
      </c>
      <c r="E33" s="4">
        <v>0</v>
      </c>
      <c r="F33" s="5" t="str">
        <f t="shared" si="5"/>
        <v>N/A</v>
      </c>
      <c r="G33" s="4">
        <v>0</v>
      </c>
      <c r="H33" s="5" t="str">
        <f t="shared" si="6"/>
        <v>N/A</v>
      </c>
      <c r="I33" s="6" t="s">
        <v>1750</v>
      </c>
      <c r="J33" s="6" t="s">
        <v>1750</v>
      </c>
      <c r="K33" s="85" t="str">
        <f t="shared" si="7"/>
        <v>N/A</v>
      </c>
    </row>
    <row r="34" spans="1:11" x14ac:dyDescent="0.25">
      <c r="A34" s="105" t="s">
        <v>394</v>
      </c>
      <c r="B34" s="3" t="s">
        <v>213</v>
      </c>
      <c r="C34" s="4">
        <v>0.99767216810000003</v>
      </c>
      <c r="D34" s="5" t="str">
        <f t="shared" si="4"/>
        <v>N/A</v>
      </c>
      <c r="E34" s="4">
        <v>0.76045431860000001</v>
      </c>
      <c r="F34" s="5" t="str">
        <f t="shared" si="5"/>
        <v>N/A</v>
      </c>
      <c r="G34" s="4">
        <v>0.39196874539999998</v>
      </c>
      <c r="H34" s="5" t="str">
        <f t="shared" si="6"/>
        <v>N/A</v>
      </c>
      <c r="I34" s="6">
        <v>-23.8</v>
      </c>
      <c r="J34" s="6">
        <v>-48.5</v>
      </c>
      <c r="K34" s="85" t="str">
        <f t="shared" si="7"/>
        <v>No</v>
      </c>
    </row>
    <row r="35" spans="1:11" x14ac:dyDescent="0.25">
      <c r="A35" s="105" t="s">
        <v>395</v>
      </c>
      <c r="B35" s="3" t="s">
        <v>213</v>
      </c>
      <c r="C35" s="4">
        <v>2.3640009700000002</v>
      </c>
      <c r="D35" s="5" t="str">
        <f t="shared" si="4"/>
        <v>N/A</v>
      </c>
      <c r="E35" s="4">
        <v>2.5107070075000002</v>
      </c>
      <c r="F35" s="5" t="str">
        <f t="shared" si="5"/>
        <v>N/A</v>
      </c>
      <c r="G35" s="4">
        <v>2.3715734240000002</v>
      </c>
      <c r="H35" s="5" t="str">
        <f t="shared" si="6"/>
        <v>N/A</v>
      </c>
      <c r="I35" s="6">
        <v>6.2060000000000004</v>
      </c>
      <c r="J35" s="6">
        <v>-5.54</v>
      </c>
      <c r="K35" s="85" t="str">
        <f t="shared" si="7"/>
        <v>Yes</v>
      </c>
    </row>
    <row r="36" spans="1:11" x14ac:dyDescent="0.25">
      <c r="A36" s="105" t="s">
        <v>396</v>
      </c>
      <c r="B36" s="3" t="s">
        <v>213</v>
      </c>
      <c r="C36" s="4">
        <v>0</v>
      </c>
      <c r="D36" s="5" t="str">
        <f t="shared" si="4"/>
        <v>N/A</v>
      </c>
      <c r="E36" s="4">
        <v>0</v>
      </c>
      <c r="F36" s="5" t="str">
        <f t="shared" si="5"/>
        <v>N/A</v>
      </c>
      <c r="G36" s="4">
        <v>0</v>
      </c>
      <c r="H36" s="5" t="str">
        <f t="shared" si="6"/>
        <v>N/A</v>
      </c>
      <c r="I36" s="6" t="s">
        <v>1750</v>
      </c>
      <c r="J36" s="6" t="s">
        <v>1750</v>
      </c>
      <c r="K36" s="85" t="str">
        <f t="shared" si="7"/>
        <v>N/A</v>
      </c>
    </row>
    <row r="37" spans="1:11" x14ac:dyDescent="0.25">
      <c r="A37" s="105" t="s">
        <v>397</v>
      </c>
      <c r="B37" s="3" t="s">
        <v>213</v>
      </c>
      <c r="C37" s="4">
        <v>0</v>
      </c>
      <c r="D37" s="5" t="str">
        <f t="shared" si="4"/>
        <v>N/A</v>
      </c>
      <c r="E37" s="4">
        <v>0</v>
      </c>
      <c r="F37" s="5" t="str">
        <f t="shared" si="5"/>
        <v>N/A</v>
      </c>
      <c r="G37" s="4">
        <v>0</v>
      </c>
      <c r="H37" s="5" t="str">
        <f t="shared" si="6"/>
        <v>N/A</v>
      </c>
      <c r="I37" s="6" t="s">
        <v>1750</v>
      </c>
      <c r="J37" s="6" t="s">
        <v>1750</v>
      </c>
      <c r="K37" s="85" t="str">
        <f t="shared" si="7"/>
        <v>N/A</v>
      </c>
    </row>
    <row r="38" spans="1:11" x14ac:dyDescent="0.25">
      <c r="A38" s="105" t="s">
        <v>398</v>
      </c>
      <c r="B38" s="3" t="s">
        <v>213</v>
      </c>
      <c r="C38" s="4">
        <v>0</v>
      </c>
      <c r="D38" s="5" t="str">
        <f t="shared" si="4"/>
        <v>N/A</v>
      </c>
      <c r="E38" s="4">
        <v>0</v>
      </c>
      <c r="F38" s="5" t="str">
        <f t="shared" si="5"/>
        <v>N/A</v>
      </c>
      <c r="G38" s="4">
        <v>3.4105889E-6</v>
      </c>
      <c r="H38" s="5" t="str">
        <f t="shared" si="6"/>
        <v>N/A</v>
      </c>
      <c r="I38" s="6" t="s">
        <v>1750</v>
      </c>
      <c r="J38" s="6" t="s">
        <v>1750</v>
      </c>
      <c r="K38" s="85" t="str">
        <f t="shared" si="7"/>
        <v>N/A</v>
      </c>
    </row>
    <row r="39" spans="1:11" x14ac:dyDescent="0.25">
      <c r="A39" s="105" t="s">
        <v>399</v>
      </c>
      <c r="B39" s="3" t="s">
        <v>213</v>
      </c>
      <c r="C39" s="4">
        <v>11.878013758</v>
      </c>
      <c r="D39" s="5" t="str">
        <f t="shared" si="4"/>
        <v>N/A</v>
      </c>
      <c r="E39" s="4">
        <v>9.9473007772000006</v>
      </c>
      <c r="F39" s="5" t="str">
        <f t="shared" si="5"/>
        <v>N/A</v>
      </c>
      <c r="G39" s="4">
        <v>10.263682856000001</v>
      </c>
      <c r="H39" s="5" t="str">
        <f t="shared" si="6"/>
        <v>N/A</v>
      </c>
      <c r="I39" s="6">
        <v>-16.3</v>
      </c>
      <c r="J39" s="6">
        <v>3.181</v>
      </c>
      <c r="K39" s="85" t="str">
        <f t="shared" si="7"/>
        <v>Yes</v>
      </c>
    </row>
    <row r="40" spans="1:11" x14ac:dyDescent="0.25">
      <c r="A40" s="105" t="s">
        <v>400</v>
      </c>
      <c r="B40" s="3" t="s">
        <v>213</v>
      </c>
      <c r="C40" s="4">
        <v>6.9864998000000001E-6</v>
      </c>
      <c r="D40" s="5" t="str">
        <f t="shared" si="4"/>
        <v>N/A</v>
      </c>
      <c r="E40" s="4">
        <v>0</v>
      </c>
      <c r="F40" s="5" t="str">
        <f t="shared" si="5"/>
        <v>N/A</v>
      </c>
      <c r="G40" s="4">
        <v>0</v>
      </c>
      <c r="H40" s="5" t="str">
        <f t="shared" si="6"/>
        <v>N/A</v>
      </c>
      <c r="I40" s="6">
        <v>-100</v>
      </c>
      <c r="J40" s="6" t="s">
        <v>1750</v>
      </c>
      <c r="K40" s="85" t="str">
        <f t="shared" si="7"/>
        <v>N/A</v>
      </c>
    </row>
    <row r="41" spans="1:11" x14ac:dyDescent="0.25">
      <c r="A41" s="105" t="s">
        <v>401</v>
      </c>
      <c r="B41" s="3" t="s">
        <v>213</v>
      </c>
      <c r="C41" s="4">
        <v>0</v>
      </c>
      <c r="D41" s="5" t="str">
        <f t="shared" si="4"/>
        <v>N/A</v>
      </c>
      <c r="E41" s="4">
        <v>8.6422629000000008E-6</v>
      </c>
      <c r="F41" s="5" t="str">
        <f t="shared" si="5"/>
        <v>N/A</v>
      </c>
      <c r="G41" s="4">
        <v>4.1950240000000001E-4</v>
      </c>
      <c r="H41" s="5" t="str">
        <f t="shared" si="6"/>
        <v>N/A</v>
      </c>
      <c r="I41" s="6" t="s">
        <v>1750</v>
      </c>
      <c r="J41" s="6">
        <v>4754</v>
      </c>
      <c r="K41" s="85" t="str">
        <f t="shared" si="7"/>
        <v>No</v>
      </c>
    </row>
    <row r="42" spans="1:11" x14ac:dyDescent="0.25">
      <c r="A42" s="105" t="s">
        <v>32</v>
      </c>
      <c r="B42" s="3" t="s">
        <v>213</v>
      </c>
      <c r="C42" s="4">
        <v>88.874609731000007</v>
      </c>
      <c r="D42" s="5" t="str">
        <f t="shared" ref="D42:D51" si="8">IF($B42="N/A","N/A",IF(C42&lt;0,"No","Yes"))</f>
        <v>N/A</v>
      </c>
      <c r="E42" s="4">
        <v>89.453097081999999</v>
      </c>
      <c r="F42" s="5" t="str">
        <f t="shared" ref="F42:F51" si="9">IF($B42="N/A","N/A",IF(E42&lt;0,"No","Yes"))</f>
        <v>N/A</v>
      </c>
      <c r="G42" s="4">
        <v>90.625130241999997</v>
      </c>
      <c r="H42" s="5" t="str">
        <f t="shared" ref="H42:H51" si="10">IF($B42="N/A","N/A",IF(G42&lt;0,"No","Yes"))</f>
        <v>N/A</v>
      </c>
      <c r="I42" s="6">
        <v>0.65090000000000003</v>
      </c>
      <c r="J42" s="6">
        <v>1.31</v>
      </c>
      <c r="K42" s="85" t="str">
        <f t="shared" ref="K42:K51" si="11">IF(J42="Div by 0", "N/A", IF(J42="N/A","N/A", IF(J42&gt;30, "No", IF(J42&lt;-30, "No", "Yes"))))</f>
        <v>Yes</v>
      </c>
    </row>
    <row r="43" spans="1:11" x14ac:dyDescent="0.25">
      <c r="A43" s="105" t="s">
        <v>39</v>
      </c>
      <c r="B43" s="3" t="s">
        <v>213</v>
      </c>
      <c r="C43" s="4">
        <v>95.957696552000002</v>
      </c>
      <c r="D43" s="5" t="str">
        <f t="shared" si="8"/>
        <v>N/A</v>
      </c>
      <c r="E43" s="4">
        <v>99.191397942999998</v>
      </c>
      <c r="F43" s="5" t="str">
        <f t="shared" si="9"/>
        <v>N/A</v>
      </c>
      <c r="G43" s="4">
        <v>92.569050700999995</v>
      </c>
      <c r="H43" s="5" t="str">
        <f t="shared" si="10"/>
        <v>N/A</v>
      </c>
      <c r="I43" s="6">
        <v>3.37</v>
      </c>
      <c r="J43" s="6">
        <v>-6.68</v>
      </c>
      <c r="K43" s="85" t="str">
        <f t="shared" si="11"/>
        <v>Yes</v>
      </c>
    </row>
    <row r="44" spans="1:11" x14ac:dyDescent="0.25">
      <c r="A44" s="105" t="s">
        <v>40</v>
      </c>
      <c r="B44" s="3" t="s">
        <v>213</v>
      </c>
      <c r="C44" s="4">
        <v>61.222956185999998</v>
      </c>
      <c r="D44" s="5" t="str">
        <f t="shared" si="8"/>
        <v>N/A</v>
      </c>
      <c r="E44" s="4">
        <v>63.368188689</v>
      </c>
      <c r="F44" s="5" t="str">
        <f t="shared" si="9"/>
        <v>N/A</v>
      </c>
      <c r="G44" s="4">
        <v>53.388545465999997</v>
      </c>
      <c r="H44" s="5" t="str">
        <f t="shared" si="10"/>
        <v>N/A</v>
      </c>
      <c r="I44" s="6">
        <v>3.504</v>
      </c>
      <c r="J44" s="6">
        <v>-15.7</v>
      </c>
      <c r="K44" s="85" t="str">
        <f t="shared" si="11"/>
        <v>Yes</v>
      </c>
    </row>
    <row r="45" spans="1:11" x14ac:dyDescent="0.25">
      <c r="A45" s="105" t="s">
        <v>163</v>
      </c>
      <c r="B45" s="3" t="s">
        <v>213</v>
      </c>
      <c r="C45" s="4">
        <v>98.237637724999999</v>
      </c>
      <c r="D45" s="5" t="str">
        <f t="shared" si="8"/>
        <v>N/A</v>
      </c>
      <c r="E45" s="4">
        <v>97.977375959</v>
      </c>
      <c r="F45" s="5" t="str">
        <f t="shared" si="9"/>
        <v>N/A</v>
      </c>
      <c r="G45" s="4">
        <v>98.166907397000003</v>
      </c>
      <c r="H45" s="5" t="str">
        <f t="shared" si="10"/>
        <v>N/A</v>
      </c>
      <c r="I45" s="6">
        <v>-0.26500000000000001</v>
      </c>
      <c r="J45" s="6">
        <v>0.19339999999999999</v>
      </c>
      <c r="K45" s="85" t="str">
        <f t="shared" si="11"/>
        <v>Yes</v>
      </c>
    </row>
    <row r="46" spans="1:11" x14ac:dyDescent="0.25">
      <c r="A46" s="105" t="s">
        <v>41</v>
      </c>
      <c r="B46" s="3" t="s">
        <v>213</v>
      </c>
      <c r="C46" s="4">
        <v>100</v>
      </c>
      <c r="D46" s="5" t="str">
        <f t="shared" si="8"/>
        <v>N/A</v>
      </c>
      <c r="E46" s="4">
        <v>100</v>
      </c>
      <c r="F46" s="5" t="str">
        <f t="shared" si="9"/>
        <v>N/A</v>
      </c>
      <c r="G46" s="4">
        <v>100</v>
      </c>
      <c r="H46" s="5" t="str">
        <f t="shared" si="10"/>
        <v>N/A</v>
      </c>
      <c r="I46" s="6">
        <v>0</v>
      </c>
      <c r="J46" s="6">
        <v>0</v>
      </c>
      <c r="K46" s="85" t="str">
        <f t="shared" si="11"/>
        <v>Yes</v>
      </c>
    </row>
    <row r="47" spans="1:11" x14ac:dyDescent="0.25">
      <c r="A47" s="105" t="s">
        <v>42</v>
      </c>
      <c r="B47" s="3" t="s">
        <v>213</v>
      </c>
      <c r="C47" s="4" t="s">
        <v>1750</v>
      </c>
      <c r="D47" s="5" t="str">
        <f t="shared" si="8"/>
        <v>N/A</v>
      </c>
      <c r="E47" s="4">
        <v>100</v>
      </c>
      <c r="F47" s="5" t="str">
        <f t="shared" si="9"/>
        <v>N/A</v>
      </c>
      <c r="G47" s="4">
        <v>100</v>
      </c>
      <c r="H47" s="5" t="str">
        <f t="shared" si="10"/>
        <v>N/A</v>
      </c>
      <c r="I47" s="6" t="s">
        <v>1750</v>
      </c>
      <c r="J47" s="6">
        <v>0</v>
      </c>
      <c r="K47" s="85" t="str">
        <f t="shared" si="11"/>
        <v>Yes</v>
      </c>
    </row>
    <row r="48" spans="1:11" x14ac:dyDescent="0.25">
      <c r="A48" s="105" t="s">
        <v>43</v>
      </c>
      <c r="B48" s="3" t="s">
        <v>213</v>
      </c>
      <c r="C48" s="4">
        <v>98.288019812000002</v>
      </c>
      <c r="D48" s="5" t="str">
        <f t="shared" si="8"/>
        <v>N/A</v>
      </c>
      <c r="E48" s="4">
        <v>99.404605751000005</v>
      </c>
      <c r="F48" s="5" t="str">
        <f t="shared" si="9"/>
        <v>N/A</v>
      </c>
      <c r="G48" s="4">
        <v>99.670301488999996</v>
      </c>
      <c r="H48" s="5" t="str">
        <f t="shared" si="10"/>
        <v>N/A</v>
      </c>
      <c r="I48" s="6">
        <v>1.1359999999999999</v>
      </c>
      <c r="J48" s="6">
        <v>0.26729999999999998</v>
      </c>
      <c r="K48" s="85" t="str">
        <f t="shared" si="11"/>
        <v>Yes</v>
      </c>
    </row>
    <row r="49" spans="1:12" x14ac:dyDescent="0.25">
      <c r="A49" s="105" t="s">
        <v>44</v>
      </c>
      <c r="B49" s="3" t="s">
        <v>213</v>
      </c>
      <c r="C49" s="4">
        <v>67.031007248999998</v>
      </c>
      <c r="D49" s="5" t="str">
        <f t="shared" si="8"/>
        <v>N/A</v>
      </c>
      <c r="E49" s="4">
        <v>66.728717618000005</v>
      </c>
      <c r="F49" s="5" t="str">
        <f t="shared" si="9"/>
        <v>N/A</v>
      </c>
      <c r="G49" s="4">
        <v>60.817005772999998</v>
      </c>
      <c r="H49" s="5" t="str">
        <f t="shared" si="10"/>
        <v>N/A</v>
      </c>
      <c r="I49" s="6">
        <v>-0.45100000000000001</v>
      </c>
      <c r="J49" s="6">
        <v>-8.86</v>
      </c>
      <c r="K49" s="85" t="str">
        <f t="shared" si="11"/>
        <v>Yes</v>
      </c>
    </row>
    <row r="50" spans="1:12" x14ac:dyDescent="0.25">
      <c r="A50" s="105" t="s">
        <v>45</v>
      </c>
      <c r="B50" s="3" t="s">
        <v>213</v>
      </c>
      <c r="C50" s="4">
        <v>32.948162046999997</v>
      </c>
      <c r="D50" s="5" t="str">
        <f t="shared" si="8"/>
        <v>N/A</v>
      </c>
      <c r="E50" s="4">
        <v>33.240379658999998</v>
      </c>
      <c r="F50" s="5" t="str">
        <f t="shared" si="9"/>
        <v>N/A</v>
      </c>
      <c r="G50" s="4">
        <v>39.106747775999999</v>
      </c>
      <c r="H50" s="5" t="str">
        <f t="shared" si="10"/>
        <v>N/A</v>
      </c>
      <c r="I50" s="6">
        <v>0.88690000000000002</v>
      </c>
      <c r="J50" s="6">
        <v>17.649999999999999</v>
      </c>
      <c r="K50" s="85" t="str">
        <f t="shared" si="11"/>
        <v>Yes</v>
      </c>
    </row>
    <row r="51" spans="1:12" x14ac:dyDescent="0.25">
      <c r="A51" s="105" t="s">
        <v>50</v>
      </c>
      <c r="B51" s="3" t="s">
        <v>213</v>
      </c>
      <c r="C51" s="4">
        <v>2.08307036E-2</v>
      </c>
      <c r="D51" s="5" t="str">
        <f t="shared" si="8"/>
        <v>N/A</v>
      </c>
      <c r="E51" s="4">
        <v>2.9928054900000001E-2</v>
      </c>
      <c r="F51" s="5" t="str">
        <f t="shared" si="9"/>
        <v>N/A</v>
      </c>
      <c r="G51" s="4">
        <v>1.28166025E-2</v>
      </c>
      <c r="H51" s="5" t="str">
        <f t="shared" si="10"/>
        <v>N/A</v>
      </c>
      <c r="I51" s="6">
        <v>43.67</v>
      </c>
      <c r="J51" s="6">
        <v>-57.2</v>
      </c>
      <c r="K51" s="85" t="str">
        <f t="shared" si="11"/>
        <v>No</v>
      </c>
      <c r="L51" s="29"/>
    </row>
    <row r="52" spans="1:12" s="29" customFormat="1" x14ac:dyDescent="0.25">
      <c r="A52" s="104" t="s">
        <v>893</v>
      </c>
      <c r="B52" s="3" t="s">
        <v>213</v>
      </c>
      <c r="C52" s="4">
        <v>0.25314393950000003</v>
      </c>
      <c r="D52" s="5" t="str">
        <f t="shared" ref="D52:D57" si="12">IF($B52="N/A","N/A",IF(C52&lt;0,"No","Yes"))</f>
        <v>N/A</v>
      </c>
      <c r="E52" s="4">
        <v>0.25709883420000001</v>
      </c>
      <c r="F52" s="5" t="str">
        <f t="shared" ref="F52:F57" si="13">IF($B52="N/A","N/A",IF(E52&lt;0,"No","Yes"))</f>
        <v>N/A</v>
      </c>
      <c r="G52" s="4">
        <v>0.23772486440000001</v>
      </c>
      <c r="H52" s="5" t="str">
        <f t="shared" ref="H52:H57" si="14">IF($B52="N/A","N/A",IF(G52&lt;0,"No","Yes"))</f>
        <v>N/A</v>
      </c>
      <c r="I52" s="6">
        <v>1.5620000000000001</v>
      </c>
      <c r="J52" s="6">
        <v>-7.54</v>
      </c>
      <c r="K52" s="85" t="str">
        <f t="shared" ref="K52:K57" si="15">IF(J52="Div by 0", "N/A", IF(J52="N/A","N/A", IF(J52&gt;30, "No", IF(J52&lt;-30, "No", "Yes"))))</f>
        <v>Yes</v>
      </c>
    </row>
    <row r="53" spans="1:12" s="29" customFormat="1" x14ac:dyDescent="0.25">
      <c r="A53" s="104" t="s">
        <v>894</v>
      </c>
      <c r="B53" s="3" t="s">
        <v>213</v>
      </c>
      <c r="C53" s="4">
        <v>0.1105087545</v>
      </c>
      <c r="D53" s="5" t="str">
        <f t="shared" si="12"/>
        <v>N/A</v>
      </c>
      <c r="E53" s="4">
        <v>8.75663099E-2</v>
      </c>
      <c r="F53" s="5" t="str">
        <f t="shared" si="13"/>
        <v>N/A</v>
      </c>
      <c r="G53" s="4">
        <v>4.9167048900000003E-2</v>
      </c>
      <c r="H53" s="5" t="str">
        <f t="shared" si="14"/>
        <v>N/A</v>
      </c>
      <c r="I53" s="6">
        <v>-20.8</v>
      </c>
      <c r="J53" s="6">
        <v>-43.9</v>
      </c>
      <c r="K53" s="85" t="str">
        <f t="shared" si="15"/>
        <v>No</v>
      </c>
    </row>
    <row r="54" spans="1:12" s="29" customFormat="1" x14ac:dyDescent="0.25">
      <c r="A54" s="104" t="s">
        <v>895</v>
      </c>
      <c r="B54" s="3" t="s">
        <v>213</v>
      </c>
      <c r="C54" s="4">
        <v>0.77066568000000002</v>
      </c>
      <c r="D54" s="5" t="str">
        <f t="shared" si="12"/>
        <v>N/A</v>
      </c>
      <c r="E54" s="4">
        <v>0.62020626850000005</v>
      </c>
      <c r="F54" s="5" t="str">
        <f t="shared" si="13"/>
        <v>N/A</v>
      </c>
      <c r="G54" s="4">
        <v>0.57563236579999999</v>
      </c>
      <c r="H54" s="5" t="str">
        <f t="shared" si="14"/>
        <v>N/A</v>
      </c>
      <c r="I54" s="6">
        <v>-19.5</v>
      </c>
      <c r="J54" s="6">
        <v>-7.19</v>
      </c>
      <c r="K54" s="85" t="str">
        <f t="shared" si="15"/>
        <v>Yes</v>
      </c>
    </row>
    <row r="55" spans="1:12" s="29" customFormat="1" x14ac:dyDescent="0.25">
      <c r="A55" s="104" t="s">
        <v>896</v>
      </c>
      <c r="B55" s="3" t="s">
        <v>213</v>
      </c>
      <c r="C55" s="4">
        <v>1.474612E-4</v>
      </c>
      <c r="D55" s="5" t="str">
        <f t="shared" si="12"/>
        <v>N/A</v>
      </c>
      <c r="E55" s="4">
        <v>3.2278328999999998E-3</v>
      </c>
      <c r="F55" s="5" t="str">
        <f t="shared" si="13"/>
        <v>N/A</v>
      </c>
      <c r="G55" s="4">
        <v>6.7325023999999997E-3</v>
      </c>
      <c r="H55" s="5" t="str">
        <f t="shared" si="14"/>
        <v>N/A</v>
      </c>
      <c r="I55" s="6">
        <v>2089</v>
      </c>
      <c r="J55" s="6">
        <v>108.6</v>
      </c>
      <c r="K55" s="85" t="str">
        <f t="shared" si="15"/>
        <v>No</v>
      </c>
    </row>
    <row r="56" spans="1:12" s="29" customFormat="1" ht="25" x14ac:dyDescent="0.25">
      <c r="A56" s="104" t="s">
        <v>897</v>
      </c>
      <c r="B56" s="3" t="s">
        <v>213</v>
      </c>
      <c r="C56" s="4">
        <v>0</v>
      </c>
      <c r="D56" s="5" t="str">
        <f t="shared" si="12"/>
        <v>N/A</v>
      </c>
      <c r="E56" s="4">
        <v>1.29632E-5</v>
      </c>
      <c r="F56" s="5" t="str">
        <f t="shared" si="13"/>
        <v>N/A</v>
      </c>
      <c r="G56" s="4">
        <v>0</v>
      </c>
      <c r="H56" s="5" t="str">
        <f t="shared" si="14"/>
        <v>N/A</v>
      </c>
      <c r="I56" s="6" t="s">
        <v>1750</v>
      </c>
      <c r="J56" s="6">
        <v>-100</v>
      </c>
      <c r="K56" s="85" t="str">
        <f t="shared" si="15"/>
        <v>No</v>
      </c>
    </row>
    <row r="57" spans="1:12" s="29" customFormat="1" ht="25" x14ac:dyDescent="0.25">
      <c r="A57" s="111" t="s">
        <v>933</v>
      </c>
      <c r="B57" s="113" t="s">
        <v>213</v>
      </c>
      <c r="C57" s="98">
        <v>0</v>
      </c>
      <c r="D57" s="94" t="str">
        <f t="shared" si="12"/>
        <v>N/A</v>
      </c>
      <c r="E57" s="98">
        <v>1.29632E-5</v>
      </c>
      <c r="F57" s="94" t="str">
        <f t="shared" si="13"/>
        <v>N/A</v>
      </c>
      <c r="G57" s="98">
        <v>0</v>
      </c>
      <c r="H57" s="94" t="str">
        <f t="shared" si="14"/>
        <v>N/A</v>
      </c>
      <c r="I57" s="95" t="s">
        <v>1750</v>
      </c>
      <c r="J57" s="95">
        <v>-100</v>
      </c>
      <c r="K57" s="96" t="str">
        <f t="shared" si="15"/>
        <v>No</v>
      </c>
      <c r="L57" s="13"/>
    </row>
    <row r="58" spans="1:12" ht="12" customHeight="1" x14ac:dyDescent="0.25">
      <c r="A58" s="177" t="s">
        <v>1619</v>
      </c>
      <c r="B58" s="178"/>
      <c r="C58" s="178"/>
      <c r="D58" s="178"/>
      <c r="E58" s="178"/>
      <c r="F58" s="178"/>
      <c r="G58" s="178"/>
      <c r="H58" s="178"/>
      <c r="I58" s="178"/>
      <c r="J58" s="178"/>
      <c r="K58" s="179"/>
    </row>
    <row r="59" spans="1:12" x14ac:dyDescent="0.25">
      <c r="A59" s="167" t="s">
        <v>1617</v>
      </c>
      <c r="B59" s="168"/>
      <c r="C59" s="168"/>
      <c r="D59" s="168"/>
      <c r="E59" s="168"/>
      <c r="F59" s="168"/>
      <c r="G59" s="168"/>
      <c r="H59" s="168"/>
      <c r="I59" s="168"/>
      <c r="J59" s="168"/>
      <c r="K59" s="169"/>
    </row>
    <row r="60" spans="1:12" x14ac:dyDescent="0.25">
      <c r="A60" s="170" t="s">
        <v>1705</v>
      </c>
      <c r="B60" s="170"/>
      <c r="C60" s="170"/>
      <c r="D60" s="170"/>
      <c r="E60" s="170"/>
      <c r="F60" s="170"/>
      <c r="G60" s="170"/>
      <c r="H60" s="170"/>
      <c r="I60" s="170"/>
      <c r="J60" s="170"/>
      <c r="K60" s="171"/>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1573</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6703967</v>
      </c>
      <c r="D7" s="18" t="str">
        <f>IF($B7="N/A","N/A",IF(C7&gt;15,"No",IF(C7&lt;-15,"No","Yes")))</f>
        <v>N/A</v>
      </c>
      <c r="E7" s="17">
        <v>9857602</v>
      </c>
      <c r="F7" s="18" t="str">
        <f>IF($B7="N/A","N/A",IF(E7&gt;15,"No",IF(E7&lt;-15,"No","Yes")))</f>
        <v>N/A</v>
      </c>
      <c r="G7" s="17">
        <v>11350662</v>
      </c>
      <c r="H7" s="18" t="str">
        <f>IF($B7="N/A","N/A",IF(G7&gt;15,"No",IF(G7&lt;-15,"No","Yes")))</f>
        <v>N/A</v>
      </c>
      <c r="I7" s="19">
        <v>47.04</v>
      </c>
      <c r="J7" s="19">
        <v>15.15</v>
      </c>
      <c r="K7" s="86" t="str">
        <f t="shared" ref="K7:K22" si="0">IF(J7="Div by 0", "N/A", IF(J7="N/A","N/A", IF(J7&gt;30, "No", IF(J7&lt;-30, "No", "Yes"))))</f>
        <v>Yes</v>
      </c>
    </row>
    <row r="8" spans="1:11" x14ac:dyDescent="0.25">
      <c r="A8" s="84" t="s">
        <v>362</v>
      </c>
      <c r="B8" s="16" t="s">
        <v>213</v>
      </c>
      <c r="C8" s="20">
        <v>27.246777914999999</v>
      </c>
      <c r="D8" s="18" t="str">
        <f>IF($B8="N/A","N/A",IF(C8&gt;15,"No",IF(C8&lt;-15,"No","Yes")))</f>
        <v>N/A</v>
      </c>
      <c r="E8" s="20">
        <v>25.113186757000001</v>
      </c>
      <c r="F8" s="18" t="str">
        <f>IF($B8="N/A","N/A",IF(E8&gt;15,"No",IF(E8&lt;-15,"No","Yes")))</f>
        <v>N/A</v>
      </c>
      <c r="G8" s="20">
        <v>23.034665291</v>
      </c>
      <c r="H8" s="18" t="str">
        <f>IF($B8="N/A","N/A",IF(G8&gt;15,"No",IF(G8&lt;-15,"No","Yes")))</f>
        <v>N/A</v>
      </c>
      <c r="I8" s="19">
        <v>-7.83</v>
      </c>
      <c r="J8" s="19">
        <v>-8.2799999999999994</v>
      </c>
      <c r="K8" s="86" t="str">
        <f t="shared" si="0"/>
        <v>Yes</v>
      </c>
    </row>
    <row r="9" spans="1:11" x14ac:dyDescent="0.25">
      <c r="A9" s="84" t="s">
        <v>119</v>
      </c>
      <c r="B9" s="21" t="s">
        <v>213</v>
      </c>
      <c r="C9" s="5">
        <v>72.753222085000004</v>
      </c>
      <c r="D9" s="5" t="str">
        <f>IF($B9="N/A","N/A",IF(C9&gt;15,"No",IF(C9&lt;-15,"No","Yes")))</f>
        <v>N/A</v>
      </c>
      <c r="E9" s="5">
        <v>74.886813243000006</v>
      </c>
      <c r="F9" s="5" t="str">
        <f>IF($B9="N/A","N/A",IF(E9&gt;15,"No",IF(E9&lt;-15,"No","Yes")))</f>
        <v>N/A</v>
      </c>
      <c r="G9" s="5">
        <v>76.965334709000004</v>
      </c>
      <c r="H9" s="5" t="str">
        <f>IF($B9="N/A","N/A",IF(G9&gt;15,"No",IF(G9&lt;-15,"No","Yes")))</f>
        <v>N/A</v>
      </c>
      <c r="I9" s="6">
        <v>2.9329999999999998</v>
      </c>
      <c r="J9" s="6">
        <v>2.7759999999999998</v>
      </c>
      <c r="K9" s="85" t="str">
        <f t="shared" si="0"/>
        <v>Yes</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85" t="str">
        <f t="shared" si="0"/>
        <v>N/A</v>
      </c>
    </row>
    <row r="11" spans="1:11" x14ac:dyDescent="0.25">
      <c r="A11" s="84" t="s">
        <v>834</v>
      </c>
      <c r="B11" s="21" t="s">
        <v>214</v>
      </c>
      <c r="C11" s="5">
        <v>27.246777914999999</v>
      </c>
      <c r="D11" s="5" t="str">
        <f>IF(OR($B11="N/A",$C11="N/A"),"N/A",IF(C11&gt;100,"No",IF(C11&lt;95,"No","Yes")))</f>
        <v>No</v>
      </c>
      <c r="E11" s="5">
        <v>25.264450725</v>
      </c>
      <c r="F11" s="5" t="str">
        <f>IF(OR($B11="N/A",$E11="N/A"),"N/A",IF(E11&gt;100,"No",IF(E11&lt;95,"No","Yes")))</f>
        <v>No</v>
      </c>
      <c r="G11" s="5">
        <v>68.653793055999998</v>
      </c>
      <c r="H11" s="5" t="str">
        <f>IF($B11="N/A","N/A",IF(G11&gt;100,"No",IF(G11&lt;95,"No","Yes")))</f>
        <v>No</v>
      </c>
      <c r="I11" s="6">
        <v>-7.28</v>
      </c>
      <c r="J11" s="6">
        <v>171.7</v>
      </c>
      <c r="K11" s="85" t="str">
        <f t="shared" si="0"/>
        <v>No</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1750</v>
      </c>
      <c r="J12" s="6" t="s">
        <v>1750</v>
      </c>
      <c r="K12" s="85" t="str">
        <f t="shared" si="0"/>
        <v>N/A</v>
      </c>
    </row>
    <row r="13" spans="1:11" x14ac:dyDescent="0.25">
      <c r="A13" s="84" t="s">
        <v>835</v>
      </c>
      <c r="B13" s="21" t="s">
        <v>214</v>
      </c>
      <c r="C13" s="5">
        <v>27.498897294999999</v>
      </c>
      <c r="D13" s="5" t="str">
        <f t="shared" si="1"/>
        <v>No</v>
      </c>
      <c r="E13" s="5">
        <v>25.438357117999999</v>
      </c>
      <c r="F13" s="5" t="str">
        <f t="shared" si="2"/>
        <v>No</v>
      </c>
      <c r="G13" s="5">
        <v>68.649925440000004</v>
      </c>
      <c r="H13" s="5" t="str">
        <f t="shared" si="3"/>
        <v>No</v>
      </c>
      <c r="I13" s="6">
        <v>-7.49</v>
      </c>
      <c r="J13" s="6">
        <v>169.9</v>
      </c>
      <c r="K13" s="85" t="str">
        <f t="shared" si="0"/>
        <v>No</v>
      </c>
    </row>
    <row r="14" spans="1:11" x14ac:dyDescent="0.25">
      <c r="A14" s="84" t="s">
        <v>13</v>
      </c>
      <c r="B14" s="21" t="s">
        <v>213</v>
      </c>
      <c r="C14" s="22">
        <v>1826615</v>
      </c>
      <c r="D14" s="5" t="str">
        <f>IF($B14="N/A","N/A",IF(C14&gt;15,"No",IF(C14&lt;-15,"No","Yes")))</f>
        <v>N/A</v>
      </c>
      <c r="E14" s="22">
        <v>2475558</v>
      </c>
      <c r="F14" s="5" t="str">
        <f>IF($B14="N/A","N/A",IF(E14&gt;15,"No",IF(E14&lt;-15,"No","Yes")))</f>
        <v>N/A</v>
      </c>
      <c r="G14" s="22">
        <v>2614587</v>
      </c>
      <c r="H14" s="5" t="str">
        <f>IF($B14="N/A","N/A",IF(G14&gt;15,"No",IF(G14&lt;-15,"No","Yes")))</f>
        <v>N/A</v>
      </c>
      <c r="I14" s="6">
        <v>35.53</v>
      </c>
      <c r="J14" s="6">
        <v>5.6159999999999997</v>
      </c>
      <c r="K14" s="85" t="str">
        <f t="shared" si="0"/>
        <v>Yes</v>
      </c>
    </row>
    <row r="15" spans="1:11" ht="14.25" customHeight="1" x14ac:dyDescent="0.25">
      <c r="A15" s="84" t="s">
        <v>441</v>
      </c>
      <c r="B15" s="21" t="s">
        <v>213</v>
      </c>
      <c r="C15" s="5">
        <v>1.0949209999999999E-4</v>
      </c>
      <c r="D15" s="5" t="str">
        <f>IF($B15="N/A","N/A",IF(C15&gt;15,"No",IF(C15&lt;-15,"No","Yes")))</f>
        <v>N/A</v>
      </c>
      <c r="E15" s="5">
        <v>0.17050701300000001</v>
      </c>
      <c r="F15" s="5" t="str">
        <f>IF($B15="N/A","N/A",IF(E15&gt;15,"No",IF(E15&lt;-15,"No","Yes")))</f>
        <v>N/A</v>
      </c>
      <c r="G15" s="5">
        <v>1.8817503499999999E-2</v>
      </c>
      <c r="H15" s="5" t="str">
        <f>IF($B15="N/A","N/A",IF(G15&gt;15,"No",IF(G15&lt;-15,"No","Yes")))</f>
        <v>N/A</v>
      </c>
      <c r="I15" s="6">
        <v>156000</v>
      </c>
      <c r="J15" s="6">
        <v>-89</v>
      </c>
      <c r="K15" s="85" t="str">
        <f t="shared" si="0"/>
        <v>No</v>
      </c>
    </row>
    <row r="16" spans="1:11" ht="12.75" customHeight="1" x14ac:dyDescent="0.25">
      <c r="A16" s="84" t="s">
        <v>857</v>
      </c>
      <c r="B16" s="21" t="s">
        <v>213</v>
      </c>
      <c r="C16" s="23">
        <v>11.5</v>
      </c>
      <c r="D16" s="5" t="str">
        <f>IF($B16="N/A","N/A",IF(C16&gt;15,"No",IF(C16&lt;-15,"No","Yes")))</f>
        <v>N/A</v>
      </c>
      <c r="E16" s="23">
        <v>53.192371475999998</v>
      </c>
      <c r="F16" s="5" t="str">
        <f>IF($B16="N/A","N/A",IF(E16&gt;15,"No",IF(E16&lt;-15,"No","Yes")))</f>
        <v>N/A</v>
      </c>
      <c r="G16" s="23">
        <v>82.182926828999996</v>
      </c>
      <c r="H16" s="5" t="str">
        <f>IF($B16="N/A","N/A",IF(G16&gt;15,"No",IF(G16&lt;-15,"No","Yes")))</f>
        <v>N/A</v>
      </c>
      <c r="I16" s="6">
        <v>362.5</v>
      </c>
      <c r="J16" s="6">
        <v>54.5</v>
      </c>
      <c r="K16" s="85" t="str">
        <f t="shared" si="0"/>
        <v>No</v>
      </c>
    </row>
    <row r="17" spans="1:11" x14ac:dyDescent="0.25">
      <c r="A17" s="84" t="s">
        <v>131</v>
      </c>
      <c r="B17" s="21" t="s">
        <v>213</v>
      </c>
      <c r="C17" s="22">
        <v>537</v>
      </c>
      <c r="D17" s="5" t="str">
        <f>IF($B17="N/A","N/A",IF(C17&gt;15,"No",IF(C17&lt;-15,"No","Yes")))</f>
        <v>N/A</v>
      </c>
      <c r="E17" s="22">
        <v>465</v>
      </c>
      <c r="F17" s="5" t="str">
        <f>IF($B17="N/A","N/A",IF(E17&gt;15,"No",IF(E17&lt;-15,"No","Yes")))</f>
        <v>N/A</v>
      </c>
      <c r="G17" s="22">
        <v>384</v>
      </c>
      <c r="H17" s="5" t="str">
        <f>IF($B17="N/A","N/A",IF(G17&gt;15,"No",IF(G17&lt;-15,"No","Yes")))</f>
        <v>N/A</v>
      </c>
      <c r="I17" s="6">
        <v>-13.4</v>
      </c>
      <c r="J17" s="6">
        <v>-17.399999999999999</v>
      </c>
      <c r="K17" s="85" t="str">
        <f t="shared" si="0"/>
        <v>Yes</v>
      </c>
    </row>
    <row r="18" spans="1:11" x14ac:dyDescent="0.25">
      <c r="A18" s="84" t="s">
        <v>346</v>
      </c>
      <c r="B18" s="21" t="s">
        <v>213</v>
      </c>
      <c r="C18" s="4">
        <v>8.0101826000000004E-3</v>
      </c>
      <c r="D18" s="5" t="str">
        <f>IF($B18="N/A","N/A",IF(C18&gt;15,"No",IF(C18&lt;-15,"No","Yes")))</f>
        <v>N/A</v>
      </c>
      <c r="E18" s="4">
        <v>4.7171716000000002E-3</v>
      </c>
      <c r="F18" s="5" t="str">
        <f>IF($B18="N/A","N/A",IF(E18&gt;15,"No",IF(E18&lt;-15,"No","Yes")))</f>
        <v>N/A</v>
      </c>
      <c r="G18" s="4">
        <v>3.3830625999999998E-3</v>
      </c>
      <c r="H18" s="5" t="str">
        <f>IF($B18="N/A","N/A",IF(G18&gt;15,"No",IF(G18&lt;-15,"No","Yes")))</f>
        <v>N/A</v>
      </c>
      <c r="I18" s="6">
        <v>-41.1</v>
      </c>
      <c r="J18" s="6">
        <v>-28.3</v>
      </c>
      <c r="K18" s="85" t="str">
        <f t="shared" si="0"/>
        <v>Yes</v>
      </c>
    </row>
    <row r="19" spans="1:11" ht="27.75" customHeight="1" x14ac:dyDescent="0.25">
      <c r="A19" s="84" t="s">
        <v>836</v>
      </c>
      <c r="B19" s="21" t="s">
        <v>213</v>
      </c>
      <c r="C19" s="23">
        <v>77.938547486000004</v>
      </c>
      <c r="D19" s="5" t="str">
        <f>IF($B19="N/A","N/A",IF(C19&gt;60,"No",IF(C19&lt;15,"No","Yes")))</f>
        <v>N/A</v>
      </c>
      <c r="E19" s="23">
        <v>85.819354838999999</v>
      </c>
      <c r="F19" s="5" t="str">
        <f>IF($B19="N/A","N/A",IF(E19&gt;60,"No",IF(E19&lt;15,"No","Yes")))</f>
        <v>N/A</v>
      </c>
      <c r="G19" s="23">
        <v>92.166666667000001</v>
      </c>
      <c r="H19" s="5" t="str">
        <f>IF($B19="N/A","N/A",IF(G19&gt;60,"No",IF(G19&lt;15,"No","Yes")))</f>
        <v>N/A</v>
      </c>
      <c r="I19" s="6">
        <v>10.11</v>
      </c>
      <c r="J19" s="6">
        <v>7.3959999999999999</v>
      </c>
      <c r="K19" s="85" t="str">
        <f t="shared" si="0"/>
        <v>Yes</v>
      </c>
    </row>
    <row r="20" spans="1:11" x14ac:dyDescent="0.25">
      <c r="A20" s="84" t="s">
        <v>27</v>
      </c>
      <c r="B20" s="21" t="s">
        <v>217</v>
      </c>
      <c r="C20" s="22">
        <v>0</v>
      </c>
      <c r="D20" s="5" t="str">
        <f>IF($B20="N/A","N/A",IF(C20="N/A","N/A",IF(C20=0,"Yes","No")))</f>
        <v>Yes</v>
      </c>
      <c r="E20" s="22">
        <v>0</v>
      </c>
      <c r="F20" s="5" t="str">
        <f>IF($B20="N/A","N/A",IF(E20="N/A","N/A",IF(E20=0,"Yes","No")))</f>
        <v>Yes</v>
      </c>
      <c r="G20" s="22">
        <v>0</v>
      </c>
      <c r="H20" s="5" t="str">
        <f>IF($B20="N/A","N/A",IF(G20=0,"Yes","No"))</f>
        <v>Yes</v>
      </c>
      <c r="I20" s="6" t="s">
        <v>1750</v>
      </c>
      <c r="J20" s="6" t="s">
        <v>1750</v>
      </c>
      <c r="K20" s="85" t="str">
        <f t="shared" si="0"/>
        <v>N/A</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1750</v>
      </c>
      <c r="J21" s="6" t="s">
        <v>1750</v>
      </c>
      <c r="K21" s="85" t="str">
        <f t="shared" si="0"/>
        <v>N/A</v>
      </c>
    </row>
    <row r="22" spans="1:11" x14ac:dyDescent="0.25">
      <c r="A22" s="92" t="s">
        <v>1684</v>
      </c>
      <c r="B22" s="93" t="s">
        <v>213</v>
      </c>
      <c r="C22" s="114">
        <v>0</v>
      </c>
      <c r="D22" s="94" t="str">
        <f>IF($B22="N/A","N/A",IF(C22&gt;15,"No",IF(C22&lt;-15,"No","Yes")))</f>
        <v>N/A</v>
      </c>
      <c r="E22" s="114">
        <v>0</v>
      </c>
      <c r="F22" s="94" t="str">
        <f>IF($B22="N/A","N/A",IF(E22&gt;15,"No",IF(E22&lt;-15,"No","Yes")))</f>
        <v>N/A</v>
      </c>
      <c r="G22" s="114">
        <v>0</v>
      </c>
      <c r="H22" s="94" t="str">
        <f>IF($B22="N/A","N/A",IF(G22&gt;15,"No",IF(G22&lt;-15,"No","Yes")))</f>
        <v>N/A</v>
      </c>
      <c r="I22" s="95" t="s">
        <v>1750</v>
      </c>
      <c r="J22" s="95" t="s">
        <v>1750</v>
      </c>
      <c r="K22" s="96" t="str">
        <f t="shared" si="0"/>
        <v>N/A</v>
      </c>
    </row>
    <row r="23" spans="1:11" ht="12" customHeight="1" x14ac:dyDescent="0.25">
      <c r="A23" s="177" t="s">
        <v>1619</v>
      </c>
      <c r="B23" s="178"/>
      <c r="C23" s="178"/>
      <c r="D23" s="178"/>
      <c r="E23" s="178"/>
      <c r="F23" s="178"/>
      <c r="G23" s="178"/>
      <c r="H23" s="178"/>
      <c r="I23" s="178"/>
      <c r="J23" s="178"/>
      <c r="K23" s="179"/>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1574</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4" t="s">
        <v>12</v>
      </c>
      <c r="B6" s="21" t="s">
        <v>213</v>
      </c>
      <c r="C6" s="22">
        <v>1826615</v>
      </c>
      <c r="D6" s="5" t="str">
        <f>IF($B6="N/A","N/A",IF(C6&gt;15,"No",IF(C6&lt;-15,"No","Yes")))</f>
        <v>N/A</v>
      </c>
      <c r="E6" s="22">
        <v>2475558</v>
      </c>
      <c r="F6" s="5" t="str">
        <f>IF($B6="N/A","N/A",IF(E6&gt;15,"No",IF(E6&lt;-15,"No","Yes")))</f>
        <v>N/A</v>
      </c>
      <c r="G6" s="22">
        <v>2614587</v>
      </c>
      <c r="H6" s="5" t="str">
        <f>IF($B6="N/A","N/A",IF(G6&gt;15,"No",IF(G6&lt;-15,"No","Yes")))</f>
        <v>N/A</v>
      </c>
      <c r="I6" s="6">
        <v>35.53</v>
      </c>
      <c r="J6" s="6">
        <v>5.6159999999999997</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1750</v>
      </c>
      <c r="J8" s="6" t="s">
        <v>1750</v>
      </c>
      <c r="K8" s="85" t="str">
        <f t="shared" si="0"/>
        <v>N/A</v>
      </c>
    </row>
    <row r="9" spans="1:11" x14ac:dyDescent="0.25">
      <c r="A9" s="84" t="s">
        <v>849</v>
      </c>
      <c r="B9" s="21" t="s">
        <v>271</v>
      </c>
      <c r="C9" s="23">
        <v>64.049711078000001</v>
      </c>
      <c r="D9" s="5" t="str">
        <f>IF($B9="N/A","N/A",IF(C9&gt;60,"No",IF(C9&lt;15,"No","Yes")))</f>
        <v>No</v>
      </c>
      <c r="E9" s="23">
        <v>64.798923716999994</v>
      </c>
      <c r="F9" s="5" t="str">
        <f>IF($B9="N/A","N/A",IF(E9&gt;60,"No",IF(E9&lt;15,"No","Yes")))</f>
        <v>No</v>
      </c>
      <c r="G9" s="23">
        <v>63.870154636000002</v>
      </c>
      <c r="H9" s="5" t="str">
        <f>IF($B9="N/A","N/A",IF(G9&gt;60,"No",IF(G9&lt;15,"No","Yes")))</f>
        <v>No</v>
      </c>
      <c r="I9" s="6">
        <v>1.17</v>
      </c>
      <c r="J9" s="6">
        <v>-1.43</v>
      </c>
      <c r="K9" s="85" t="str">
        <f t="shared" si="0"/>
        <v>Yes</v>
      </c>
    </row>
    <row r="10" spans="1:11" x14ac:dyDescent="0.25">
      <c r="A10" s="84" t="s">
        <v>14</v>
      </c>
      <c r="B10" s="21" t="s">
        <v>272</v>
      </c>
      <c r="C10" s="5">
        <v>3.0749774856999998</v>
      </c>
      <c r="D10" s="5" t="str">
        <f>IF($B10="N/A","N/A",IF(C10&gt;15,"No",IF(C10&lt;=0,"No","Yes")))</f>
        <v>Yes</v>
      </c>
      <c r="E10" s="5">
        <v>3.0471513897000002</v>
      </c>
      <c r="F10" s="5" t="str">
        <f>IF($B10="N/A","N/A",IF(E10&gt;15,"No",IF(E10&lt;=0,"No","Yes")))</f>
        <v>Yes</v>
      </c>
      <c r="G10" s="5">
        <v>1.6759052193999999</v>
      </c>
      <c r="H10" s="5" t="str">
        <f>IF($B10="N/A","N/A",IF(G10&gt;15,"No",IF(G10&lt;=0,"No","Yes")))</f>
        <v>Yes</v>
      </c>
      <c r="I10" s="6">
        <v>-0.90500000000000003</v>
      </c>
      <c r="J10" s="6">
        <v>-45</v>
      </c>
      <c r="K10" s="85" t="str">
        <f t="shared" si="0"/>
        <v>No</v>
      </c>
    </row>
    <row r="11" spans="1:11" x14ac:dyDescent="0.25">
      <c r="A11" s="84" t="s">
        <v>872</v>
      </c>
      <c r="B11" s="21" t="s">
        <v>213</v>
      </c>
      <c r="C11" s="23">
        <v>117.30558325</v>
      </c>
      <c r="D11" s="5" t="str">
        <f>IF($B11="N/A","N/A",IF(C11&gt;15,"No",IF(C11&lt;-15,"No","Yes")))</f>
        <v>N/A</v>
      </c>
      <c r="E11" s="23">
        <v>97.707028660999995</v>
      </c>
      <c r="F11" s="5" t="str">
        <f>IF($B11="N/A","N/A",IF(E11&gt;15,"No",IF(E11&lt;-15,"No","Yes")))</f>
        <v>N/A</v>
      </c>
      <c r="G11" s="23">
        <v>107.0366516</v>
      </c>
      <c r="H11" s="5" t="str">
        <f>IF($B11="N/A","N/A",IF(G11&gt;15,"No",IF(G11&lt;-15,"No","Yes")))</f>
        <v>N/A</v>
      </c>
      <c r="I11" s="6">
        <v>-16.7</v>
      </c>
      <c r="J11" s="6">
        <v>9.5489999999999995</v>
      </c>
      <c r="K11" s="85" t="str">
        <f t="shared" si="0"/>
        <v>Yes</v>
      </c>
    </row>
    <row r="12" spans="1:11" x14ac:dyDescent="0.25">
      <c r="A12" s="84" t="s">
        <v>934</v>
      </c>
      <c r="B12" s="21" t="s">
        <v>213</v>
      </c>
      <c r="C12" s="5">
        <v>1.0806327550999999</v>
      </c>
      <c r="D12" s="5" t="str">
        <f>IF($B12="N/A","N/A",IF(C12&gt;15,"No",IF(C12&lt;-15,"No","Yes")))</f>
        <v>N/A</v>
      </c>
      <c r="E12" s="5">
        <v>1.1575976001999999</v>
      </c>
      <c r="F12" s="5" t="str">
        <f>IF($B12="N/A","N/A",IF(E12&gt;15,"No",IF(E12&lt;-15,"No","Yes")))</f>
        <v>N/A</v>
      </c>
      <c r="G12" s="5">
        <v>1.2062708182999999</v>
      </c>
      <c r="H12" s="5" t="str">
        <f>IF($B12="N/A","N/A",IF(G12&gt;15,"No",IF(G12&lt;-15,"No","Yes")))</f>
        <v>N/A</v>
      </c>
      <c r="I12" s="6">
        <v>7.1219999999999999</v>
      </c>
      <c r="J12" s="6">
        <v>4.2050000000000001</v>
      </c>
      <c r="K12" s="85" t="str">
        <f t="shared" si="0"/>
        <v>Yes</v>
      </c>
    </row>
    <row r="13" spans="1:11" x14ac:dyDescent="0.25">
      <c r="A13" s="84" t="s">
        <v>51</v>
      </c>
      <c r="B13" s="21" t="s">
        <v>273</v>
      </c>
      <c r="C13" s="5">
        <v>100</v>
      </c>
      <c r="D13" s="5" t="str">
        <f>IF($B13="N/A","N/A",IF(C13&gt;99,"No",IF(C13&lt;95,"No","Yes")))</f>
        <v>No</v>
      </c>
      <c r="E13" s="5">
        <v>99.999676840999996</v>
      </c>
      <c r="F13" s="5" t="str">
        <f>IF($B13="N/A","N/A",IF(E13&gt;99,"No",IF(E13&lt;95,"No","Yes")))</f>
        <v>No</v>
      </c>
      <c r="G13" s="5">
        <v>99.373514822999994</v>
      </c>
      <c r="H13" s="5" t="str">
        <f>IF($B13="N/A","N/A",IF(G13&gt;99,"No",IF(G13&lt;95,"No","Yes")))</f>
        <v>No</v>
      </c>
      <c r="I13" s="6">
        <v>0</v>
      </c>
      <c r="J13" s="6">
        <v>-0.626</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v>
      </c>
      <c r="H14" s="5" t="str">
        <f>IF($B14="N/A","N/A",IF(G14&gt;6,"No",IF(G14&lt;=0,"No","Yes")))</f>
        <v>No</v>
      </c>
      <c r="I14" s="6" t="s">
        <v>1750</v>
      </c>
      <c r="J14" s="6" t="s">
        <v>1750</v>
      </c>
      <c r="K14" s="85" t="str">
        <f t="shared" si="0"/>
        <v>N/A</v>
      </c>
    </row>
    <row r="15" spans="1:11" x14ac:dyDescent="0.25">
      <c r="A15" s="84" t="s">
        <v>164</v>
      </c>
      <c r="B15" s="21" t="s">
        <v>213</v>
      </c>
      <c r="C15" s="5">
        <v>100</v>
      </c>
      <c r="D15" s="5" t="str">
        <f>IF($B15="N/A","N/A",IF(C15&gt;15,"No",IF(C15&lt;-15,"No","Yes")))</f>
        <v>N/A</v>
      </c>
      <c r="E15" s="5">
        <v>99.999596049000004</v>
      </c>
      <c r="F15" s="5" t="str">
        <f>IF($B15="N/A","N/A",IF(E15&gt;15,"No",IF(E15&lt;-15,"No","Yes")))</f>
        <v>N/A</v>
      </c>
      <c r="G15" s="5">
        <v>98.760837761999994</v>
      </c>
      <c r="H15" s="5" t="str">
        <f>IF($B15="N/A","N/A",IF(G15&gt;15,"No",IF(G15&lt;-15,"No","Yes")))</f>
        <v>N/A</v>
      </c>
      <c r="I15" s="6">
        <v>0</v>
      </c>
      <c r="J15" s="6">
        <v>-1.24</v>
      </c>
      <c r="K15" s="85" t="str">
        <f t="shared" si="0"/>
        <v>Yes</v>
      </c>
    </row>
    <row r="16" spans="1:11" x14ac:dyDescent="0.25">
      <c r="A16" s="84" t="s">
        <v>165</v>
      </c>
      <c r="B16" s="21" t="s">
        <v>275</v>
      </c>
      <c r="C16" s="5">
        <v>100</v>
      </c>
      <c r="D16" s="5" t="str">
        <f>IF($B16="N/A","N/A",IF(C16&gt;98,"Yes","No"))</f>
        <v>Yes</v>
      </c>
      <c r="E16" s="5">
        <v>100</v>
      </c>
      <c r="F16" s="5" t="str">
        <f>IF($B16="N/A","N/A",IF(E16&gt;98,"Yes","No"))</f>
        <v>Yes</v>
      </c>
      <c r="G16" s="5">
        <v>100</v>
      </c>
      <c r="H16" s="5" t="str">
        <f>IF($B16="N/A","N/A",IF(G16&gt;98,"Yes","No"))</f>
        <v>Yes</v>
      </c>
      <c r="I16" s="6">
        <v>0</v>
      </c>
      <c r="J16" s="6">
        <v>0</v>
      </c>
      <c r="K16" s="85" t="str">
        <f t="shared" si="0"/>
        <v>Yes</v>
      </c>
    </row>
    <row r="17" spans="1:11" x14ac:dyDescent="0.25">
      <c r="A17" s="84" t="s">
        <v>21</v>
      </c>
      <c r="B17" s="21" t="s">
        <v>275</v>
      </c>
      <c r="C17" s="5">
        <v>99.915800537999999</v>
      </c>
      <c r="D17" s="5" t="str">
        <f>IF($B17="N/A","N/A",IF(C17&gt;98,"Yes","No"))</f>
        <v>Yes</v>
      </c>
      <c r="E17" s="5">
        <v>99.899618266999994</v>
      </c>
      <c r="F17" s="5" t="str">
        <f>IF($B17="N/A","N/A",IF(E17&gt;98,"Yes","No"))</f>
        <v>Yes</v>
      </c>
      <c r="G17" s="5">
        <v>99.973135319999997</v>
      </c>
      <c r="H17" s="5" t="str">
        <f>IF($B17="N/A","N/A",IF(G17&gt;98,"Yes","No"))</f>
        <v>Yes</v>
      </c>
      <c r="I17" s="6">
        <v>-1.6E-2</v>
      </c>
      <c r="J17" s="6">
        <v>7.3599999999999999E-2</v>
      </c>
      <c r="K17" s="85" t="str">
        <f t="shared" si="0"/>
        <v>Yes</v>
      </c>
    </row>
    <row r="18" spans="1:11" x14ac:dyDescent="0.25">
      <c r="A18" s="84" t="s">
        <v>53</v>
      </c>
      <c r="B18" s="21" t="s">
        <v>275</v>
      </c>
      <c r="C18" s="5">
        <v>100</v>
      </c>
      <c r="D18" s="5" t="str">
        <f>IF($B18="N/A","N/A",IF(C18&gt;98,"Yes","No"))</f>
        <v>Yes</v>
      </c>
      <c r="E18" s="5">
        <v>100</v>
      </c>
      <c r="F18" s="5" t="str">
        <f>IF($B18="N/A","N/A",IF(E18&gt;98,"Yes","No"))</f>
        <v>Yes</v>
      </c>
      <c r="G18" s="5">
        <v>100</v>
      </c>
      <c r="H18" s="5" t="str">
        <f>IF($B18="N/A","N/A",IF(G18&gt;98,"Yes","No"))</f>
        <v>Yes</v>
      </c>
      <c r="I18" s="6">
        <v>0</v>
      </c>
      <c r="J18" s="6">
        <v>0</v>
      </c>
      <c r="K18" s="85" t="str">
        <f t="shared" si="0"/>
        <v>Yes</v>
      </c>
    </row>
    <row r="19" spans="1:11" ht="12.75" customHeight="1" x14ac:dyDescent="0.25">
      <c r="A19" s="84" t="s">
        <v>673</v>
      </c>
      <c r="B19" s="21" t="s">
        <v>223</v>
      </c>
      <c r="C19" s="5">
        <v>99.647380537000004</v>
      </c>
      <c r="D19" s="5" t="str">
        <f>IF($B19="N/A","N/A",IF(C19&gt;100,"No",IF(C19&lt;98,"No","Yes")))</f>
        <v>Yes</v>
      </c>
      <c r="E19" s="5">
        <v>99.882289165000003</v>
      </c>
      <c r="F19" s="5" t="str">
        <f>IF($B19="N/A","N/A",IF(E19&gt;100,"No",IF(E19&lt;98,"No","Yes")))</f>
        <v>Yes</v>
      </c>
      <c r="G19" s="5">
        <v>94.754659149000005</v>
      </c>
      <c r="H19" s="5" t="str">
        <f>IF($B19="N/A","N/A",IF(G19&gt;100,"No",IF(G19&lt;98,"No","Yes")))</f>
        <v>No</v>
      </c>
      <c r="I19" s="6">
        <v>0.23569999999999999</v>
      </c>
      <c r="J19" s="6">
        <v>-5.13</v>
      </c>
      <c r="K19" s="85" t="str">
        <f>IF(J19="Div by 0", "N/A", IF(J19="N/A","N/A", IF(J19&gt;30, "No", IF(J19&lt;-30, "No", "Yes"))))</f>
        <v>Yes</v>
      </c>
    </row>
    <row r="20" spans="1:11" x14ac:dyDescent="0.25">
      <c r="A20" s="84" t="s">
        <v>674</v>
      </c>
      <c r="B20" s="21" t="s">
        <v>223</v>
      </c>
      <c r="C20" s="5">
        <v>100</v>
      </c>
      <c r="D20" s="5" t="str">
        <f>IF($B20="N/A","N/A",IF(C20&gt;100,"No",IF(C20&lt;98,"No","Yes")))</f>
        <v>Yes</v>
      </c>
      <c r="E20" s="5">
        <v>99.990022452000005</v>
      </c>
      <c r="F20" s="5" t="str">
        <f>IF($B20="N/A","N/A",IF(E20&gt;100,"No",IF(E20&lt;98,"No","Yes")))</f>
        <v>Yes</v>
      </c>
      <c r="G20" s="5">
        <v>99.971391275000002</v>
      </c>
      <c r="H20" s="5" t="str">
        <f>IF($B20="N/A","N/A",IF(G20&gt;100,"No",IF(G20&lt;98,"No","Yes")))</f>
        <v>Yes</v>
      </c>
      <c r="I20" s="6">
        <v>-0.01</v>
      </c>
      <c r="J20" s="6">
        <v>-1.9E-2</v>
      </c>
      <c r="K20" s="85" t="str">
        <f>IF(J20="Div by 0", "N/A", IF(J20="N/A","N/A", IF(J20&gt;30, "No", IF(J20&lt;-30, "No", "Yes"))))</f>
        <v>Yes</v>
      </c>
    </row>
    <row r="21" spans="1:11" x14ac:dyDescent="0.25">
      <c r="A21" s="84" t="s">
        <v>675</v>
      </c>
      <c r="B21" s="21" t="s">
        <v>223</v>
      </c>
      <c r="C21" s="5">
        <v>100</v>
      </c>
      <c r="D21" s="5" t="str">
        <f>IF($B21="N/A","N/A",IF(C21&gt;100,"No",IF(C21&lt;98,"No","Yes")))</f>
        <v>Yes</v>
      </c>
      <c r="E21" s="5">
        <v>99.990022452000005</v>
      </c>
      <c r="F21" s="5" t="str">
        <f>IF($B21="N/A","N/A",IF(E21&gt;100,"No",IF(E21&lt;98,"No","Yes")))</f>
        <v>Yes</v>
      </c>
      <c r="G21" s="5">
        <v>99.971391275000002</v>
      </c>
      <c r="H21" s="5" t="str">
        <f>IF($B21="N/A","N/A",IF(G21&gt;100,"No",IF(G21&lt;98,"No","Yes")))</f>
        <v>Yes</v>
      </c>
      <c r="I21" s="6">
        <v>-0.01</v>
      </c>
      <c r="J21" s="6">
        <v>-1.9E-2</v>
      </c>
      <c r="K21" s="85" t="str">
        <f>IF(J21="Div by 0", "N/A", IF(J21="N/A","N/A", IF(J21&gt;30, "No", IF(J21&lt;-30, "No", "Yes"))))</f>
        <v>Yes</v>
      </c>
    </row>
    <row r="22" spans="1:11" ht="15" customHeight="1" x14ac:dyDescent="0.25">
      <c r="A22" s="84" t="s">
        <v>1685</v>
      </c>
      <c r="B22" s="21" t="s">
        <v>213</v>
      </c>
      <c r="C22" s="5">
        <v>58.940170752999997</v>
      </c>
      <c r="D22" s="5" t="str">
        <f>IF($B22="N/A","N/A",IF(C22&gt;15,"No",IF(C22&lt;-15,"No","Yes")))</f>
        <v>N/A</v>
      </c>
      <c r="E22" s="5">
        <v>57.943461636000002</v>
      </c>
      <c r="F22" s="5" t="str">
        <f>IF($B22="N/A","N/A",IF(E22&gt;15,"No",IF(E22&lt;-15,"No","Yes")))</f>
        <v>N/A</v>
      </c>
      <c r="G22" s="5">
        <v>56.946737667999997</v>
      </c>
      <c r="H22" s="5" t="str">
        <f>IF($B22="N/A","N/A",IF(G22&gt;15,"No",IF(G22&lt;-15,"No","Yes")))</f>
        <v>N/A</v>
      </c>
      <c r="I22" s="6">
        <v>-1.69</v>
      </c>
      <c r="J22" s="6">
        <v>-1.72</v>
      </c>
      <c r="K22" s="85" t="str">
        <f t="shared" ref="K22:K31" si="1">IF(J22="Div by 0", "N/A", IF(J22="N/A","N/A", IF(J22&gt;30, "No", IF(J22&lt;-30, "No", "Yes"))))</f>
        <v>Yes</v>
      </c>
    </row>
    <row r="23" spans="1:11" x14ac:dyDescent="0.25">
      <c r="A23" s="84" t="s">
        <v>935</v>
      </c>
      <c r="B23" s="21" t="s">
        <v>213</v>
      </c>
      <c r="C23" s="5">
        <v>40.814019375000001</v>
      </c>
      <c r="D23" s="5" t="str">
        <f>IF($B23="N/A","N/A",IF(C23&gt;15,"No",IF(C23&lt;-15,"No","Yes")))</f>
        <v>N/A</v>
      </c>
      <c r="E23" s="5">
        <v>41.751758592999998</v>
      </c>
      <c r="F23" s="5" t="str">
        <f>IF($B23="N/A","N/A",IF(E23&gt;15,"No",IF(E23&lt;-15,"No","Yes")))</f>
        <v>N/A</v>
      </c>
      <c r="G23" s="5">
        <v>42.7430795</v>
      </c>
      <c r="H23" s="5" t="str">
        <f>IF($B23="N/A","N/A",IF(G23&gt;15,"No",IF(G23&lt;-15,"No","Yes")))</f>
        <v>N/A</v>
      </c>
      <c r="I23" s="6">
        <v>2.298</v>
      </c>
      <c r="J23" s="6">
        <v>2.3740000000000001</v>
      </c>
      <c r="K23" s="85" t="str">
        <f t="shared" si="1"/>
        <v>Yes</v>
      </c>
    </row>
    <row r="24" spans="1:11" ht="25" x14ac:dyDescent="0.25">
      <c r="A24" s="84" t="s">
        <v>936</v>
      </c>
      <c r="B24" s="21" t="s">
        <v>213</v>
      </c>
      <c r="C24" s="5">
        <v>0.18411104689999999</v>
      </c>
      <c r="D24" s="5" t="str">
        <f>IF($B24="N/A","N/A",IF(C24&gt;15,"No",IF(C24&lt;-15,"No","Yes")))</f>
        <v>N/A</v>
      </c>
      <c r="E24" s="5">
        <v>0.21421433070000001</v>
      </c>
      <c r="F24" s="5" t="str">
        <f>IF($B24="N/A","N/A",IF(E24&gt;15,"No",IF(E24&lt;-15,"No","Yes")))</f>
        <v>N/A</v>
      </c>
      <c r="G24" s="5">
        <v>0.2089431333</v>
      </c>
      <c r="H24" s="5" t="str">
        <f>IF($B24="N/A","N/A",IF(G24&gt;15,"No",IF(G24&lt;-15,"No","Yes")))</f>
        <v>N/A</v>
      </c>
      <c r="I24" s="6">
        <v>16.350000000000001</v>
      </c>
      <c r="J24" s="6">
        <v>-2.46</v>
      </c>
      <c r="K24" s="85" t="str">
        <f t="shared" si="1"/>
        <v>Yes</v>
      </c>
    </row>
    <row r="25" spans="1:11" x14ac:dyDescent="0.25">
      <c r="A25" s="84" t="s">
        <v>166</v>
      </c>
      <c r="B25" s="21" t="s">
        <v>213</v>
      </c>
      <c r="C25" s="5">
        <v>100</v>
      </c>
      <c r="D25" s="5" t="str">
        <f t="shared" ref="D25:D27" si="2">IF($B25="N/A","N/A",IF(C25&gt;15,"No",IF(C25&lt;-15,"No","Yes")))</f>
        <v>N/A</v>
      </c>
      <c r="E25" s="5">
        <v>99.990022452000005</v>
      </c>
      <c r="F25" s="5" t="str">
        <f t="shared" ref="F25:F27" si="3">IF($B25="N/A","N/A",IF(E25&gt;15,"No",IF(E25&lt;-15,"No","Yes")))</f>
        <v>N/A</v>
      </c>
      <c r="G25" s="5">
        <v>99.971391275000002</v>
      </c>
      <c r="H25" s="5" t="str">
        <f t="shared" ref="H25:H27" si="4">IF($B25="N/A","N/A",IF(G25&gt;15,"No",IF(G25&lt;-15,"No","Yes")))</f>
        <v>N/A</v>
      </c>
      <c r="I25" s="6">
        <v>-0.01</v>
      </c>
      <c r="J25" s="6">
        <v>-1.9E-2</v>
      </c>
      <c r="K25" s="85" t="str">
        <f t="shared" si="1"/>
        <v>Yes</v>
      </c>
    </row>
    <row r="26" spans="1:11" x14ac:dyDescent="0.25">
      <c r="A26" s="84" t="s">
        <v>167</v>
      </c>
      <c r="B26" s="21" t="s">
        <v>213</v>
      </c>
      <c r="C26" s="5">
        <v>100</v>
      </c>
      <c r="D26" s="5" t="str">
        <f t="shared" si="2"/>
        <v>N/A</v>
      </c>
      <c r="E26" s="5">
        <v>99.990022452000005</v>
      </c>
      <c r="F26" s="5" t="str">
        <f t="shared" si="3"/>
        <v>N/A</v>
      </c>
      <c r="G26" s="5">
        <v>99.971391275000002</v>
      </c>
      <c r="H26" s="5" t="str">
        <f t="shared" si="4"/>
        <v>N/A</v>
      </c>
      <c r="I26" s="6">
        <v>-0.01</v>
      </c>
      <c r="J26" s="6">
        <v>-1.9E-2</v>
      </c>
      <c r="K26" s="85" t="str">
        <f t="shared" si="1"/>
        <v>Yes</v>
      </c>
    </row>
    <row r="27" spans="1:11" x14ac:dyDescent="0.25">
      <c r="A27" s="84" t="s">
        <v>168</v>
      </c>
      <c r="B27" s="21" t="s">
        <v>213</v>
      </c>
      <c r="C27" s="5">
        <v>100</v>
      </c>
      <c r="D27" s="5" t="str">
        <f t="shared" si="2"/>
        <v>N/A</v>
      </c>
      <c r="E27" s="5">
        <v>99.990022452000005</v>
      </c>
      <c r="F27" s="5" t="str">
        <f t="shared" si="3"/>
        <v>N/A</v>
      </c>
      <c r="G27" s="5">
        <v>99.971391275000002</v>
      </c>
      <c r="H27" s="5" t="str">
        <f t="shared" si="4"/>
        <v>N/A</v>
      </c>
      <c r="I27" s="6">
        <v>-0.01</v>
      </c>
      <c r="J27" s="6">
        <v>-1.9E-2</v>
      </c>
      <c r="K27" s="85" t="str">
        <f t="shared" si="1"/>
        <v>Yes</v>
      </c>
    </row>
    <row r="28" spans="1:11" x14ac:dyDescent="0.25">
      <c r="A28" s="84" t="s">
        <v>54</v>
      </c>
      <c r="B28" s="21" t="s">
        <v>213</v>
      </c>
      <c r="C28" s="5">
        <v>16.537913025000002</v>
      </c>
      <c r="D28" s="5" t="str">
        <f>IF($B28="N/A","N/A",IF(C28&gt;15,"No",IF(C28&lt;-15,"No","Yes")))</f>
        <v>N/A</v>
      </c>
      <c r="E28" s="5">
        <v>12.239705149000001</v>
      </c>
      <c r="F28" s="5" t="str">
        <f>IF($B28="N/A","N/A",IF(E28&gt;15,"No",IF(E28&lt;-15,"No","Yes")))</f>
        <v>N/A</v>
      </c>
      <c r="G28" s="5">
        <v>10.246436627</v>
      </c>
      <c r="H28" s="5" t="str">
        <f>IF($B28="N/A","N/A",IF(G28&gt;15,"No",IF(G28&lt;-15,"No","Yes")))</f>
        <v>N/A</v>
      </c>
      <c r="I28" s="6">
        <v>-26</v>
      </c>
      <c r="J28" s="6">
        <v>-16.3</v>
      </c>
      <c r="K28" s="85" t="str">
        <f t="shared" si="1"/>
        <v>Yes</v>
      </c>
    </row>
    <row r="29" spans="1:11" x14ac:dyDescent="0.25">
      <c r="A29" s="84" t="s">
        <v>55</v>
      </c>
      <c r="B29" s="21" t="s">
        <v>213</v>
      </c>
      <c r="C29" s="5">
        <v>83.462086975000005</v>
      </c>
      <c r="D29" s="5" t="str">
        <f>IF($B29="N/A","N/A",IF(C29&gt;15,"No",IF(C29&lt;-15,"No","Yes")))</f>
        <v>N/A</v>
      </c>
      <c r="E29" s="5">
        <v>87.750317301999999</v>
      </c>
      <c r="F29" s="5" t="str">
        <f>IF($B29="N/A","N/A",IF(E29&gt;15,"No",IF(E29&lt;-15,"No","Yes")))</f>
        <v>N/A</v>
      </c>
      <c r="G29" s="5">
        <v>89.724954648999997</v>
      </c>
      <c r="H29" s="5" t="str">
        <f>IF($B29="N/A","N/A",IF(G29&gt;15,"No",IF(G29&lt;-15,"No","Yes")))</f>
        <v>N/A</v>
      </c>
      <c r="I29" s="6">
        <v>5.1379999999999999</v>
      </c>
      <c r="J29" s="6">
        <v>2.25</v>
      </c>
      <c r="K29" s="85" t="str">
        <f t="shared" si="1"/>
        <v>Yes</v>
      </c>
    </row>
    <row r="30" spans="1:11" x14ac:dyDescent="0.25">
      <c r="A30" s="84" t="s">
        <v>56</v>
      </c>
      <c r="B30" s="21" t="s">
        <v>213</v>
      </c>
      <c r="C30" s="5">
        <v>85.088538088000007</v>
      </c>
      <c r="D30" s="5" t="str">
        <f>IF($B30="N/A","N/A",IF(C30&gt;15,"No",IF(C30&lt;-15,"No","Yes")))</f>
        <v>N/A</v>
      </c>
      <c r="E30" s="5">
        <v>89.049862697999998</v>
      </c>
      <c r="F30" s="5" t="str">
        <f>IF($B30="N/A","N/A",IF(E30&gt;15,"No",IF(E30&lt;-15,"No","Yes")))</f>
        <v>N/A</v>
      </c>
      <c r="G30" s="5">
        <v>85.138188173000003</v>
      </c>
      <c r="H30" s="5" t="str">
        <f>IF($B30="N/A","N/A",IF(G30&gt;15,"No",IF(G30&lt;-15,"No","Yes")))</f>
        <v>N/A</v>
      </c>
      <c r="I30" s="6">
        <v>4.6559999999999997</v>
      </c>
      <c r="J30" s="6">
        <v>-4.3899999999999997</v>
      </c>
      <c r="K30" s="85" t="str">
        <f t="shared" si="1"/>
        <v>Yes</v>
      </c>
    </row>
    <row r="31" spans="1:11" x14ac:dyDescent="0.25">
      <c r="A31" s="92" t="s">
        <v>57</v>
      </c>
      <c r="B31" s="93" t="s">
        <v>213</v>
      </c>
      <c r="C31" s="94">
        <v>9.2151876558999994</v>
      </c>
      <c r="D31" s="94" t="str">
        <f>IF($B31="N/A","N/A",IF(C31&gt;15,"No",IF(C31&lt;-15,"No","Yes")))</f>
        <v>N/A</v>
      </c>
      <c r="E31" s="94">
        <v>6.9201771883000003</v>
      </c>
      <c r="F31" s="94" t="str">
        <f>IF($B31="N/A","N/A",IF(E31&gt;15,"No",IF(E31&lt;-15,"No","Yes")))</f>
        <v>N/A</v>
      </c>
      <c r="G31" s="94">
        <v>4.7305367921999997</v>
      </c>
      <c r="H31" s="94" t="str">
        <f>IF($B31="N/A","N/A",IF(G31&gt;15,"No",IF(G31&lt;-15,"No","Yes")))</f>
        <v>N/A</v>
      </c>
      <c r="I31" s="95">
        <v>-24.9</v>
      </c>
      <c r="J31" s="95">
        <v>-31.6</v>
      </c>
      <c r="K31" s="96" t="str">
        <f t="shared" si="1"/>
        <v>No</v>
      </c>
    </row>
    <row r="32" spans="1:11" ht="12" customHeight="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1575</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8" t="s">
        <v>12</v>
      </c>
      <c r="B6" s="42" t="s">
        <v>213</v>
      </c>
      <c r="C6" s="22">
        <v>4877352</v>
      </c>
      <c r="D6" s="5" t="str">
        <f t="shared" ref="D6:F18" si="0">IF($B6="N/A","N/A",IF(C6&lt;0,"No","Yes"))</f>
        <v>N/A</v>
      </c>
      <c r="E6" s="22">
        <v>7382044</v>
      </c>
      <c r="F6" s="5" t="str">
        <f t="shared" si="0"/>
        <v>N/A</v>
      </c>
      <c r="G6" s="22">
        <v>8736075</v>
      </c>
      <c r="H6" s="5" t="str">
        <f t="shared" ref="H6:H18" si="1">IF($B6="N/A","N/A",IF(G6&lt;0,"No","Yes"))</f>
        <v>N/A</v>
      </c>
      <c r="I6" s="6">
        <v>51.35</v>
      </c>
      <c r="J6" s="6">
        <v>18.34</v>
      </c>
      <c r="K6" s="85" t="str">
        <f t="shared" ref="K6:K18" si="2">IF(J6="Div by 0", "N/A", IF(J6="N/A","N/A", IF(J6&gt;30, "No", IF(J6&lt;-30, "No", "Yes"))))</f>
        <v>Yes</v>
      </c>
    </row>
    <row r="7" spans="1:11" x14ac:dyDescent="0.25">
      <c r="A7" s="82" t="s">
        <v>442</v>
      </c>
      <c r="B7" s="42" t="s">
        <v>213</v>
      </c>
      <c r="C7" s="5">
        <v>3.9790648696000002</v>
      </c>
      <c r="D7" s="5" t="str">
        <f t="shared" si="0"/>
        <v>N/A</v>
      </c>
      <c r="E7" s="5">
        <v>2.5854627796999998</v>
      </c>
      <c r="F7" s="5" t="str">
        <f t="shared" si="0"/>
        <v>N/A</v>
      </c>
      <c r="G7" s="5">
        <v>3.759365619</v>
      </c>
      <c r="H7" s="5" t="str">
        <f t="shared" si="1"/>
        <v>N/A</v>
      </c>
      <c r="I7" s="6">
        <v>-35</v>
      </c>
      <c r="J7" s="6">
        <v>45.4</v>
      </c>
      <c r="K7" s="85" t="str">
        <f t="shared" si="2"/>
        <v>No</v>
      </c>
    </row>
    <row r="8" spans="1:11" x14ac:dyDescent="0.25">
      <c r="A8" s="82" t="s">
        <v>443</v>
      </c>
      <c r="B8" s="42" t="s">
        <v>213</v>
      </c>
      <c r="C8" s="5">
        <v>38.525884537000003</v>
      </c>
      <c r="D8" s="5" t="str">
        <f t="shared" si="0"/>
        <v>N/A</v>
      </c>
      <c r="E8" s="5">
        <v>26.403554354000001</v>
      </c>
      <c r="F8" s="5" t="str">
        <f t="shared" si="0"/>
        <v>N/A</v>
      </c>
      <c r="G8" s="5">
        <v>22.326262079999999</v>
      </c>
      <c r="H8" s="5" t="str">
        <f t="shared" si="1"/>
        <v>N/A</v>
      </c>
      <c r="I8" s="6">
        <v>-31.5</v>
      </c>
      <c r="J8" s="6">
        <v>-15.4</v>
      </c>
      <c r="K8" s="85" t="str">
        <f t="shared" si="2"/>
        <v>Yes</v>
      </c>
    </row>
    <row r="9" spans="1:11" x14ac:dyDescent="0.25">
      <c r="A9" s="82" t="s">
        <v>444</v>
      </c>
      <c r="B9" s="42" t="s">
        <v>213</v>
      </c>
      <c r="C9" s="5">
        <v>14.811028607000001</v>
      </c>
      <c r="D9" s="5" t="str">
        <f t="shared" si="0"/>
        <v>N/A</v>
      </c>
      <c r="E9" s="5">
        <v>11.104268682000001</v>
      </c>
      <c r="F9" s="5" t="str">
        <f t="shared" si="0"/>
        <v>N/A</v>
      </c>
      <c r="G9" s="5">
        <v>9.3973437727999993</v>
      </c>
      <c r="H9" s="5" t="str">
        <f t="shared" si="1"/>
        <v>N/A</v>
      </c>
      <c r="I9" s="6">
        <v>-25</v>
      </c>
      <c r="J9" s="6">
        <v>-15.4</v>
      </c>
      <c r="K9" s="85" t="str">
        <f t="shared" si="2"/>
        <v>Yes</v>
      </c>
    </row>
    <row r="10" spans="1:11" x14ac:dyDescent="0.25">
      <c r="A10" s="82" t="s">
        <v>445</v>
      </c>
      <c r="B10" s="42" t="s">
        <v>213</v>
      </c>
      <c r="C10" s="5">
        <v>42.583045061999997</v>
      </c>
      <c r="D10" s="5" t="str">
        <f t="shared" si="0"/>
        <v>N/A</v>
      </c>
      <c r="E10" s="5">
        <v>59.825368150000003</v>
      </c>
      <c r="F10" s="5" t="str">
        <f t="shared" si="0"/>
        <v>N/A</v>
      </c>
      <c r="G10" s="5">
        <v>62.249602940000003</v>
      </c>
      <c r="H10" s="5" t="str">
        <f t="shared" si="1"/>
        <v>N/A</v>
      </c>
      <c r="I10" s="6">
        <v>40.49</v>
      </c>
      <c r="J10" s="6">
        <v>4.0519999999999996</v>
      </c>
      <c r="K10" s="85" t="str">
        <f t="shared" si="2"/>
        <v>Yes</v>
      </c>
    </row>
    <row r="11" spans="1:11" x14ac:dyDescent="0.25">
      <c r="A11" s="108" t="s">
        <v>207</v>
      </c>
      <c r="B11" s="42" t="s">
        <v>213</v>
      </c>
      <c r="C11" s="5">
        <v>98.134377013999995</v>
      </c>
      <c r="D11" s="5" t="str">
        <f t="shared" si="0"/>
        <v>N/A</v>
      </c>
      <c r="E11" s="5">
        <v>90.348391312999993</v>
      </c>
      <c r="F11" s="5" t="str">
        <f t="shared" si="0"/>
        <v>N/A</v>
      </c>
      <c r="G11" s="5">
        <v>95.652326703</v>
      </c>
      <c r="H11" s="5" t="str">
        <f t="shared" si="1"/>
        <v>N/A</v>
      </c>
      <c r="I11" s="6">
        <v>-7.93</v>
      </c>
      <c r="J11" s="6">
        <v>5.8710000000000004</v>
      </c>
      <c r="K11" s="85" t="str">
        <f t="shared" si="2"/>
        <v>Yes</v>
      </c>
    </row>
    <row r="12" spans="1:11" x14ac:dyDescent="0.25">
      <c r="A12" s="108" t="s">
        <v>934</v>
      </c>
      <c r="B12" s="42" t="s">
        <v>213</v>
      </c>
      <c r="C12" s="5">
        <v>1.5258484522</v>
      </c>
      <c r="D12" s="5" t="str">
        <f t="shared" si="0"/>
        <v>N/A</v>
      </c>
      <c r="E12" s="5">
        <v>1.5758101685999999</v>
      </c>
      <c r="F12" s="5" t="str">
        <f t="shared" si="0"/>
        <v>N/A</v>
      </c>
      <c r="G12" s="5">
        <v>1.6942734580000001</v>
      </c>
      <c r="H12" s="5" t="str">
        <f t="shared" si="1"/>
        <v>N/A</v>
      </c>
      <c r="I12" s="6">
        <v>3.274</v>
      </c>
      <c r="J12" s="6">
        <v>7.5179999999999998</v>
      </c>
      <c r="K12" s="85" t="str">
        <f t="shared" si="2"/>
        <v>Yes</v>
      </c>
    </row>
    <row r="13" spans="1:11" x14ac:dyDescent="0.25">
      <c r="A13" s="108" t="s">
        <v>51</v>
      </c>
      <c r="B13" s="42" t="s">
        <v>213</v>
      </c>
      <c r="C13" s="5">
        <v>100</v>
      </c>
      <c r="D13" s="5" t="str">
        <f t="shared" si="0"/>
        <v>N/A</v>
      </c>
      <c r="E13" s="5">
        <v>99.997317816000006</v>
      </c>
      <c r="F13" s="5" t="str">
        <f t="shared" si="0"/>
        <v>N/A</v>
      </c>
      <c r="G13" s="5">
        <v>98.941698646000006</v>
      </c>
      <c r="H13" s="5" t="str">
        <f t="shared" si="1"/>
        <v>N/A</v>
      </c>
      <c r="I13" s="6">
        <v>-3.0000000000000001E-3</v>
      </c>
      <c r="J13" s="6">
        <v>-1.06</v>
      </c>
      <c r="K13" s="85" t="str">
        <f t="shared" si="2"/>
        <v>Yes</v>
      </c>
    </row>
    <row r="14" spans="1:11" x14ac:dyDescent="0.25">
      <c r="A14" s="108" t="s">
        <v>52</v>
      </c>
      <c r="B14" s="42" t="s">
        <v>213</v>
      </c>
      <c r="C14" s="5">
        <v>0</v>
      </c>
      <c r="D14" s="5" t="str">
        <f t="shared" si="0"/>
        <v>N/A</v>
      </c>
      <c r="E14" s="5">
        <v>0</v>
      </c>
      <c r="F14" s="5" t="str">
        <f t="shared" si="0"/>
        <v>N/A</v>
      </c>
      <c r="G14" s="5">
        <v>0</v>
      </c>
      <c r="H14" s="5" t="str">
        <f t="shared" si="1"/>
        <v>N/A</v>
      </c>
      <c r="I14" s="6" t="s">
        <v>1750</v>
      </c>
      <c r="J14" s="6" t="s">
        <v>1750</v>
      </c>
      <c r="K14" s="85" t="str">
        <f t="shared" si="2"/>
        <v>N/A</v>
      </c>
    </row>
    <row r="15" spans="1:11" x14ac:dyDescent="0.25">
      <c r="A15" s="108" t="s">
        <v>164</v>
      </c>
      <c r="B15" s="42" t="s">
        <v>213</v>
      </c>
      <c r="C15" s="5">
        <v>99.995468853000006</v>
      </c>
      <c r="D15" s="5" t="str">
        <f t="shared" si="0"/>
        <v>N/A</v>
      </c>
      <c r="E15" s="5">
        <v>99.994283272999994</v>
      </c>
      <c r="F15" s="5" t="str">
        <f t="shared" si="0"/>
        <v>N/A</v>
      </c>
      <c r="G15" s="5">
        <v>98.561517215999999</v>
      </c>
      <c r="H15" s="5" t="str">
        <f t="shared" si="1"/>
        <v>N/A</v>
      </c>
      <c r="I15" s="6">
        <v>-1E-3</v>
      </c>
      <c r="J15" s="6">
        <v>-1.43</v>
      </c>
      <c r="K15" s="85" t="str">
        <f t="shared" si="2"/>
        <v>Yes</v>
      </c>
    </row>
    <row r="16" spans="1:11" x14ac:dyDescent="0.25">
      <c r="A16" s="108" t="s">
        <v>165</v>
      </c>
      <c r="B16" s="42" t="s">
        <v>213</v>
      </c>
      <c r="C16" s="5">
        <v>99.997990712999993</v>
      </c>
      <c r="D16" s="5" t="str">
        <f t="shared" si="0"/>
        <v>N/A</v>
      </c>
      <c r="E16" s="5">
        <v>99.999024633999994</v>
      </c>
      <c r="F16" s="5" t="str">
        <f t="shared" si="0"/>
        <v>N/A</v>
      </c>
      <c r="G16" s="5">
        <v>99.999687631</v>
      </c>
      <c r="H16" s="5" t="str">
        <f t="shared" si="1"/>
        <v>N/A</v>
      </c>
      <c r="I16" s="6">
        <v>1E-3</v>
      </c>
      <c r="J16" s="6">
        <v>6.9999999999999999E-4</v>
      </c>
      <c r="K16" s="85" t="str">
        <f t="shared" si="2"/>
        <v>Yes</v>
      </c>
    </row>
    <row r="17" spans="1:11" x14ac:dyDescent="0.25">
      <c r="A17" s="108" t="s">
        <v>21</v>
      </c>
      <c r="B17" s="42" t="s">
        <v>213</v>
      </c>
      <c r="C17" s="5">
        <v>99.794806690000001</v>
      </c>
      <c r="D17" s="5" t="str">
        <f t="shared" si="0"/>
        <v>N/A</v>
      </c>
      <c r="E17" s="5">
        <v>99.018727835999997</v>
      </c>
      <c r="F17" s="5" t="str">
        <f t="shared" si="0"/>
        <v>N/A</v>
      </c>
      <c r="G17" s="5">
        <v>99.968358167999995</v>
      </c>
      <c r="H17" s="5" t="str">
        <f t="shared" si="1"/>
        <v>N/A</v>
      </c>
      <c r="I17" s="6">
        <v>-0.77800000000000002</v>
      </c>
      <c r="J17" s="6">
        <v>0.95899999999999996</v>
      </c>
      <c r="K17" s="85" t="str">
        <f t="shared" si="2"/>
        <v>Yes</v>
      </c>
    </row>
    <row r="18" spans="1:11" x14ac:dyDescent="0.25">
      <c r="A18" s="108" t="s">
        <v>53</v>
      </c>
      <c r="B18" s="42" t="s">
        <v>213</v>
      </c>
      <c r="C18" s="5">
        <v>100</v>
      </c>
      <c r="D18" s="5" t="str">
        <f t="shared" si="0"/>
        <v>N/A</v>
      </c>
      <c r="E18" s="5">
        <v>100</v>
      </c>
      <c r="F18" s="5" t="str">
        <f t="shared" si="0"/>
        <v>N/A</v>
      </c>
      <c r="G18" s="5">
        <v>99.999988431000006</v>
      </c>
      <c r="H18" s="5" t="str">
        <f t="shared" si="1"/>
        <v>N/A</v>
      </c>
      <c r="I18" s="6">
        <v>0</v>
      </c>
      <c r="J18" s="6">
        <v>0</v>
      </c>
      <c r="K18" s="85" t="str">
        <f t="shared" si="2"/>
        <v>Yes</v>
      </c>
    </row>
    <row r="19" spans="1:11" x14ac:dyDescent="0.25">
      <c r="A19" s="84" t="s">
        <v>673</v>
      </c>
      <c r="B19" s="42" t="s">
        <v>213</v>
      </c>
      <c r="C19" s="5">
        <v>99.743733895000005</v>
      </c>
      <c r="D19" s="5" t="str">
        <f t="shared" ref="D19:D21" si="3">IF($B19="N/A","N/A",IF(C19&lt;0,"No","Yes"))</f>
        <v>N/A</v>
      </c>
      <c r="E19" s="5">
        <v>99.880236421999996</v>
      </c>
      <c r="F19" s="5" t="str">
        <f t="shared" ref="F19:F21" si="4">IF($B19="N/A","N/A",IF(E19&lt;0,"No","Yes"))</f>
        <v>N/A</v>
      </c>
      <c r="G19" s="5">
        <v>95.990430485000005</v>
      </c>
      <c r="H19" s="5" t="str">
        <f t="shared" ref="H19:H21" si="5">IF($B19="N/A","N/A",IF(G19&lt;0,"No","Yes"))</f>
        <v>N/A</v>
      </c>
      <c r="I19" s="6">
        <v>0.13689999999999999</v>
      </c>
      <c r="J19" s="6">
        <v>-3.89</v>
      </c>
      <c r="K19" s="85" t="str">
        <f>IF(J19="Div by 0", "N/A", IF(J19="N/A","N/A", IF(J19&gt;30, "No", IF(J19&lt;-30, "No", "Yes"))))</f>
        <v>Yes</v>
      </c>
    </row>
    <row r="20" spans="1:11" x14ac:dyDescent="0.25">
      <c r="A20" s="84" t="s">
        <v>674</v>
      </c>
      <c r="B20" s="42" t="s">
        <v>213</v>
      </c>
      <c r="C20" s="5">
        <v>99.999630947</v>
      </c>
      <c r="D20" s="5" t="str">
        <f t="shared" si="3"/>
        <v>N/A</v>
      </c>
      <c r="E20" s="5">
        <v>99.969656100999998</v>
      </c>
      <c r="F20" s="5" t="str">
        <f t="shared" si="4"/>
        <v>N/A</v>
      </c>
      <c r="G20" s="5">
        <v>99.908872118999994</v>
      </c>
      <c r="H20" s="5" t="str">
        <f t="shared" si="5"/>
        <v>N/A</v>
      </c>
      <c r="I20" s="6">
        <v>-0.03</v>
      </c>
      <c r="J20" s="6">
        <v>-6.0999999999999999E-2</v>
      </c>
      <c r="K20" s="85" t="str">
        <f>IF(J20="Div by 0", "N/A", IF(J20="N/A","N/A", IF(J20&gt;30, "No", IF(J20&lt;-30, "No", "Yes"))))</f>
        <v>Yes</v>
      </c>
    </row>
    <row r="21" spans="1:11" x14ac:dyDescent="0.25">
      <c r="A21" s="84" t="s">
        <v>675</v>
      </c>
      <c r="B21" s="42" t="s">
        <v>213</v>
      </c>
      <c r="C21" s="5">
        <v>99.999630947</v>
      </c>
      <c r="D21" s="5" t="str">
        <f t="shared" si="3"/>
        <v>N/A</v>
      </c>
      <c r="E21" s="5">
        <v>99.969656100999998</v>
      </c>
      <c r="F21" s="5" t="str">
        <f t="shared" si="4"/>
        <v>N/A</v>
      </c>
      <c r="G21" s="5">
        <v>99.908872118999994</v>
      </c>
      <c r="H21" s="5" t="str">
        <f t="shared" si="5"/>
        <v>N/A</v>
      </c>
      <c r="I21" s="6">
        <v>-0.03</v>
      </c>
      <c r="J21" s="6">
        <v>-6.0999999999999999E-2</v>
      </c>
      <c r="K21" s="85" t="str">
        <f>IF(J21="Div by 0", "N/A", IF(J21="N/A","N/A", IF(J21&gt;30, "No", IF(J21&lt;-30, "No", "Yes"))))</f>
        <v>Yes</v>
      </c>
    </row>
    <row r="22" spans="1:11" ht="16.5" customHeight="1" x14ac:dyDescent="0.25">
      <c r="A22" s="84" t="s">
        <v>1685</v>
      </c>
      <c r="B22" s="42" t="s">
        <v>213</v>
      </c>
      <c r="C22" s="5">
        <v>61.395363713999998</v>
      </c>
      <c r="D22" s="5" t="str">
        <f t="shared" ref="D22:D31" si="6">IF($B22="N/A","N/A",IF(C22&lt;0,"No","Yes"))</f>
        <v>N/A</v>
      </c>
      <c r="E22" s="5">
        <v>58.227436736999998</v>
      </c>
      <c r="F22" s="5" t="str">
        <f t="shared" ref="F22:F31" si="7">IF($B22="N/A","N/A",IF(E22&lt;0,"No","Yes"))</f>
        <v>N/A</v>
      </c>
      <c r="G22" s="5">
        <v>56.175181645999999</v>
      </c>
      <c r="I22" s="6">
        <v>-5.16</v>
      </c>
      <c r="J22" s="6">
        <v>-3.52</v>
      </c>
      <c r="K22" s="85" t="str">
        <f t="shared" ref="K22:K31" si="8">IF(J22="Div by 0", "N/A", IF(J22="N/A","N/A", IF(J22&gt;30, "No", IF(J22&lt;-30, "No", "Yes"))))</f>
        <v>Yes</v>
      </c>
    </row>
    <row r="23" spans="1:11" x14ac:dyDescent="0.25">
      <c r="A23" s="84" t="s">
        <v>937</v>
      </c>
      <c r="B23" s="42" t="s">
        <v>213</v>
      </c>
      <c r="C23" s="5">
        <v>38.209626862999997</v>
      </c>
      <c r="D23" s="5" t="str">
        <f t="shared" si="6"/>
        <v>N/A</v>
      </c>
      <c r="E23" s="5">
        <v>41.139676219999998</v>
      </c>
      <c r="F23" s="5" t="str">
        <f t="shared" si="7"/>
        <v>N/A</v>
      </c>
      <c r="G23" s="5">
        <v>42.957266277999999</v>
      </c>
      <c r="H23" s="5" t="str">
        <f t="shared" ref="H23:H31" si="9">IF($B23="N/A","N/A",IF(G23&lt;0,"No","Yes"))</f>
        <v>N/A</v>
      </c>
      <c r="I23" s="6">
        <v>7.6680000000000001</v>
      </c>
      <c r="J23" s="6">
        <v>4.4180000000000001</v>
      </c>
      <c r="K23" s="85" t="str">
        <f t="shared" si="8"/>
        <v>Yes</v>
      </c>
    </row>
    <row r="24" spans="1:11" ht="25" x14ac:dyDescent="0.25">
      <c r="A24" s="84" t="s">
        <v>938</v>
      </c>
      <c r="B24" s="42" t="s">
        <v>213</v>
      </c>
      <c r="C24" s="5">
        <v>0.195946489</v>
      </c>
      <c r="D24" s="5" t="str">
        <f t="shared" si="6"/>
        <v>N/A</v>
      </c>
      <c r="E24" s="5">
        <v>0.28402702559999998</v>
      </c>
      <c r="F24" s="5" t="str">
        <f t="shared" si="7"/>
        <v>N/A</v>
      </c>
      <c r="G24" s="5">
        <v>0.3974210386</v>
      </c>
      <c r="H24" s="5" t="str">
        <f t="shared" si="9"/>
        <v>N/A</v>
      </c>
      <c r="I24" s="6">
        <v>44.95</v>
      </c>
      <c r="J24" s="6">
        <v>39.92</v>
      </c>
      <c r="K24" s="85" t="str">
        <f t="shared" si="8"/>
        <v>No</v>
      </c>
    </row>
    <row r="25" spans="1:11" x14ac:dyDescent="0.25">
      <c r="A25" s="108" t="s">
        <v>166</v>
      </c>
      <c r="B25" s="42" t="s">
        <v>213</v>
      </c>
      <c r="C25" s="5">
        <v>99.999630947</v>
      </c>
      <c r="D25" s="5" t="str">
        <f t="shared" si="6"/>
        <v>N/A</v>
      </c>
      <c r="E25" s="5">
        <v>99.969656100999998</v>
      </c>
      <c r="F25" s="5" t="str">
        <f t="shared" si="7"/>
        <v>N/A</v>
      </c>
      <c r="G25" s="5">
        <v>99.908872118999994</v>
      </c>
      <c r="H25" s="5" t="str">
        <f t="shared" si="9"/>
        <v>N/A</v>
      </c>
      <c r="I25" s="6">
        <v>-0.03</v>
      </c>
      <c r="J25" s="6">
        <v>-6.0999999999999999E-2</v>
      </c>
      <c r="K25" s="85" t="str">
        <f t="shared" si="8"/>
        <v>Yes</v>
      </c>
    </row>
    <row r="26" spans="1:11" x14ac:dyDescent="0.25">
      <c r="A26" s="108" t="s">
        <v>167</v>
      </c>
      <c r="B26" s="42" t="s">
        <v>213</v>
      </c>
      <c r="C26" s="5">
        <v>99.999630947</v>
      </c>
      <c r="D26" s="5" t="str">
        <f t="shared" si="6"/>
        <v>N/A</v>
      </c>
      <c r="E26" s="5">
        <v>99.969656100999998</v>
      </c>
      <c r="F26" s="5" t="str">
        <f t="shared" si="7"/>
        <v>N/A</v>
      </c>
      <c r="G26" s="5">
        <v>99.908872118999994</v>
      </c>
      <c r="H26" s="5" t="str">
        <f t="shared" si="9"/>
        <v>N/A</v>
      </c>
      <c r="I26" s="6">
        <v>-0.03</v>
      </c>
      <c r="J26" s="6">
        <v>-6.0999999999999999E-2</v>
      </c>
      <c r="K26" s="85" t="str">
        <f t="shared" si="8"/>
        <v>Yes</v>
      </c>
    </row>
    <row r="27" spans="1:11" x14ac:dyDescent="0.25">
      <c r="A27" s="108" t="s">
        <v>168</v>
      </c>
      <c r="B27" s="42" t="s">
        <v>213</v>
      </c>
      <c r="C27" s="5">
        <v>99.999630947</v>
      </c>
      <c r="D27" s="5" t="str">
        <f t="shared" si="6"/>
        <v>N/A</v>
      </c>
      <c r="E27" s="5">
        <v>99.969656100999998</v>
      </c>
      <c r="F27" s="5" t="str">
        <f t="shared" si="7"/>
        <v>N/A</v>
      </c>
      <c r="G27" s="5">
        <v>99.908872118999994</v>
      </c>
      <c r="H27" s="5" t="str">
        <f t="shared" si="9"/>
        <v>N/A</v>
      </c>
      <c r="I27" s="6">
        <v>-0.03</v>
      </c>
      <c r="J27" s="6">
        <v>-6.0999999999999999E-2</v>
      </c>
      <c r="K27" s="85" t="str">
        <f t="shared" si="8"/>
        <v>Yes</v>
      </c>
    </row>
    <row r="28" spans="1:11" x14ac:dyDescent="0.25">
      <c r="A28" s="108" t="s">
        <v>54</v>
      </c>
      <c r="B28" s="42" t="s">
        <v>213</v>
      </c>
      <c r="C28" s="5">
        <v>13.21786904</v>
      </c>
      <c r="D28" s="5" t="str">
        <f t="shared" si="6"/>
        <v>N/A</v>
      </c>
      <c r="E28" s="5">
        <v>10.552605755</v>
      </c>
      <c r="F28" s="5" t="str">
        <f t="shared" si="7"/>
        <v>N/A</v>
      </c>
      <c r="G28" s="5">
        <v>10.613702377999999</v>
      </c>
      <c r="H28" s="5" t="str">
        <f t="shared" si="9"/>
        <v>N/A</v>
      </c>
      <c r="I28" s="6">
        <v>-20.2</v>
      </c>
      <c r="J28" s="6">
        <v>0.57899999999999996</v>
      </c>
      <c r="K28" s="85" t="str">
        <f t="shared" si="8"/>
        <v>Yes</v>
      </c>
    </row>
    <row r="29" spans="1:11" x14ac:dyDescent="0.25">
      <c r="A29" s="108" t="s">
        <v>55</v>
      </c>
      <c r="B29" s="42" t="s">
        <v>213</v>
      </c>
      <c r="C29" s="5">
        <v>86.781761907000003</v>
      </c>
      <c r="D29" s="5" t="str">
        <f t="shared" si="6"/>
        <v>N/A</v>
      </c>
      <c r="E29" s="5">
        <v>89.417050345000007</v>
      </c>
      <c r="F29" s="5" t="str">
        <f t="shared" si="7"/>
        <v>N/A</v>
      </c>
      <c r="G29" s="5">
        <v>89.295169741999999</v>
      </c>
      <c r="H29" s="5" t="str">
        <f t="shared" si="9"/>
        <v>N/A</v>
      </c>
      <c r="I29" s="6">
        <v>3.0369999999999999</v>
      </c>
      <c r="J29" s="6">
        <v>-0.13600000000000001</v>
      </c>
      <c r="K29" s="85" t="str">
        <f t="shared" si="8"/>
        <v>Yes</v>
      </c>
    </row>
    <row r="30" spans="1:11" x14ac:dyDescent="0.25">
      <c r="A30" s="108" t="s">
        <v>56</v>
      </c>
      <c r="B30" s="42" t="s">
        <v>213</v>
      </c>
      <c r="C30" s="5">
        <v>85.0896142</v>
      </c>
      <c r="D30" s="5" t="str">
        <f t="shared" si="6"/>
        <v>N/A</v>
      </c>
      <c r="E30" s="5">
        <v>86.13484287</v>
      </c>
      <c r="F30" s="5" t="str">
        <f t="shared" si="7"/>
        <v>N/A</v>
      </c>
      <c r="G30" s="5">
        <v>82.867637927000004</v>
      </c>
      <c r="H30" s="5" t="str">
        <f t="shared" si="9"/>
        <v>N/A</v>
      </c>
      <c r="I30" s="6">
        <v>1.228</v>
      </c>
      <c r="J30" s="6">
        <v>-3.79</v>
      </c>
      <c r="K30" s="85" t="str">
        <f t="shared" si="8"/>
        <v>Yes</v>
      </c>
    </row>
    <row r="31" spans="1:11" x14ac:dyDescent="0.25">
      <c r="A31" s="109" t="s">
        <v>57</v>
      </c>
      <c r="B31" s="115" t="s">
        <v>213</v>
      </c>
      <c r="C31" s="94">
        <v>12.924697664</v>
      </c>
      <c r="D31" s="94" t="str">
        <f t="shared" si="6"/>
        <v>N/A</v>
      </c>
      <c r="E31" s="94">
        <v>12.602119413</v>
      </c>
      <c r="F31" s="94" t="str">
        <f t="shared" si="7"/>
        <v>N/A</v>
      </c>
      <c r="G31" s="94">
        <v>11.849039758</v>
      </c>
      <c r="H31" s="94" t="str">
        <f t="shared" si="9"/>
        <v>N/A</v>
      </c>
      <c r="I31" s="95">
        <v>-2.5</v>
      </c>
      <c r="J31" s="95">
        <v>-5.98</v>
      </c>
      <c r="K31" s="96" t="str">
        <f t="shared" si="8"/>
        <v>Yes</v>
      </c>
    </row>
    <row r="32" spans="1:11" ht="12" customHeight="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8.26953125" style="13" customWidth="1"/>
    <col min="12" max="12" width="15.72656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13" x14ac:dyDescent="0.3">
      <c r="A2" s="164" t="s">
        <v>1576</v>
      </c>
      <c r="B2" s="165"/>
      <c r="C2" s="165"/>
      <c r="D2" s="165"/>
      <c r="E2" s="165"/>
      <c r="F2" s="165"/>
      <c r="G2" s="165"/>
      <c r="H2" s="165"/>
      <c r="I2" s="165"/>
      <c r="J2" s="165"/>
      <c r="K2" s="165"/>
      <c r="L2" s="166"/>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s="11" customFormat="1" ht="63" customHeight="1"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824810</v>
      </c>
      <c r="D7" s="39" t="str">
        <f>IF($B7="N/A","N/A",IF(C7&gt;10,"No",IF(C7&lt;-10,"No","Yes")))</f>
        <v>N/A</v>
      </c>
      <c r="E7" s="17">
        <v>1233285</v>
      </c>
      <c r="F7" s="39" t="str">
        <f>IF($B7="N/A","N/A",IF(E7&gt;10,"No",IF(E7&lt;-10,"No","Yes")))</f>
        <v>N/A</v>
      </c>
      <c r="G7" s="17">
        <v>1388204</v>
      </c>
      <c r="H7" s="39" t="str">
        <f>IF($B7="N/A","N/A",IF(G7&gt;10,"No",IF(G7&lt;-10,"No","Yes")))</f>
        <v>N/A</v>
      </c>
      <c r="I7" s="40">
        <v>49.52</v>
      </c>
      <c r="J7" s="40">
        <v>12.56</v>
      </c>
      <c r="K7" s="41" t="s">
        <v>734</v>
      </c>
      <c r="L7" s="86" t="str">
        <f>IF(J7="Div by 0", "N/A", IF(K7="N/A","N/A", IF(J7&gt;VALUE(MID(K7,1,2)), "No", IF(J7&lt;-1*VALUE(MID(K7,1,2)), "No", "Yes"))))</f>
        <v>Yes</v>
      </c>
    </row>
    <row r="8" spans="1:12" x14ac:dyDescent="0.25">
      <c r="A8" s="84" t="s">
        <v>58</v>
      </c>
      <c r="B8" s="21" t="s">
        <v>213</v>
      </c>
      <c r="C8" s="26">
        <v>3969630325</v>
      </c>
      <c r="D8" s="7" t="str">
        <f>IF($B8="N/A","N/A",IF(C8&gt;10,"No",IF(C8&lt;-10,"No","Yes")))</f>
        <v>N/A</v>
      </c>
      <c r="E8" s="26">
        <v>6226758895</v>
      </c>
      <c r="F8" s="7" t="str">
        <f>IF($B8="N/A","N/A",IF(E8&gt;10,"No",IF(E8&lt;-10,"No","Yes")))</f>
        <v>N/A</v>
      </c>
      <c r="G8" s="26">
        <v>7053784194</v>
      </c>
      <c r="H8" s="7" t="str">
        <f>IF($B8="N/A","N/A",IF(G8&gt;10,"No",IF(G8&lt;-10,"No","Yes")))</f>
        <v>N/A</v>
      </c>
      <c r="I8" s="8">
        <v>56.86</v>
      </c>
      <c r="J8" s="8">
        <v>13.28</v>
      </c>
      <c r="K8" s="25" t="s">
        <v>734</v>
      </c>
      <c r="L8" s="85" t="str">
        <f>IF(J8="Div by 0", "N/A", IF(K8="N/A","N/A", IF(J8&gt;VALUE(MID(K8,1,2)), "No", IF(J8&lt;-1*VALUE(MID(K8,1,2)), "No", "Yes"))))</f>
        <v>Yes</v>
      </c>
    </row>
    <row r="9" spans="1:12" x14ac:dyDescent="0.25">
      <c r="A9" s="116" t="s">
        <v>939</v>
      </c>
      <c r="B9" s="5" t="s">
        <v>213</v>
      </c>
      <c r="C9" s="4">
        <v>15.863168486999999</v>
      </c>
      <c r="D9" s="7" t="str">
        <f>IF($B9="N/A","N/A",IF(C9&gt;10,"No",IF(C9&lt;-10,"No","Yes")))</f>
        <v>N/A</v>
      </c>
      <c r="E9" s="4">
        <v>14.357589688999999</v>
      </c>
      <c r="F9" s="7" t="str">
        <f>IF($B9="N/A","N/A",IF(E9&gt;10,"No",IF(E9&lt;-10,"No","Yes")))</f>
        <v>N/A</v>
      </c>
      <c r="G9" s="4">
        <v>13.807624816000001</v>
      </c>
      <c r="H9" s="7" t="str">
        <f>IF($B9="N/A","N/A",IF(G9&gt;10,"No",IF(G9&lt;-10,"No","Yes")))</f>
        <v>N/A</v>
      </c>
      <c r="I9" s="8">
        <v>-9.49</v>
      </c>
      <c r="J9" s="8">
        <v>-3.83</v>
      </c>
      <c r="K9" s="5" t="s">
        <v>213</v>
      </c>
      <c r="L9" s="85" t="str">
        <f>IF(J9="Div by 0", "N/A", IF(K9="N/A","N/A", IF(J9&gt;VALUE(MID(K9,1,2)), "No", IF(J9&lt;-1*VALUE(MID(K9,1,2)), "No", "Yes"))))</f>
        <v>N/A</v>
      </c>
    </row>
    <row r="10" spans="1:12" x14ac:dyDescent="0.25">
      <c r="A10" s="116" t="s">
        <v>940</v>
      </c>
      <c r="B10" s="5" t="s">
        <v>213</v>
      </c>
      <c r="C10" s="4">
        <v>3.7709290625</v>
      </c>
      <c r="D10" s="7" t="str">
        <f t="shared" ref="D10:D20" si="0">IF($B10="N/A","N/A",IF(C10&gt;10,"No",IF(C10&lt;-10,"No","Yes")))</f>
        <v>N/A</v>
      </c>
      <c r="E10" s="4">
        <v>3.2209910928999999</v>
      </c>
      <c r="F10" s="7" t="str">
        <f t="shared" ref="F10:F20" si="1">IF($B10="N/A","N/A",IF(E10&gt;10,"No",IF(E10&lt;-10,"No","Yes")))</f>
        <v>N/A</v>
      </c>
      <c r="G10" s="4">
        <v>2.9491342771000002</v>
      </c>
      <c r="H10" s="7" t="str">
        <f t="shared" ref="H10:H20" si="2">IF($B10="N/A","N/A",IF(G10&gt;10,"No",IF(G10&lt;-10,"No","Yes")))</f>
        <v>N/A</v>
      </c>
      <c r="I10" s="8">
        <v>-14.6</v>
      </c>
      <c r="J10" s="8">
        <v>-8.44</v>
      </c>
      <c r="K10" s="5" t="s">
        <v>213</v>
      </c>
      <c r="L10" s="85" t="str">
        <f t="shared" ref="L10:L27" si="3">IF(J10="Div by 0", "N/A", IF(K10="N/A","N/A", IF(J10&gt;VALUE(MID(K10,1,2)), "No", IF(J10&lt;-1*VALUE(MID(K10,1,2)), "No", "Yes"))))</f>
        <v>N/A</v>
      </c>
    </row>
    <row r="11" spans="1:12" x14ac:dyDescent="0.25">
      <c r="A11" s="116" t="s">
        <v>941</v>
      </c>
      <c r="B11" s="5" t="s">
        <v>213</v>
      </c>
      <c r="C11" s="4">
        <v>10.818370291000001</v>
      </c>
      <c r="D11" s="7" t="str">
        <f t="shared" si="0"/>
        <v>N/A</v>
      </c>
      <c r="E11" s="4">
        <v>14.1277969</v>
      </c>
      <c r="F11" s="7" t="str">
        <f t="shared" si="1"/>
        <v>N/A</v>
      </c>
      <c r="G11" s="4">
        <v>15.997864867000001</v>
      </c>
      <c r="H11" s="7" t="str">
        <f t="shared" si="2"/>
        <v>N/A</v>
      </c>
      <c r="I11" s="8">
        <v>30.59</v>
      </c>
      <c r="J11" s="8">
        <v>13.24</v>
      </c>
      <c r="K11" s="5" t="s">
        <v>213</v>
      </c>
      <c r="L11" s="85" t="str">
        <f t="shared" si="3"/>
        <v>N/A</v>
      </c>
    </row>
    <row r="12" spans="1:12" x14ac:dyDescent="0.25">
      <c r="A12" s="116" t="s">
        <v>942</v>
      </c>
      <c r="B12" s="5" t="s">
        <v>213</v>
      </c>
      <c r="C12" s="4">
        <v>0.1138444005</v>
      </c>
      <c r="D12" s="7" t="str">
        <f t="shared" si="0"/>
        <v>N/A</v>
      </c>
      <c r="E12" s="4">
        <v>9.2192802200000007E-2</v>
      </c>
      <c r="F12" s="7" t="str">
        <f t="shared" si="1"/>
        <v>N/A</v>
      </c>
      <c r="G12" s="4">
        <v>6.9226136800000004E-2</v>
      </c>
      <c r="H12" s="7" t="str">
        <f t="shared" si="2"/>
        <v>N/A</v>
      </c>
      <c r="I12" s="8">
        <v>-19</v>
      </c>
      <c r="J12" s="8">
        <v>-24.9</v>
      </c>
      <c r="K12" s="5" t="s">
        <v>213</v>
      </c>
      <c r="L12" s="85" t="str">
        <f t="shared" si="3"/>
        <v>N/A</v>
      </c>
    </row>
    <row r="13" spans="1:12" x14ac:dyDescent="0.25">
      <c r="A13" s="116" t="s">
        <v>943</v>
      </c>
      <c r="B13" s="7" t="s">
        <v>213</v>
      </c>
      <c r="C13" s="4">
        <v>5.2706683963999996</v>
      </c>
      <c r="D13" s="7" t="str">
        <f t="shared" si="0"/>
        <v>N/A</v>
      </c>
      <c r="E13" s="4">
        <v>5.3329116952</v>
      </c>
      <c r="F13" s="7" t="str">
        <f t="shared" si="1"/>
        <v>N/A</v>
      </c>
      <c r="G13" s="4">
        <v>4.1659583174000003</v>
      </c>
      <c r="H13" s="7" t="str">
        <f t="shared" si="2"/>
        <v>N/A</v>
      </c>
      <c r="I13" s="8">
        <v>1.181</v>
      </c>
      <c r="J13" s="8">
        <v>-21.9</v>
      </c>
      <c r="K13" s="5" t="s">
        <v>213</v>
      </c>
      <c r="L13" s="85" t="str">
        <f t="shared" si="3"/>
        <v>N/A</v>
      </c>
    </row>
    <row r="14" spans="1:12" ht="12.75" customHeight="1" x14ac:dyDescent="0.25">
      <c r="A14" s="116" t="s">
        <v>944</v>
      </c>
      <c r="B14" s="7" t="s">
        <v>213</v>
      </c>
      <c r="C14" s="4">
        <v>40.218110838000001</v>
      </c>
      <c r="D14" s="7" t="str">
        <f t="shared" si="0"/>
        <v>N/A</v>
      </c>
      <c r="E14" s="4">
        <v>39.097045694999998</v>
      </c>
      <c r="F14" s="7" t="str">
        <f t="shared" si="1"/>
        <v>N/A</v>
      </c>
      <c r="G14" s="4">
        <v>39.718225852000003</v>
      </c>
      <c r="H14" s="7" t="str">
        <f t="shared" si="2"/>
        <v>N/A</v>
      </c>
      <c r="I14" s="8">
        <v>-2.79</v>
      </c>
      <c r="J14" s="8">
        <v>1.589</v>
      </c>
      <c r="K14" s="5" t="s">
        <v>213</v>
      </c>
      <c r="L14" s="85" t="str">
        <f t="shared" si="3"/>
        <v>N/A</v>
      </c>
    </row>
    <row r="15" spans="1:12" x14ac:dyDescent="0.25">
      <c r="A15" s="116" t="s">
        <v>945</v>
      </c>
      <c r="B15" s="7" t="s">
        <v>213</v>
      </c>
      <c r="C15" s="4">
        <v>1.03054037E-2</v>
      </c>
      <c r="D15" s="7" t="str">
        <f t="shared" si="0"/>
        <v>N/A</v>
      </c>
      <c r="E15" s="4">
        <v>2.8136237800000002E-2</v>
      </c>
      <c r="F15" s="7" t="str">
        <f t="shared" si="1"/>
        <v>N/A</v>
      </c>
      <c r="G15" s="4">
        <v>2.1538621099999999E-2</v>
      </c>
      <c r="H15" s="7" t="str">
        <f t="shared" si="2"/>
        <v>N/A</v>
      </c>
      <c r="I15" s="8">
        <v>173</v>
      </c>
      <c r="J15" s="8">
        <v>-23.4</v>
      </c>
      <c r="K15" s="5" t="s">
        <v>213</v>
      </c>
      <c r="L15" s="85" t="str">
        <f t="shared" si="3"/>
        <v>N/A</v>
      </c>
    </row>
    <row r="16" spans="1:12" ht="12.75" customHeight="1" x14ac:dyDescent="0.25">
      <c r="A16" s="116" t="s">
        <v>946</v>
      </c>
      <c r="B16" s="7" t="s">
        <v>213</v>
      </c>
      <c r="C16" s="4">
        <v>23.934603120999999</v>
      </c>
      <c r="D16" s="7" t="str">
        <f t="shared" si="0"/>
        <v>N/A</v>
      </c>
      <c r="E16" s="4">
        <v>23.743335887000001</v>
      </c>
      <c r="F16" s="7" t="str">
        <f t="shared" si="1"/>
        <v>N/A</v>
      </c>
      <c r="G16" s="4">
        <v>23.270427113</v>
      </c>
      <c r="H16" s="7" t="str">
        <f t="shared" si="2"/>
        <v>N/A</v>
      </c>
      <c r="I16" s="8">
        <v>-0.79900000000000004</v>
      </c>
      <c r="J16" s="8">
        <v>-1.99</v>
      </c>
      <c r="K16" s="5" t="s">
        <v>213</v>
      </c>
      <c r="L16" s="85" t="str">
        <f t="shared" si="3"/>
        <v>N/A</v>
      </c>
    </row>
    <row r="17" spans="1:12" ht="12.75" customHeight="1" x14ac:dyDescent="0.25">
      <c r="A17" s="116" t="s">
        <v>947</v>
      </c>
      <c r="B17" s="7" t="s">
        <v>213</v>
      </c>
      <c r="C17" s="4">
        <v>32.986505983000001</v>
      </c>
      <c r="D17" s="7" t="str">
        <f t="shared" si="0"/>
        <v>N/A</v>
      </c>
      <c r="E17" s="4">
        <v>32.325374912999997</v>
      </c>
      <c r="F17" s="7" t="str">
        <f t="shared" si="1"/>
        <v>N/A</v>
      </c>
      <c r="G17" s="4">
        <v>30.407058329000002</v>
      </c>
      <c r="H17" s="7" t="str">
        <f t="shared" si="2"/>
        <v>N/A</v>
      </c>
      <c r="I17" s="8">
        <v>-2</v>
      </c>
      <c r="J17" s="8">
        <v>-5.93</v>
      </c>
      <c r="K17" s="5" t="s">
        <v>213</v>
      </c>
      <c r="L17" s="85" t="str">
        <f t="shared" si="3"/>
        <v>N/A</v>
      </c>
    </row>
    <row r="18" spans="1:12" ht="12.75" customHeight="1" x14ac:dyDescent="0.25">
      <c r="A18" s="116" t="s">
        <v>1703</v>
      </c>
      <c r="B18" s="7" t="s">
        <v>213</v>
      </c>
      <c r="C18" s="4">
        <v>29.215576921</v>
      </c>
      <c r="D18" s="7" t="str">
        <f t="shared" si="0"/>
        <v>N/A</v>
      </c>
      <c r="E18" s="4">
        <v>29.104383819999999</v>
      </c>
      <c r="F18" s="7" t="str">
        <f t="shared" si="1"/>
        <v>N/A</v>
      </c>
      <c r="G18" s="4">
        <v>27.457924051999999</v>
      </c>
      <c r="H18" s="7" t="str">
        <f t="shared" si="2"/>
        <v>N/A</v>
      </c>
      <c r="I18" s="8">
        <v>-0.38100000000000001</v>
      </c>
      <c r="J18" s="8">
        <v>-5.66</v>
      </c>
      <c r="K18" s="5" t="s">
        <v>213</v>
      </c>
      <c r="L18" s="85" t="str">
        <f t="shared" si="3"/>
        <v>N/A</v>
      </c>
    </row>
    <row r="19" spans="1:12" ht="12.75" customHeight="1" x14ac:dyDescent="0.25">
      <c r="A19" s="116" t="s">
        <v>948</v>
      </c>
      <c r="B19" s="7" t="s">
        <v>213</v>
      </c>
      <c r="C19" s="4">
        <v>51.150325530000003</v>
      </c>
      <c r="D19" s="7" t="str">
        <f t="shared" si="0"/>
        <v>N/A</v>
      </c>
      <c r="E19" s="4">
        <v>53.317035396999998</v>
      </c>
      <c r="F19" s="7" t="str">
        <f t="shared" si="1"/>
        <v>N/A</v>
      </c>
      <c r="G19" s="4">
        <v>55.785316854999998</v>
      </c>
      <c r="H19" s="7" t="str">
        <f t="shared" si="2"/>
        <v>N/A</v>
      </c>
      <c r="I19" s="8">
        <v>4.2359999999999998</v>
      </c>
      <c r="J19" s="8">
        <v>4.6289999999999996</v>
      </c>
      <c r="K19" s="5" t="s">
        <v>213</v>
      </c>
      <c r="L19" s="85" t="str">
        <f t="shared" si="3"/>
        <v>N/A</v>
      </c>
    </row>
    <row r="20" spans="1:12" ht="12.75" customHeight="1" x14ac:dyDescent="0.25">
      <c r="A20" s="117" t="s">
        <v>132</v>
      </c>
      <c r="B20" s="1" t="s">
        <v>213</v>
      </c>
      <c r="C20" s="22">
        <v>2863</v>
      </c>
      <c r="D20" s="7" t="str">
        <f t="shared" si="0"/>
        <v>N/A</v>
      </c>
      <c r="E20" s="22">
        <v>704</v>
      </c>
      <c r="F20" s="7" t="str">
        <f t="shared" si="1"/>
        <v>N/A</v>
      </c>
      <c r="G20" s="22">
        <v>1155</v>
      </c>
      <c r="H20" s="7" t="str">
        <f t="shared" si="2"/>
        <v>N/A</v>
      </c>
      <c r="I20" s="8">
        <v>-75.400000000000006</v>
      </c>
      <c r="J20" s="8">
        <v>64.06</v>
      </c>
      <c r="K20" s="22" t="s">
        <v>213</v>
      </c>
      <c r="L20" s="85" t="str">
        <f t="shared" si="3"/>
        <v>N/A</v>
      </c>
    </row>
    <row r="21" spans="1:12" ht="12.75" customHeight="1" x14ac:dyDescent="0.25">
      <c r="A21" s="117" t="s">
        <v>133</v>
      </c>
      <c r="B21" s="25" t="s">
        <v>276</v>
      </c>
      <c r="C21" s="4">
        <v>0.34711024359999998</v>
      </c>
      <c r="D21" s="7" t="str">
        <f>IF($B21="N/A","N/A",IF(C21&gt;=2,"No",IF(C21&lt;0,"No","Yes")))</f>
        <v>Yes</v>
      </c>
      <c r="E21" s="4">
        <v>5.7083318100000002E-2</v>
      </c>
      <c r="F21" s="7" t="str">
        <f>IF($B21="N/A","N/A",IF(E21&gt;=2,"No",IF(E21&lt;0,"No","Yes")))</f>
        <v>Yes</v>
      </c>
      <c r="G21" s="4">
        <v>8.3201028100000005E-2</v>
      </c>
      <c r="H21" s="7" t="str">
        <f>IF($B21="N/A","N/A",IF(G21&gt;=2,"No",IF(G21&lt;0,"No","Yes")))</f>
        <v>Yes</v>
      </c>
      <c r="I21" s="8">
        <v>-83.6</v>
      </c>
      <c r="J21" s="8">
        <v>45.75</v>
      </c>
      <c r="K21" s="5" t="s">
        <v>213</v>
      </c>
      <c r="L21" s="85" t="str">
        <f t="shared" si="3"/>
        <v>N/A</v>
      </c>
    </row>
    <row r="22" spans="1:12" x14ac:dyDescent="0.25">
      <c r="A22" s="108" t="s">
        <v>134</v>
      </c>
      <c r="B22" s="25" t="s">
        <v>213</v>
      </c>
      <c r="C22" s="26">
        <v>3315232</v>
      </c>
      <c r="D22" s="7" t="str">
        <f t="shared" ref="D22:D27" si="4">IF($B22="N/A","N/A",IF(C22&gt;10,"No",IF(C22&lt;-10,"No","Yes")))</f>
        <v>N/A</v>
      </c>
      <c r="E22" s="26">
        <v>4316960</v>
      </c>
      <c r="F22" s="7" t="str">
        <f t="shared" ref="F22:F27" si="5">IF($B22="N/A","N/A",IF(E22&gt;10,"No",IF(E22&lt;-10,"No","Yes")))</f>
        <v>N/A</v>
      </c>
      <c r="G22" s="26">
        <v>11591255</v>
      </c>
      <c r="H22" s="7" t="str">
        <f t="shared" ref="H22:H27" si="6">IF($B22="N/A","N/A",IF(G22&gt;10,"No",IF(G22&lt;-10,"No","Yes")))</f>
        <v>N/A</v>
      </c>
      <c r="I22" s="8">
        <v>30.22</v>
      </c>
      <c r="J22" s="8">
        <v>168.5</v>
      </c>
      <c r="K22" s="5" t="s">
        <v>213</v>
      </c>
      <c r="L22" s="85" t="str">
        <f t="shared" si="3"/>
        <v>N/A</v>
      </c>
    </row>
    <row r="23" spans="1:12" x14ac:dyDescent="0.25">
      <c r="A23" s="108" t="s">
        <v>1679</v>
      </c>
      <c r="B23" s="25" t="s">
        <v>213</v>
      </c>
      <c r="C23" s="26">
        <v>1157.9573874</v>
      </c>
      <c r="D23" s="7" t="str">
        <f t="shared" si="4"/>
        <v>N/A</v>
      </c>
      <c r="E23" s="26">
        <v>6132.0454545000002</v>
      </c>
      <c r="F23" s="7" t="str">
        <f t="shared" si="5"/>
        <v>N/A</v>
      </c>
      <c r="G23" s="26">
        <v>10035.718615</v>
      </c>
      <c r="H23" s="7" t="str">
        <f t="shared" si="6"/>
        <v>N/A</v>
      </c>
      <c r="I23" s="8">
        <v>429.6</v>
      </c>
      <c r="J23" s="8">
        <v>63.66</v>
      </c>
      <c r="K23" s="5" t="s">
        <v>213</v>
      </c>
      <c r="L23" s="85" t="str">
        <f t="shared" si="3"/>
        <v>N/A</v>
      </c>
    </row>
    <row r="24" spans="1:12" ht="12.75" customHeight="1" x14ac:dyDescent="0.25">
      <c r="A24" s="117" t="s">
        <v>135</v>
      </c>
      <c r="B24" s="21" t="s">
        <v>213</v>
      </c>
      <c r="C24" s="1">
        <v>1846</v>
      </c>
      <c r="D24" s="7" t="str">
        <f t="shared" si="4"/>
        <v>N/A</v>
      </c>
      <c r="E24" s="1">
        <v>370</v>
      </c>
      <c r="F24" s="7" t="str">
        <f t="shared" si="5"/>
        <v>N/A</v>
      </c>
      <c r="G24" s="1">
        <v>323</v>
      </c>
      <c r="H24" s="7" t="str">
        <f t="shared" si="6"/>
        <v>N/A</v>
      </c>
      <c r="I24" s="8">
        <v>-80</v>
      </c>
      <c r="J24" s="8">
        <v>-12.7</v>
      </c>
      <c r="K24" s="22" t="s">
        <v>213</v>
      </c>
      <c r="L24" s="85" t="str">
        <f t="shared" si="3"/>
        <v>N/A</v>
      </c>
    </row>
    <row r="25" spans="1:12" ht="12.75" customHeight="1" x14ac:dyDescent="0.25">
      <c r="A25" s="117" t="s">
        <v>136</v>
      </c>
      <c r="B25" s="21" t="s">
        <v>213</v>
      </c>
      <c r="C25" s="9">
        <v>0.2238091197</v>
      </c>
      <c r="D25" s="7" t="str">
        <f t="shared" si="4"/>
        <v>N/A</v>
      </c>
      <c r="E25" s="9">
        <v>3.00011757E-2</v>
      </c>
      <c r="F25" s="7" t="str">
        <f t="shared" si="5"/>
        <v>N/A</v>
      </c>
      <c r="G25" s="9">
        <v>2.3267473699999999E-2</v>
      </c>
      <c r="H25" s="7" t="str">
        <f t="shared" si="6"/>
        <v>N/A</v>
      </c>
      <c r="I25" s="8">
        <v>-86.6</v>
      </c>
      <c r="J25" s="8">
        <v>-22.4</v>
      </c>
      <c r="K25" s="5" t="s">
        <v>213</v>
      </c>
      <c r="L25" s="85" t="str">
        <f t="shared" si="3"/>
        <v>N/A</v>
      </c>
    </row>
    <row r="26" spans="1:12" ht="25" x14ac:dyDescent="0.25">
      <c r="A26" s="108" t="s">
        <v>137</v>
      </c>
      <c r="B26" s="21" t="s">
        <v>213</v>
      </c>
      <c r="C26" s="10">
        <v>3173534</v>
      </c>
      <c r="D26" s="7" t="str">
        <f t="shared" si="4"/>
        <v>N/A</v>
      </c>
      <c r="E26" s="10">
        <v>4108737</v>
      </c>
      <c r="F26" s="7" t="str">
        <f t="shared" si="5"/>
        <v>N/A</v>
      </c>
      <c r="G26" s="10">
        <v>11127978</v>
      </c>
      <c r="H26" s="7" t="str">
        <f t="shared" si="6"/>
        <v>N/A</v>
      </c>
      <c r="I26" s="8">
        <v>29.47</v>
      </c>
      <c r="J26" s="8">
        <v>170.8</v>
      </c>
      <c r="K26" s="5" t="s">
        <v>213</v>
      </c>
      <c r="L26" s="85" t="str">
        <f t="shared" si="3"/>
        <v>N/A</v>
      </c>
    </row>
    <row r="27" spans="1:12" ht="25" x14ac:dyDescent="0.25">
      <c r="A27" s="108" t="s">
        <v>949</v>
      </c>
      <c r="B27" s="21" t="s">
        <v>213</v>
      </c>
      <c r="C27" s="10">
        <v>1719.1408451</v>
      </c>
      <c r="D27" s="7" t="str">
        <f t="shared" si="4"/>
        <v>N/A</v>
      </c>
      <c r="E27" s="10">
        <v>11104.694595000001</v>
      </c>
      <c r="F27" s="7" t="str">
        <f t="shared" si="5"/>
        <v>N/A</v>
      </c>
      <c r="G27" s="10">
        <v>34451.944272000001</v>
      </c>
      <c r="H27" s="7" t="str">
        <f t="shared" si="6"/>
        <v>N/A</v>
      </c>
      <c r="I27" s="8">
        <v>545.9</v>
      </c>
      <c r="J27" s="8">
        <v>210.2</v>
      </c>
      <c r="K27" s="5" t="s">
        <v>213</v>
      </c>
      <c r="L27" s="85" t="str">
        <f t="shared" si="3"/>
        <v>N/A</v>
      </c>
    </row>
    <row r="28" spans="1:12" x14ac:dyDescent="0.25">
      <c r="A28" s="117" t="s">
        <v>138</v>
      </c>
      <c r="B28" s="1" t="s">
        <v>213</v>
      </c>
      <c r="C28" s="22">
        <v>70530</v>
      </c>
      <c r="D28" s="7" t="str">
        <f>IF($B28="N/A","N/A",IF(C28&gt;10,"No",IF(C28&lt;-10,"No","Yes")))</f>
        <v>N/A</v>
      </c>
      <c r="E28" s="22">
        <v>65236</v>
      </c>
      <c r="F28" s="7" t="str">
        <f>IF($B28="N/A","N/A",IF(E28&gt;10,"No",IF(E28&lt;-10,"No","Yes")))</f>
        <v>N/A</v>
      </c>
      <c r="G28" s="22">
        <v>73929</v>
      </c>
      <c r="H28" s="7" t="str">
        <f>IF($B28="N/A","N/A",IF(G28&gt;10,"No",IF(G28&lt;-10,"No","Yes")))</f>
        <v>N/A</v>
      </c>
      <c r="I28" s="8">
        <v>-7.51</v>
      </c>
      <c r="J28" s="8">
        <v>13.33</v>
      </c>
      <c r="K28" s="22" t="s">
        <v>213</v>
      </c>
      <c r="L28" s="85" t="str">
        <f>IF(J28="Div by 0", "N/A", IF(K28="N/A","N/A", IF(J28&gt;VALUE(MID(K28,1,2)), "No", IF(J28&lt;-1*VALUE(MID(K28,1,2)), "No", "Yes"))))</f>
        <v>N/A</v>
      </c>
    </row>
    <row r="29" spans="1:12" x14ac:dyDescent="0.25">
      <c r="A29" s="108" t="s">
        <v>139</v>
      </c>
      <c r="B29" s="25" t="s">
        <v>213</v>
      </c>
      <c r="C29" s="4">
        <v>8.5510602442000003</v>
      </c>
      <c r="D29" s="7" t="str">
        <f>IF($B29="N/A","N/A",IF(C29&gt;10,"No",IF(C29&lt;-10,"No","Yes")))</f>
        <v>N/A</v>
      </c>
      <c r="E29" s="4">
        <v>5.2896127010000002</v>
      </c>
      <c r="F29" s="7" t="str">
        <f>IF($B29="N/A","N/A",IF(E29&gt;10,"No",IF(E29&lt;-10,"No","Yes")))</f>
        <v>N/A</v>
      </c>
      <c r="G29" s="4">
        <v>5.3255141175</v>
      </c>
      <c r="H29" s="7" t="str">
        <f>IF($B29="N/A","N/A",IF(G29&gt;10,"No",IF(G29&lt;-10,"No","Yes")))</f>
        <v>N/A</v>
      </c>
      <c r="I29" s="8">
        <v>-38.1</v>
      </c>
      <c r="J29" s="8">
        <v>0.67869999999999997</v>
      </c>
      <c r="K29" s="5" t="s">
        <v>213</v>
      </c>
      <c r="L29" s="85" t="str">
        <f>IF(J29="Div by 0", "N/A", IF(K29="N/A","N/A", IF(J29&gt;VALUE(MID(K29,1,2)), "No", IF(J29&lt;-1*VALUE(MID(K29,1,2)), "No", "Yes"))))</f>
        <v>N/A</v>
      </c>
    </row>
    <row r="30" spans="1:12" x14ac:dyDescent="0.25">
      <c r="A30" s="117" t="s">
        <v>140</v>
      </c>
      <c r="B30" s="22" t="s">
        <v>213</v>
      </c>
      <c r="C30" s="22">
        <v>114830</v>
      </c>
      <c r="D30" s="7" t="str">
        <f>IF($B30="N/A","N/A",IF(C30&gt;10,"No",IF(C30&lt;-10,"No","Yes")))</f>
        <v>N/A</v>
      </c>
      <c r="E30" s="22">
        <v>101343</v>
      </c>
      <c r="F30" s="7" t="str">
        <f>IF($B30="N/A","N/A",IF(E30&gt;10,"No",IF(E30&lt;-10,"No","Yes")))</f>
        <v>N/A</v>
      </c>
      <c r="G30" s="22">
        <v>124015</v>
      </c>
      <c r="H30" s="7" t="str">
        <f>IF($B30="N/A","N/A",IF(G30&gt;10,"No",IF(G30&lt;-10,"No","Yes")))</f>
        <v>N/A</v>
      </c>
      <c r="I30" s="8">
        <v>-11.7</v>
      </c>
      <c r="J30" s="8">
        <v>22.37</v>
      </c>
      <c r="K30" s="22" t="s">
        <v>213</v>
      </c>
      <c r="L30" s="85" t="str">
        <f>IF(J30="Div by 0", "N/A", IF(K30="N/A","N/A", IF(J30&gt;VALUE(MID(K30,1,2)), "No", IF(J30&lt;-1*VALUE(MID(K30,1,2)), "No", "Yes"))))</f>
        <v>N/A</v>
      </c>
    </row>
    <row r="31" spans="1:12" x14ac:dyDescent="0.25">
      <c r="A31" s="108" t="s">
        <v>141</v>
      </c>
      <c r="B31" s="21" t="s">
        <v>213</v>
      </c>
      <c r="C31" s="4">
        <v>13.921994156</v>
      </c>
      <c r="D31" s="7" t="str">
        <f>IF($B31="N/A","N/A",IF(C31&gt;10,"No",IF(C31&lt;-10,"No","Yes")))</f>
        <v>N/A</v>
      </c>
      <c r="E31" s="4">
        <v>8.2173220302000001</v>
      </c>
      <c r="F31" s="7" t="str">
        <f>IF($B31="N/A","N/A",IF(E31&gt;10,"No",IF(E31&lt;-10,"No","Yes")))</f>
        <v>N/A</v>
      </c>
      <c r="G31" s="4">
        <v>8.9334852802999993</v>
      </c>
      <c r="H31" s="7" t="str">
        <f>IF($B31="N/A","N/A",IF(G31&gt;10,"No",IF(G31&lt;-10,"No","Yes")))</f>
        <v>N/A</v>
      </c>
      <c r="I31" s="8">
        <v>-41</v>
      </c>
      <c r="J31" s="8">
        <v>8.7149999999999999</v>
      </c>
      <c r="K31" s="5" t="s">
        <v>213</v>
      </c>
      <c r="L31" s="85" t="str">
        <f>IF(J31="Div by 0", "N/A", IF(K31="N/A","N/A", IF(J31&gt;VALUE(MID(K31,1,2)), "No", IF(J31&lt;-1*VALUE(MID(K31,1,2)), "No", "Yes"))))</f>
        <v>N/A</v>
      </c>
    </row>
    <row r="32" spans="1:12" ht="12.75" customHeight="1" x14ac:dyDescent="0.25">
      <c r="A32" s="117" t="s">
        <v>142</v>
      </c>
      <c r="B32" s="1" t="s">
        <v>213</v>
      </c>
      <c r="C32" s="1">
        <v>78208</v>
      </c>
      <c r="D32" s="7" t="str">
        <f>IF($B32="N/A","N/A",IF(C32&gt;10,"No",IF(C32&lt;-10,"No","Yes")))</f>
        <v>N/A</v>
      </c>
      <c r="E32" s="1">
        <v>78914.25</v>
      </c>
      <c r="F32" s="7" t="str">
        <f>IF($B32="N/A","N/A",IF(E32&gt;10,"No",IF(E32&lt;-10,"No","Yes")))</f>
        <v>N/A</v>
      </c>
      <c r="G32" s="1">
        <v>79354.25</v>
      </c>
      <c r="H32" s="7" t="str">
        <f>IF($B32="N/A","N/A",IF(G32&gt;10,"No",IF(G32&lt;-10,"No","Yes")))</f>
        <v>N/A</v>
      </c>
      <c r="I32" s="8">
        <v>0.90300000000000002</v>
      </c>
      <c r="J32" s="8">
        <v>0.55759999999999998</v>
      </c>
      <c r="K32" s="1" t="s">
        <v>213</v>
      </c>
      <c r="L32" s="85" t="str">
        <f>IF(J32="Div by 0", "N/A", IF(K32="N/A","N/A", IF(J32&gt;VALUE(MID(K32,1,2)), "No", IF(J32&lt;-1*VALUE(MID(K32,1,2)), "No", "Yes"))))</f>
        <v>N/A</v>
      </c>
    </row>
    <row r="33" spans="1:12" ht="12.75" customHeight="1" x14ac:dyDescent="0.25">
      <c r="A33" s="117" t="s">
        <v>1720</v>
      </c>
      <c r="B33" s="1" t="s">
        <v>213</v>
      </c>
      <c r="C33" s="1" t="s">
        <v>213</v>
      </c>
      <c r="D33" s="7" t="str">
        <f t="shared" ref="D33:D35" si="7">IF($B33="N/A","N/A",IF(C33&gt;10,"No",IF(C33&lt;-10,"No","Yes")))</f>
        <v>N/A</v>
      </c>
      <c r="E33" s="1">
        <v>0</v>
      </c>
      <c r="F33" s="7" t="str">
        <f t="shared" ref="F33:F35" si="8">IF($B33="N/A","N/A",IF(E33&gt;10,"No",IF(E33&lt;-10,"No","Yes")))</f>
        <v>N/A</v>
      </c>
      <c r="G33" s="1">
        <v>118118</v>
      </c>
      <c r="H33" s="7" t="str">
        <f t="shared" ref="H33:H35" si="9">IF($B33="N/A","N/A",IF(G33&gt;10,"No",IF(G33&lt;-10,"No","Yes")))</f>
        <v>N/A</v>
      </c>
      <c r="I33" s="8" t="s">
        <v>213</v>
      </c>
      <c r="J33" s="8" t="s">
        <v>1750</v>
      </c>
      <c r="K33" s="1" t="s">
        <v>213</v>
      </c>
      <c r="L33" s="85" t="str">
        <f t="shared" ref="L33:L35" si="10">IF(J33="Div by 0", "N/A", IF(K33="N/A","N/A", IF(J33&gt;VALUE(MID(K33,1,2)), "No", IF(J33&lt;-1*VALUE(MID(K33,1,2)), "No", "Yes"))))</f>
        <v>N/A</v>
      </c>
    </row>
    <row r="34" spans="1:12" ht="28.5" customHeight="1" x14ac:dyDescent="0.25">
      <c r="A34" s="117" t="s">
        <v>1721</v>
      </c>
      <c r="B34" s="1" t="s">
        <v>213</v>
      </c>
      <c r="C34" s="1" t="s">
        <v>213</v>
      </c>
      <c r="D34" s="7" t="str">
        <f t="shared" si="7"/>
        <v>N/A</v>
      </c>
      <c r="E34" s="1">
        <v>0</v>
      </c>
      <c r="F34" s="7" t="str">
        <f t="shared" si="8"/>
        <v>N/A</v>
      </c>
      <c r="G34" s="1">
        <v>8.9873123966000001</v>
      </c>
      <c r="H34" s="7" t="str">
        <f t="shared" si="9"/>
        <v>N/A</v>
      </c>
      <c r="I34" s="8" t="s">
        <v>213</v>
      </c>
      <c r="J34" s="8" t="s">
        <v>1750</v>
      </c>
      <c r="K34" s="1" t="s">
        <v>213</v>
      </c>
      <c r="L34" s="85" t="str">
        <f t="shared" si="10"/>
        <v>N/A</v>
      </c>
    </row>
    <row r="35" spans="1:12" ht="30.75" customHeight="1" x14ac:dyDescent="0.25">
      <c r="A35" s="123" t="s">
        <v>1722</v>
      </c>
      <c r="B35" s="101" t="s">
        <v>213</v>
      </c>
      <c r="C35" s="101" t="s">
        <v>213</v>
      </c>
      <c r="D35" s="124" t="str">
        <f t="shared" si="7"/>
        <v>N/A</v>
      </c>
      <c r="E35" s="101">
        <v>0</v>
      </c>
      <c r="F35" s="124" t="str">
        <f t="shared" si="8"/>
        <v>N/A</v>
      </c>
      <c r="G35" s="101">
        <v>277388567</v>
      </c>
      <c r="H35" s="124" t="str">
        <f t="shared" si="9"/>
        <v>N/A</v>
      </c>
      <c r="I35" s="125" t="s">
        <v>213</v>
      </c>
      <c r="J35" s="125" t="s">
        <v>1750</v>
      </c>
      <c r="K35" s="101" t="s">
        <v>213</v>
      </c>
      <c r="L35" s="96" t="str">
        <f t="shared" si="10"/>
        <v>N/A</v>
      </c>
    </row>
    <row r="36" spans="1:12" s="13" customFormat="1" ht="12" customHeight="1" x14ac:dyDescent="0.25">
      <c r="A36" s="181" t="s">
        <v>1619</v>
      </c>
      <c r="B36" s="181"/>
      <c r="C36" s="181"/>
      <c r="D36" s="181"/>
      <c r="E36" s="181"/>
      <c r="F36" s="181"/>
      <c r="G36" s="181"/>
      <c r="H36" s="181"/>
      <c r="I36" s="181"/>
      <c r="J36" s="181"/>
      <c r="K36" s="181"/>
      <c r="L36" s="181"/>
    </row>
    <row r="37" spans="1:12" s="13" customFormat="1" ht="12.75" customHeight="1" x14ac:dyDescent="0.25">
      <c r="A37" s="180" t="s">
        <v>1617</v>
      </c>
      <c r="B37" s="180"/>
      <c r="C37" s="180"/>
      <c r="D37" s="180"/>
      <c r="E37" s="180"/>
      <c r="F37" s="180"/>
      <c r="G37" s="180"/>
      <c r="H37" s="180"/>
      <c r="I37" s="180"/>
      <c r="J37" s="180"/>
      <c r="K37" s="180"/>
      <c r="L37" s="180"/>
    </row>
    <row r="38" spans="1:12" s="13" customFormat="1" x14ac:dyDescent="0.25">
      <c r="A38" s="170" t="s">
        <v>1705</v>
      </c>
      <c r="B38" s="170"/>
      <c r="C38" s="170"/>
      <c r="D38" s="170"/>
      <c r="E38" s="170"/>
      <c r="F38" s="170"/>
      <c r="G38" s="170"/>
      <c r="H38" s="170"/>
      <c r="I38" s="170"/>
      <c r="J38" s="170"/>
      <c r="K38" s="170"/>
      <c r="L38" s="171"/>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pane="topRight"/>
      <selection pane="bottomLeft"/>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8.26953125" style="13" customWidth="1"/>
    <col min="12" max="12" width="15.72656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7" t="s">
        <v>1577</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26" t="s">
        <v>0</v>
      </c>
      <c r="B6" s="22" t="s">
        <v>213</v>
      </c>
      <c r="C6" s="22">
        <v>751417</v>
      </c>
      <c r="D6" s="7" t="str">
        <f>IF($B6="N/A","N/A",IF(C6&gt;10,"No",IF(C6&lt;-10,"No","Yes")))</f>
        <v>N/A</v>
      </c>
      <c r="E6" s="22">
        <v>1167345</v>
      </c>
      <c r="F6" s="7" t="str">
        <f>IF($B6="N/A","N/A",IF(E6&gt;10,"No",IF(E6&lt;-10,"No","Yes")))</f>
        <v>N/A</v>
      </c>
      <c r="G6" s="22">
        <v>1313120</v>
      </c>
      <c r="H6" s="7" t="str">
        <f>IF($B6="N/A","N/A",IF(G6&gt;10,"No",IF(G6&lt;-10,"No","Yes")))</f>
        <v>N/A</v>
      </c>
      <c r="I6" s="8">
        <v>55.35</v>
      </c>
      <c r="J6" s="8">
        <v>12.49</v>
      </c>
      <c r="K6" s="1" t="s">
        <v>734</v>
      </c>
      <c r="L6" s="85" t="str">
        <f>IF(J6="Div by 0", "N/A", IF(K6="N/A","N/A", IF(J6&gt;VALUE(MID(K6,1,2)), "No", IF(J6&lt;-1*VALUE(MID(K6,1,2)), "No", "Yes"))))</f>
        <v>Yes</v>
      </c>
    </row>
    <row r="7" spans="1:12" x14ac:dyDescent="0.25">
      <c r="A7" s="117" t="s">
        <v>59</v>
      </c>
      <c r="B7" s="22" t="s">
        <v>213</v>
      </c>
      <c r="C7" s="22">
        <v>624572.32999999996</v>
      </c>
      <c r="D7" s="7" t="str">
        <f>IF($B7="N/A","N/A",IF(C7&gt;10,"No",IF(C7&lt;-10,"No","Yes")))</f>
        <v>N/A</v>
      </c>
      <c r="E7" s="22">
        <v>1019412.04</v>
      </c>
      <c r="F7" s="7" t="str">
        <f>IF($B7="N/A","N/A",IF(E7&gt;10,"No",IF(E7&lt;-10,"No","Yes")))</f>
        <v>N/A</v>
      </c>
      <c r="G7" s="22">
        <v>1100475.3700000001</v>
      </c>
      <c r="H7" s="7" t="str">
        <f>IF($B7="N/A","N/A",IF(G7&gt;10,"No",IF(G7&lt;-10,"No","Yes")))</f>
        <v>N/A</v>
      </c>
      <c r="I7" s="8">
        <v>63.22</v>
      </c>
      <c r="J7" s="8">
        <v>7.952</v>
      </c>
      <c r="K7" s="1" t="s">
        <v>735</v>
      </c>
      <c r="L7" s="85" t="str">
        <f>IF(J7="Div by 0", "N/A", IF(K7="N/A","N/A", IF(J7&gt;VALUE(MID(K7,1,2)), "No", IF(J7&lt;-1*VALUE(MID(K7,1,2)), "No", "Yes"))))</f>
        <v>Yes</v>
      </c>
    </row>
    <row r="8" spans="1:12" x14ac:dyDescent="0.25">
      <c r="A8" s="127" t="s">
        <v>143</v>
      </c>
      <c r="B8" s="22" t="s">
        <v>213</v>
      </c>
      <c r="C8" s="22">
        <v>0</v>
      </c>
      <c r="D8" s="7" t="str">
        <f>IF($B8="N/A","N/A",IF(C8&gt;10,"No",IF(C8&lt;-10,"No","Yes")))</f>
        <v>N/A</v>
      </c>
      <c r="E8" s="22">
        <v>0</v>
      </c>
      <c r="F8" s="7" t="str">
        <f>IF($B8="N/A","N/A",IF(E8&gt;10,"No",IF(E8&lt;-10,"No","Yes")))</f>
        <v>N/A</v>
      </c>
      <c r="G8" s="22">
        <v>0</v>
      </c>
      <c r="H8" s="7" t="str">
        <f>IF($B8="N/A","N/A",IF(G8&gt;10,"No",IF(G8&lt;-10,"No","Yes")))</f>
        <v>N/A</v>
      </c>
      <c r="I8" s="8" t="s">
        <v>1750</v>
      </c>
      <c r="J8" s="8" t="s">
        <v>1750</v>
      </c>
      <c r="K8" s="22" t="s">
        <v>213</v>
      </c>
      <c r="L8" s="85" t="str">
        <f>IF(J8="Div by 0", "N/A", IF(K8="N/A","N/A", IF(J8&gt;VALUE(MID(K8,1,2)), "No", IF(J8&lt;-1*VALUE(MID(K8,1,2)), "No", "Yes"))))</f>
        <v>N/A</v>
      </c>
    </row>
    <row r="9" spans="1:12" x14ac:dyDescent="0.25">
      <c r="A9" s="117" t="s">
        <v>676</v>
      </c>
      <c r="B9" s="22" t="s">
        <v>213</v>
      </c>
      <c r="C9" s="22" t="s">
        <v>1750</v>
      </c>
      <c r="D9" s="7" t="str">
        <f t="shared" ref="D9:D11" si="0">IF($B9="N/A","N/A",IF(C9&gt;10,"No",IF(C9&lt;-10,"No","Yes")))</f>
        <v>N/A</v>
      </c>
      <c r="E9" s="22" t="s">
        <v>1750</v>
      </c>
      <c r="F9" s="7" t="str">
        <f t="shared" ref="F9:F11" si="1">IF($B9="N/A","N/A",IF(E9&gt;10,"No",IF(E9&lt;-10,"No","Yes")))</f>
        <v>N/A</v>
      </c>
      <c r="G9" s="22" t="s">
        <v>1750</v>
      </c>
      <c r="H9" s="7" t="str">
        <f t="shared" ref="H9:H11" si="2">IF($B9="N/A","N/A",IF(G9&gt;10,"No",IF(G9&lt;-10,"No","Yes")))</f>
        <v>N/A</v>
      </c>
      <c r="I9" s="8" t="s">
        <v>1750</v>
      </c>
      <c r="J9" s="8" t="s">
        <v>1750</v>
      </c>
      <c r="K9" s="22" t="s">
        <v>213</v>
      </c>
      <c r="L9" s="85" t="str">
        <f t="shared" ref="L9:L11" si="3">IF(J9="Div by 0", "N/A", IF(K9="N/A","N/A", IF(J9&gt;VALUE(MID(K9,1,2)), "No", IF(J9&lt;-1*VALUE(MID(K9,1,2)), "No", "Yes"))))</f>
        <v>N/A</v>
      </c>
    </row>
    <row r="10" spans="1:12" x14ac:dyDescent="0.25">
      <c r="A10" s="117" t="s">
        <v>423</v>
      </c>
      <c r="B10" s="22" t="s">
        <v>213</v>
      </c>
      <c r="C10" s="22" t="s">
        <v>1750</v>
      </c>
      <c r="D10" s="7" t="str">
        <f t="shared" si="0"/>
        <v>N/A</v>
      </c>
      <c r="E10" s="22" t="s">
        <v>1750</v>
      </c>
      <c r="F10" s="7" t="str">
        <f t="shared" si="1"/>
        <v>N/A</v>
      </c>
      <c r="G10" s="22" t="s">
        <v>1750</v>
      </c>
      <c r="H10" s="7" t="str">
        <f t="shared" si="2"/>
        <v>N/A</v>
      </c>
      <c r="I10" s="8" t="s">
        <v>1750</v>
      </c>
      <c r="J10" s="8" t="s">
        <v>1750</v>
      </c>
      <c r="K10" s="22" t="s">
        <v>213</v>
      </c>
      <c r="L10" s="85" t="str">
        <f t="shared" si="3"/>
        <v>N/A</v>
      </c>
    </row>
    <row r="11" spans="1:12" x14ac:dyDescent="0.25">
      <c r="A11" s="117" t="s">
        <v>169</v>
      </c>
      <c r="B11" s="22" t="s">
        <v>213</v>
      </c>
      <c r="C11" s="4">
        <v>0</v>
      </c>
      <c r="D11" s="7" t="str">
        <f t="shared" si="0"/>
        <v>N/A</v>
      </c>
      <c r="E11" s="4">
        <v>0</v>
      </c>
      <c r="F11" s="7" t="str">
        <f t="shared" si="1"/>
        <v>N/A</v>
      </c>
      <c r="G11" s="4">
        <v>0</v>
      </c>
      <c r="H11" s="7" t="str">
        <f t="shared" si="2"/>
        <v>N/A</v>
      </c>
      <c r="I11" s="8" t="s">
        <v>1750</v>
      </c>
      <c r="J11" s="8" t="s">
        <v>1750</v>
      </c>
      <c r="K11" s="22" t="s">
        <v>213</v>
      </c>
      <c r="L11" s="85" t="str">
        <f t="shared" si="3"/>
        <v>N/A</v>
      </c>
    </row>
    <row r="12" spans="1:12" x14ac:dyDescent="0.25">
      <c r="A12" s="117" t="s">
        <v>144</v>
      </c>
      <c r="B12" s="22" t="s">
        <v>213</v>
      </c>
      <c r="C12" s="22">
        <v>0</v>
      </c>
      <c r="D12" s="7" t="str">
        <f>IF($B12="N/A","N/A",IF(C12&gt;10,"No",IF(C12&lt;-10,"No","Yes")))</f>
        <v>N/A</v>
      </c>
      <c r="E12" s="22">
        <v>0</v>
      </c>
      <c r="F12" s="7" t="str">
        <f>IF($B12="N/A","N/A",IF(E12&gt;10,"No",IF(E12&lt;-10,"No","Yes")))</f>
        <v>N/A</v>
      </c>
      <c r="G12" s="22">
        <v>0</v>
      </c>
      <c r="H12" s="7" t="str">
        <f>IF($B12="N/A","N/A",IF(G12&gt;10,"No",IF(G12&lt;-10,"No","Yes")))</f>
        <v>N/A</v>
      </c>
      <c r="I12" s="8" t="s">
        <v>1750</v>
      </c>
      <c r="J12" s="8" t="s">
        <v>1750</v>
      </c>
      <c r="K12" s="22" t="s">
        <v>213</v>
      </c>
      <c r="L12" s="85" t="str">
        <f>IF(J12="Div by 0", "N/A", IF(K12="N/A","N/A", IF(J12&gt;VALUE(MID(K12,1,2)), "No", IF(J12&lt;-1*VALUE(MID(K12,1,2)), "No", "Yes"))))</f>
        <v>N/A</v>
      </c>
    </row>
    <row r="13" spans="1:12" x14ac:dyDescent="0.25">
      <c r="A13" s="84" t="s">
        <v>364</v>
      </c>
      <c r="B13" s="33" t="s">
        <v>213</v>
      </c>
      <c r="C13" s="4">
        <v>95.527782841999993</v>
      </c>
      <c r="D13" s="9" t="str">
        <f>IF($B13="N/A","N/A",IF(C13&gt;=95,"Yes","No"))</f>
        <v>N/A</v>
      </c>
      <c r="E13" s="4">
        <v>95.080546025000004</v>
      </c>
      <c r="F13" s="9" t="str">
        <f>IF($B13="N/A","N/A",IF(E13&gt;=95,"Yes","No"))</f>
        <v>N/A</v>
      </c>
      <c r="G13" s="4">
        <v>95.153146703999994</v>
      </c>
      <c r="H13" s="7" t="str">
        <f>IF($B13="N/A","N/A",IF(G13&gt;=95,"Yes","No"))</f>
        <v>N/A</v>
      </c>
      <c r="I13" s="8">
        <v>-0.46800000000000003</v>
      </c>
      <c r="J13" s="8">
        <v>7.6399999999999996E-2</v>
      </c>
      <c r="K13" s="25" t="s">
        <v>735</v>
      </c>
      <c r="L13" s="85" t="str">
        <f t="shared" ref="L13:L70" si="4">IF(J13="Div by 0", "N/A", IF(K13="N/A","N/A", IF(J13&gt;VALUE(MID(K13,1,2)), "No", IF(J13&lt;-1*VALUE(MID(K13,1,2)), "No", "Yes"))))</f>
        <v>Yes</v>
      </c>
    </row>
    <row r="14" spans="1:12" x14ac:dyDescent="0.25">
      <c r="A14" s="128" t="s">
        <v>365</v>
      </c>
      <c r="B14" s="33" t="s">
        <v>213</v>
      </c>
      <c r="C14" s="34">
        <v>4.4722171577000003</v>
      </c>
      <c r="D14" s="34" t="str">
        <f>IF($B14="N/A","N/A",IF(C14&gt;10,"No",IF(C14&lt;-10,"No","Yes")))</f>
        <v>N/A</v>
      </c>
      <c r="E14" s="34">
        <v>4.9193683101000003</v>
      </c>
      <c r="F14" s="9" t="str">
        <f>IF($B14="N/A","N/A",IF(E14&gt;95,"Yes","No"))</f>
        <v>N/A</v>
      </c>
      <c r="G14" s="34">
        <v>4.8468532959999999</v>
      </c>
      <c r="H14" s="7" t="str">
        <f>IF($B14="N/A","N/A",IF(G14&gt;95,"Yes","No"))</f>
        <v>N/A</v>
      </c>
      <c r="I14" s="35">
        <v>9.9979999999999993</v>
      </c>
      <c r="J14" s="35">
        <v>-1.47</v>
      </c>
      <c r="K14" s="36" t="s">
        <v>213</v>
      </c>
      <c r="L14" s="85" t="str">
        <f t="shared" si="4"/>
        <v>N/A</v>
      </c>
    </row>
    <row r="15" spans="1:12" x14ac:dyDescent="0.25">
      <c r="A15" s="128" t="s">
        <v>366</v>
      </c>
      <c r="B15" s="33" t="s">
        <v>213</v>
      </c>
      <c r="C15" s="34">
        <v>0</v>
      </c>
      <c r="D15" s="34" t="str">
        <f t="shared" ref="D15:D21" si="5">IF($B15="N/A","N/A",IF(C15&gt;10,"No",IF(C15&lt;-10,"No","Yes")))</f>
        <v>N/A</v>
      </c>
      <c r="E15" s="34">
        <v>8.5664500000000006E-5</v>
      </c>
      <c r="F15" s="34" t="str">
        <f t="shared" ref="F15:F21" si="6">IF($B15="N/A","N/A",IF(E15&gt;10,"No",IF(E15&lt;-10,"No","Yes")))</f>
        <v>N/A</v>
      </c>
      <c r="G15" s="34">
        <v>0</v>
      </c>
      <c r="H15" s="37" t="str">
        <f t="shared" ref="H15:H21" si="7">IF($B15="N/A","N/A",IF(G15&gt;10,"No",IF(G15&lt;-10,"No","Yes")))</f>
        <v>N/A</v>
      </c>
      <c r="I15" s="35" t="s">
        <v>1750</v>
      </c>
      <c r="J15" s="35">
        <v>-100</v>
      </c>
      <c r="K15" s="36" t="s">
        <v>213</v>
      </c>
      <c r="L15" s="85" t="str">
        <f t="shared" si="4"/>
        <v>N/A</v>
      </c>
    </row>
    <row r="16" spans="1:12" x14ac:dyDescent="0.25">
      <c r="A16" s="128" t="s">
        <v>367</v>
      </c>
      <c r="B16" s="33" t="s">
        <v>213</v>
      </c>
      <c r="C16" s="38">
        <v>33605</v>
      </c>
      <c r="D16" s="38" t="str">
        <f t="shared" si="5"/>
        <v>N/A</v>
      </c>
      <c r="E16" s="38">
        <v>57427</v>
      </c>
      <c r="F16" s="38" t="str">
        <f t="shared" si="6"/>
        <v>N/A</v>
      </c>
      <c r="G16" s="38">
        <v>63645</v>
      </c>
      <c r="H16" s="37" t="str">
        <f t="shared" si="7"/>
        <v>N/A</v>
      </c>
      <c r="I16" s="35">
        <v>70.89</v>
      </c>
      <c r="J16" s="35">
        <v>10.83</v>
      </c>
      <c r="K16" s="36" t="s">
        <v>213</v>
      </c>
      <c r="L16" s="85" t="str">
        <f t="shared" si="4"/>
        <v>N/A</v>
      </c>
    </row>
    <row r="17" spans="1:12" x14ac:dyDescent="0.25">
      <c r="A17" s="129" t="s">
        <v>368</v>
      </c>
      <c r="B17" s="33" t="s">
        <v>213</v>
      </c>
      <c r="C17" s="34">
        <v>4.4722171577000003</v>
      </c>
      <c r="D17" s="37" t="str">
        <f t="shared" si="5"/>
        <v>N/A</v>
      </c>
      <c r="E17" s="34">
        <v>4.9194539745999997</v>
      </c>
      <c r="F17" s="37" t="str">
        <f t="shared" si="6"/>
        <v>N/A</v>
      </c>
      <c r="G17" s="34">
        <v>4.8468532959999999</v>
      </c>
      <c r="H17" s="37" t="str">
        <f t="shared" si="7"/>
        <v>N/A</v>
      </c>
      <c r="I17" s="35">
        <v>10</v>
      </c>
      <c r="J17" s="35">
        <v>-1.48</v>
      </c>
      <c r="K17" s="36" t="s">
        <v>213</v>
      </c>
      <c r="L17" s="85" t="str">
        <f t="shared" si="4"/>
        <v>N/A</v>
      </c>
    </row>
    <row r="18" spans="1:12" x14ac:dyDescent="0.25">
      <c r="A18" s="128" t="s">
        <v>677</v>
      </c>
      <c r="B18" s="33" t="s">
        <v>213</v>
      </c>
      <c r="C18" s="34">
        <v>48.986757922999999</v>
      </c>
      <c r="D18" s="37" t="str">
        <f t="shared" si="5"/>
        <v>N/A</v>
      </c>
      <c r="E18" s="34">
        <v>39.591133091000003</v>
      </c>
      <c r="F18" s="37" t="str">
        <f t="shared" si="6"/>
        <v>N/A</v>
      </c>
      <c r="G18" s="34">
        <v>28.434283918999999</v>
      </c>
      <c r="H18" s="37" t="str">
        <f t="shared" si="7"/>
        <v>N/A</v>
      </c>
      <c r="I18" s="8">
        <v>-19.2</v>
      </c>
      <c r="J18" s="8">
        <v>-28.2</v>
      </c>
      <c r="K18" s="36" t="s">
        <v>213</v>
      </c>
      <c r="L18" s="85" t="str">
        <f t="shared" si="4"/>
        <v>N/A</v>
      </c>
    </row>
    <row r="19" spans="1:12" x14ac:dyDescent="0.25">
      <c r="A19" s="128" t="s">
        <v>678</v>
      </c>
      <c r="B19" s="33" t="s">
        <v>213</v>
      </c>
      <c r="C19" s="34">
        <v>11.923820859999999</v>
      </c>
      <c r="D19" s="37" t="str">
        <f t="shared" si="5"/>
        <v>N/A</v>
      </c>
      <c r="E19" s="34">
        <v>13.18195274</v>
      </c>
      <c r="F19" s="37" t="str">
        <f t="shared" si="6"/>
        <v>N/A</v>
      </c>
      <c r="G19" s="34">
        <v>4.9194752141000002</v>
      </c>
      <c r="H19" s="37" t="str">
        <f t="shared" si="7"/>
        <v>N/A</v>
      </c>
      <c r="I19" s="8">
        <v>10.55</v>
      </c>
      <c r="J19" s="8">
        <v>-62.7</v>
      </c>
      <c r="K19" s="36" t="s">
        <v>213</v>
      </c>
      <c r="L19" s="85" t="str">
        <f t="shared" si="4"/>
        <v>N/A</v>
      </c>
    </row>
    <row r="20" spans="1:12" ht="25" x14ac:dyDescent="0.25">
      <c r="A20" s="128" t="s">
        <v>679</v>
      </c>
      <c r="B20" s="33" t="s">
        <v>213</v>
      </c>
      <c r="C20" s="34">
        <v>67.260824282000002</v>
      </c>
      <c r="D20" s="37" t="str">
        <f t="shared" si="5"/>
        <v>N/A</v>
      </c>
      <c r="E20" s="34">
        <v>64.359970048999998</v>
      </c>
      <c r="F20" s="37" t="str">
        <f t="shared" si="6"/>
        <v>N/A</v>
      </c>
      <c r="G20" s="34">
        <v>76.760153978999995</v>
      </c>
      <c r="H20" s="37" t="str">
        <f t="shared" si="7"/>
        <v>N/A</v>
      </c>
      <c r="I20" s="8">
        <v>-4.3099999999999996</v>
      </c>
      <c r="J20" s="8">
        <v>19.27</v>
      </c>
      <c r="K20" s="36" t="s">
        <v>213</v>
      </c>
      <c r="L20" s="85" t="str">
        <f t="shared" si="4"/>
        <v>N/A</v>
      </c>
    </row>
    <row r="21" spans="1:12" ht="25" x14ac:dyDescent="0.25">
      <c r="A21" s="128" t="s">
        <v>680</v>
      </c>
      <c r="B21" s="33" t="s">
        <v>213</v>
      </c>
      <c r="C21" s="34">
        <v>0</v>
      </c>
      <c r="D21" s="37" t="str">
        <f t="shared" si="5"/>
        <v>N/A</v>
      </c>
      <c r="E21" s="34">
        <v>0</v>
      </c>
      <c r="F21" s="37" t="str">
        <f t="shared" si="6"/>
        <v>N/A</v>
      </c>
      <c r="G21" s="34">
        <v>0</v>
      </c>
      <c r="H21" s="37" t="str">
        <f t="shared" si="7"/>
        <v>N/A</v>
      </c>
      <c r="I21" s="8" t="s">
        <v>1750</v>
      </c>
      <c r="J21" s="8" t="s">
        <v>1750</v>
      </c>
      <c r="K21" s="36" t="s">
        <v>213</v>
      </c>
      <c r="L21" s="85" t="str">
        <f t="shared" si="4"/>
        <v>N/A</v>
      </c>
    </row>
    <row r="22" spans="1:12" x14ac:dyDescent="0.25">
      <c r="A22" s="108" t="s">
        <v>1686</v>
      </c>
      <c r="B22" s="25" t="s">
        <v>217</v>
      </c>
      <c r="C22" s="1">
        <v>919</v>
      </c>
      <c r="D22" s="7" t="str">
        <f>IF($B22="N/A","N/A",IF(C22&gt;0,"No",IF(C22&lt;0,"No","Yes")))</f>
        <v>No</v>
      </c>
      <c r="E22" s="1">
        <v>1960</v>
      </c>
      <c r="F22" s="7" t="str">
        <f>IF($B22="N/A","N/A",IF(E22&gt;0,"No",IF(E22&lt;0,"No","Yes")))</f>
        <v>No</v>
      </c>
      <c r="G22" s="1">
        <v>2844</v>
      </c>
      <c r="H22" s="7" t="str">
        <f>IF($B22="N/A","N/A",IF(G22&gt;0,"No",IF(G22&lt;0,"No","Yes")))</f>
        <v>No</v>
      </c>
      <c r="I22" s="8">
        <v>113.3</v>
      </c>
      <c r="J22" s="8">
        <v>45.1</v>
      </c>
      <c r="K22" s="25" t="s">
        <v>213</v>
      </c>
      <c r="L22" s="85" t="str">
        <f t="shared" si="4"/>
        <v>N/A</v>
      </c>
    </row>
    <row r="23" spans="1:12" x14ac:dyDescent="0.25">
      <c r="A23" s="130" t="s">
        <v>145</v>
      </c>
      <c r="B23" s="25" t="s">
        <v>279</v>
      </c>
      <c r="C23" s="4">
        <v>0.2447376091</v>
      </c>
      <c r="D23" s="7" t="str">
        <f>IF($B23="N/A","N/A",IF(C23&gt;=10,"No",IF(C23&lt;0,"No","Yes")))</f>
        <v>Yes</v>
      </c>
      <c r="E23" s="4">
        <v>0.3359760825</v>
      </c>
      <c r="F23" s="7" t="str">
        <f>IF($B23="N/A","N/A",IF(E23&gt;=10,"No",IF(E23&lt;0,"No","Yes")))</f>
        <v>Yes</v>
      </c>
      <c r="G23" s="4">
        <v>0.43362373580000002</v>
      </c>
      <c r="H23" s="7" t="str">
        <f>IF($B23="N/A","N/A",IF(G23&gt;=10,"No",IF(G23&lt;0,"No","Yes")))</f>
        <v>Yes</v>
      </c>
      <c r="I23" s="8">
        <v>37.28</v>
      </c>
      <c r="J23" s="8">
        <v>29.06</v>
      </c>
      <c r="K23" s="25" t="s">
        <v>213</v>
      </c>
      <c r="L23" s="85" t="str">
        <f t="shared" si="4"/>
        <v>N/A</v>
      </c>
    </row>
    <row r="24" spans="1:12" x14ac:dyDescent="0.25">
      <c r="A24" s="108" t="s">
        <v>424</v>
      </c>
      <c r="B24" s="21" t="s">
        <v>213</v>
      </c>
      <c r="C24" s="9">
        <v>92.115280044000002</v>
      </c>
      <c r="D24" s="37" t="str">
        <f t="shared" ref="D24:D27" si="8">IF($B24="N/A","N/A",IF(C24&gt;10,"No",IF(C24&lt;-10,"No","Yes")))</f>
        <v>N/A</v>
      </c>
      <c r="E24" s="9">
        <v>79.117797042000007</v>
      </c>
      <c r="F24" s="7" t="str">
        <f t="shared" ref="F24:F27" si="9">IF($B24="N/A","N/A",IF(E24&gt;10,"No",IF(E24&lt;-10,"No","Yes")))</f>
        <v>N/A</v>
      </c>
      <c r="G24" s="9">
        <v>69.740077274000001</v>
      </c>
      <c r="H24" s="7" t="str">
        <f t="shared" ref="H24:H27" si="10">IF($B24="N/A","N/A",IF(G24&gt;10,"No",IF(G24&lt;-10,"No","Yes")))</f>
        <v>N/A</v>
      </c>
      <c r="I24" s="8">
        <v>-14.1</v>
      </c>
      <c r="J24" s="8">
        <v>-11.9</v>
      </c>
      <c r="K24" s="25" t="s">
        <v>213</v>
      </c>
      <c r="L24" s="85" t="str">
        <f t="shared" si="4"/>
        <v>N/A</v>
      </c>
    </row>
    <row r="25" spans="1:12" x14ac:dyDescent="0.25">
      <c r="A25" s="108" t="s">
        <v>425</v>
      </c>
      <c r="B25" s="21" t="s">
        <v>213</v>
      </c>
      <c r="C25" s="9">
        <v>1.9575856443999999</v>
      </c>
      <c r="D25" s="37" t="str">
        <f t="shared" si="8"/>
        <v>N/A</v>
      </c>
      <c r="E25" s="9">
        <v>12.468128505999999</v>
      </c>
      <c r="F25" s="7" t="str">
        <f t="shared" si="9"/>
        <v>N/A</v>
      </c>
      <c r="G25" s="9">
        <v>1.2820512821000001</v>
      </c>
      <c r="H25" s="7" t="str">
        <f t="shared" si="10"/>
        <v>N/A</v>
      </c>
      <c r="I25" s="8">
        <v>536.9</v>
      </c>
      <c r="J25" s="8">
        <v>-89.7</v>
      </c>
      <c r="K25" s="25" t="s">
        <v>213</v>
      </c>
      <c r="L25" s="85" t="str">
        <f t="shared" si="4"/>
        <v>N/A</v>
      </c>
    </row>
    <row r="26" spans="1:12" x14ac:dyDescent="0.25">
      <c r="A26" s="108" t="s">
        <v>421</v>
      </c>
      <c r="B26" s="21" t="s">
        <v>213</v>
      </c>
      <c r="C26" s="9">
        <v>0.87003806419999996</v>
      </c>
      <c r="D26" s="37" t="str">
        <f t="shared" si="8"/>
        <v>N/A</v>
      </c>
      <c r="E26" s="9">
        <v>5.9918408975000004</v>
      </c>
      <c r="F26" s="7" t="str">
        <f t="shared" si="9"/>
        <v>N/A</v>
      </c>
      <c r="G26" s="9">
        <v>11.520899192</v>
      </c>
      <c r="H26" s="7" t="str">
        <f t="shared" si="10"/>
        <v>N/A</v>
      </c>
      <c r="I26" s="8">
        <v>588.70000000000005</v>
      </c>
      <c r="J26" s="8">
        <v>92.28</v>
      </c>
      <c r="K26" s="25" t="s">
        <v>213</v>
      </c>
      <c r="L26" s="85" t="str">
        <f t="shared" si="4"/>
        <v>N/A</v>
      </c>
    </row>
    <row r="27" spans="1:12" x14ac:dyDescent="0.25">
      <c r="A27" s="108" t="s">
        <v>422</v>
      </c>
      <c r="B27" s="21" t="s">
        <v>213</v>
      </c>
      <c r="C27" s="9">
        <v>0</v>
      </c>
      <c r="D27" s="37" t="str">
        <f t="shared" si="8"/>
        <v>N/A</v>
      </c>
      <c r="E27" s="9">
        <v>0</v>
      </c>
      <c r="F27" s="7" t="str">
        <f t="shared" si="9"/>
        <v>N/A</v>
      </c>
      <c r="G27" s="9">
        <v>0</v>
      </c>
      <c r="H27" s="7" t="str">
        <f t="shared" si="10"/>
        <v>N/A</v>
      </c>
      <c r="I27" s="8" t="s">
        <v>1750</v>
      </c>
      <c r="J27" s="8" t="s">
        <v>1750</v>
      </c>
      <c r="K27" s="25" t="s">
        <v>213</v>
      </c>
      <c r="L27" s="85" t="str">
        <f t="shared" si="4"/>
        <v>N/A</v>
      </c>
    </row>
    <row r="28" spans="1:12" x14ac:dyDescent="0.25">
      <c r="A28" s="108" t="s">
        <v>950</v>
      </c>
      <c r="B28" s="21" t="s">
        <v>213</v>
      </c>
      <c r="C28" s="34">
        <v>17.563217227999999</v>
      </c>
      <c r="D28" s="37" t="str">
        <f>IF($B28="N/A","N/A",IF(C28&gt;10,"No",IF(C28&lt;-10,"No","Yes")))</f>
        <v>N/A</v>
      </c>
      <c r="E28" s="34">
        <v>13.103666867999999</v>
      </c>
      <c r="F28" s="37" t="str">
        <f>IF($B28="N/A","N/A",IF(E28&gt;10,"No",IF(E28&lt;-10,"No","Yes")))</f>
        <v>N/A</v>
      </c>
      <c r="G28" s="34">
        <v>14.643063848000001</v>
      </c>
      <c r="H28" s="37" t="str">
        <f>IF($B28="N/A","N/A",IF(G28&gt;10,"No",IF(G28&lt;-10,"No","Yes")))</f>
        <v>N/A</v>
      </c>
      <c r="I28" s="8">
        <v>-25.4</v>
      </c>
      <c r="J28" s="8">
        <v>11.75</v>
      </c>
      <c r="K28" s="36" t="s">
        <v>735</v>
      </c>
      <c r="L28" s="85" t="str">
        <f t="shared" si="4"/>
        <v>No</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1750</v>
      </c>
      <c r="J29" s="8" t="s">
        <v>1750</v>
      </c>
      <c r="K29" s="36" t="s">
        <v>735</v>
      </c>
      <c r="L29" s="85" t="str">
        <f t="shared" si="4"/>
        <v>N/A</v>
      </c>
    </row>
    <row r="30" spans="1:12" x14ac:dyDescent="0.25">
      <c r="A30" s="108" t="s">
        <v>20</v>
      </c>
      <c r="B30" s="25" t="s">
        <v>280</v>
      </c>
      <c r="C30" s="9">
        <v>99.926405711000001</v>
      </c>
      <c r="D30" s="7" t="str">
        <f>IF($B30="N/A","N/A",IF(C30&gt;=98,"Yes","No"))</f>
        <v>Yes</v>
      </c>
      <c r="E30" s="9">
        <v>99.967190505000005</v>
      </c>
      <c r="F30" s="7" t="str">
        <f>IF($B30="N/A","N/A",IF(E30&gt;=98,"Yes","No"))</f>
        <v>Yes</v>
      </c>
      <c r="G30" s="9">
        <v>98.729895210999999</v>
      </c>
      <c r="H30" s="7" t="str">
        <f>IF($B30="N/A","N/A",IF(G30&gt;=98,"Yes","No"))</f>
        <v>Yes</v>
      </c>
      <c r="I30" s="8">
        <v>4.0800000000000003E-2</v>
      </c>
      <c r="J30" s="8">
        <v>-1.24</v>
      </c>
      <c r="K30" s="25" t="s">
        <v>735</v>
      </c>
      <c r="L30" s="85" t="str">
        <f t="shared" si="4"/>
        <v>Yes</v>
      </c>
    </row>
    <row r="31" spans="1:12" x14ac:dyDescent="0.25">
      <c r="A31" s="108" t="s">
        <v>18</v>
      </c>
      <c r="B31" s="25" t="s">
        <v>277</v>
      </c>
      <c r="C31" s="9">
        <v>100</v>
      </c>
      <c r="D31" s="7" t="str">
        <f>IF($B31="N/A","N/A",IF(C31&gt;=95,"Yes","No"))</f>
        <v>Yes</v>
      </c>
      <c r="E31" s="9">
        <v>99.999743007000006</v>
      </c>
      <c r="F31" s="7" t="str">
        <f>IF($B31="N/A","N/A",IF(E31&gt;=95,"Yes","No"))</f>
        <v>Yes</v>
      </c>
      <c r="G31" s="9">
        <v>99.955982698</v>
      </c>
      <c r="H31" s="7" t="str">
        <f>IF($B31="N/A","N/A",IF(G31&gt;=95,"Yes","No"))</f>
        <v>Yes</v>
      </c>
      <c r="I31" s="8">
        <v>0</v>
      </c>
      <c r="J31" s="8">
        <v>-4.3999999999999997E-2</v>
      </c>
      <c r="K31" s="25" t="s">
        <v>735</v>
      </c>
      <c r="L31" s="85" t="str">
        <f t="shared" si="4"/>
        <v>Yes</v>
      </c>
    </row>
    <row r="32" spans="1:12" x14ac:dyDescent="0.25">
      <c r="A32" s="108" t="s">
        <v>23</v>
      </c>
      <c r="B32" s="21" t="s">
        <v>213</v>
      </c>
      <c r="C32" s="9">
        <v>70.014119988999994</v>
      </c>
      <c r="D32" s="7" t="str">
        <f t="shared" ref="D32:D37" si="11">IF($B32="N/A","N/A",IF(C32&gt;10,"No",IF(C32&lt;-10,"No","Yes")))</f>
        <v>N/A</v>
      </c>
      <c r="E32" s="9">
        <v>65.387267688999998</v>
      </c>
      <c r="F32" s="7" t="str">
        <f t="shared" ref="F32:F37" si="12">IF($B32="N/A","N/A",IF(E32&gt;10,"No",IF(E32&lt;-10,"No","Yes")))</f>
        <v>N/A</v>
      </c>
      <c r="G32" s="9">
        <v>61.993496405999998</v>
      </c>
      <c r="H32" s="7" t="str">
        <f t="shared" ref="H32:H37" si="13">IF($B32="N/A","N/A",IF(G32&gt;10,"No",IF(G32&lt;-10,"No","Yes")))</f>
        <v>N/A</v>
      </c>
      <c r="I32" s="8">
        <v>-6.61</v>
      </c>
      <c r="J32" s="8">
        <v>-5.19</v>
      </c>
      <c r="K32" s="25" t="s">
        <v>735</v>
      </c>
      <c r="L32" s="85" t="str">
        <f t="shared" si="4"/>
        <v>Yes</v>
      </c>
    </row>
    <row r="33" spans="1:12" x14ac:dyDescent="0.25">
      <c r="A33" s="108" t="s">
        <v>24</v>
      </c>
      <c r="B33" s="21" t="s">
        <v>213</v>
      </c>
      <c r="C33" s="9">
        <v>4.4755442051000003</v>
      </c>
      <c r="D33" s="7" t="str">
        <f t="shared" si="11"/>
        <v>N/A</v>
      </c>
      <c r="E33" s="9">
        <v>3.7296600405000002</v>
      </c>
      <c r="F33" s="7" t="str">
        <f t="shared" si="12"/>
        <v>N/A</v>
      </c>
      <c r="G33" s="9">
        <v>3.4946539538999999</v>
      </c>
      <c r="H33" s="7" t="str">
        <f t="shared" si="13"/>
        <v>N/A</v>
      </c>
      <c r="I33" s="8">
        <v>-16.7</v>
      </c>
      <c r="J33" s="8">
        <v>-6.3</v>
      </c>
      <c r="K33" s="25" t="s">
        <v>735</v>
      </c>
      <c r="L33" s="85" t="str">
        <f t="shared" si="4"/>
        <v>Yes</v>
      </c>
    </row>
    <row r="34" spans="1:12" x14ac:dyDescent="0.25">
      <c r="A34" s="108" t="s">
        <v>25</v>
      </c>
      <c r="B34" s="21" t="s">
        <v>213</v>
      </c>
      <c r="C34" s="9">
        <v>2.7139391310000001</v>
      </c>
      <c r="D34" s="7" t="str">
        <f t="shared" si="11"/>
        <v>N/A</v>
      </c>
      <c r="E34" s="9">
        <v>2.3529462155999998</v>
      </c>
      <c r="F34" s="7" t="str">
        <f t="shared" si="12"/>
        <v>N/A</v>
      </c>
      <c r="G34" s="9">
        <v>2.2102321189</v>
      </c>
      <c r="H34" s="7" t="str">
        <f t="shared" si="13"/>
        <v>N/A</v>
      </c>
      <c r="I34" s="8">
        <v>-13.3</v>
      </c>
      <c r="J34" s="8">
        <v>-6.07</v>
      </c>
      <c r="K34" s="25" t="s">
        <v>735</v>
      </c>
      <c r="L34" s="85" t="str">
        <f t="shared" si="4"/>
        <v>Yes</v>
      </c>
    </row>
    <row r="35" spans="1:12" x14ac:dyDescent="0.25">
      <c r="A35" s="108" t="s">
        <v>26</v>
      </c>
      <c r="B35" s="25" t="s">
        <v>213</v>
      </c>
      <c r="C35" s="9">
        <v>3.0411875164</v>
      </c>
      <c r="D35" s="7" t="str">
        <f t="shared" si="11"/>
        <v>N/A</v>
      </c>
      <c r="E35" s="9">
        <v>2.8868072421000002</v>
      </c>
      <c r="F35" s="7" t="str">
        <f t="shared" si="12"/>
        <v>N/A</v>
      </c>
      <c r="G35" s="9">
        <v>2.7269404167000002</v>
      </c>
      <c r="H35" s="7" t="str">
        <f t="shared" si="13"/>
        <v>N/A</v>
      </c>
      <c r="I35" s="8">
        <v>-5.08</v>
      </c>
      <c r="J35" s="8">
        <v>-5.54</v>
      </c>
      <c r="K35" s="25" t="s">
        <v>213</v>
      </c>
      <c r="L35" s="85" t="str">
        <f t="shared" si="4"/>
        <v>N/A</v>
      </c>
    </row>
    <row r="36" spans="1:12" x14ac:dyDescent="0.25">
      <c r="A36" s="108" t="s">
        <v>60</v>
      </c>
      <c r="B36" s="25" t="s">
        <v>213</v>
      </c>
      <c r="C36" s="9">
        <v>0.68816649080000003</v>
      </c>
      <c r="D36" s="7" t="str">
        <f t="shared" si="11"/>
        <v>N/A</v>
      </c>
      <c r="E36" s="9">
        <v>0.57480864700000001</v>
      </c>
      <c r="F36" s="7" t="str">
        <f t="shared" si="12"/>
        <v>N/A</v>
      </c>
      <c r="G36" s="9">
        <v>0.56148714509999997</v>
      </c>
      <c r="H36" s="7" t="str">
        <f t="shared" si="13"/>
        <v>N/A</v>
      </c>
      <c r="I36" s="8">
        <v>-16.5</v>
      </c>
      <c r="J36" s="8">
        <v>-2.3199999999999998</v>
      </c>
      <c r="K36" s="25" t="s">
        <v>213</v>
      </c>
      <c r="L36" s="85" t="str">
        <f t="shared" si="4"/>
        <v>N/A</v>
      </c>
    </row>
    <row r="37" spans="1:12" x14ac:dyDescent="0.25">
      <c r="A37" s="108" t="s">
        <v>61</v>
      </c>
      <c r="B37" s="25" t="s">
        <v>213</v>
      </c>
      <c r="C37" s="9">
        <v>0.56892511079999997</v>
      </c>
      <c r="D37" s="7" t="str">
        <f t="shared" si="11"/>
        <v>N/A</v>
      </c>
      <c r="E37" s="9">
        <v>0.46738539159999998</v>
      </c>
      <c r="F37" s="7" t="str">
        <f t="shared" si="12"/>
        <v>N/A</v>
      </c>
      <c r="G37" s="9">
        <v>0.42996831969999999</v>
      </c>
      <c r="H37" s="7" t="str">
        <f t="shared" si="13"/>
        <v>N/A</v>
      </c>
      <c r="I37" s="8">
        <v>-17.8</v>
      </c>
      <c r="J37" s="8">
        <v>-8.01</v>
      </c>
      <c r="K37" s="25" t="s">
        <v>213</v>
      </c>
      <c r="L37" s="85" t="str">
        <f t="shared" si="4"/>
        <v>N/A</v>
      </c>
    </row>
    <row r="38" spans="1:12" x14ac:dyDescent="0.25">
      <c r="A38" s="108" t="s">
        <v>62</v>
      </c>
      <c r="B38" s="25" t="s">
        <v>278</v>
      </c>
      <c r="C38" s="9">
        <v>19.679751721999999</v>
      </c>
      <c r="D38" s="7" t="str">
        <f>IF($B38="N/A","N/A",IF(C38&gt;=5,"No",IF(C38&lt;0,"No","Yes")))</f>
        <v>No</v>
      </c>
      <c r="E38" s="9">
        <v>25.574101915</v>
      </c>
      <c r="F38" s="7" t="str">
        <f>IF($B38="N/A","N/A",IF(E38&gt;=5,"No",IF(E38&lt;0,"No","Yes")))</f>
        <v>No</v>
      </c>
      <c r="G38" s="9">
        <v>29.478722432000001</v>
      </c>
      <c r="H38" s="7" t="str">
        <f>IF($B38="N/A","N/A",IF(G38&gt;=5,"No",IF(G38&lt;0,"No","Yes")))</f>
        <v>No</v>
      </c>
      <c r="I38" s="8">
        <v>29.95</v>
      </c>
      <c r="J38" s="8">
        <v>15.27</v>
      </c>
      <c r="K38" s="25" t="s">
        <v>735</v>
      </c>
      <c r="L38" s="85" t="str">
        <f t="shared" si="4"/>
        <v>No</v>
      </c>
    </row>
    <row r="39" spans="1:12" x14ac:dyDescent="0.25">
      <c r="A39" s="108" t="s">
        <v>63</v>
      </c>
      <c r="B39" s="25" t="s">
        <v>213</v>
      </c>
      <c r="C39" s="9">
        <v>19.172443529999999</v>
      </c>
      <c r="D39" s="7" t="str">
        <f>IF($B39="N/A","N/A",IF(C39&gt;10,"No",IF(C39&lt;-10,"No","Yes")))</f>
        <v>N/A</v>
      </c>
      <c r="E39" s="9">
        <v>18.135255644000001</v>
      </c>
      <c r="F39" s="7" t="str">
        <f>IF($B39="N/A","N/A",IF(E39&gt;10,"No",IF(E39&lt;-10,"No","Yes")))</f>
        <v>N/A</v>
      </c>
      <c r="G39" s="9">
        <v>18.390855367</v>
      </c>
      <c r="H39" s="7" t="str">
        <f>IF($B39="N/A","N/A",IF(G39&gt;10,"No",IF(G39&lt;-10,"No","Yes")))</f>
        <v>N/A</v>
      </c>
      <c r="I39" s="8">
        <v>-5.41</v>
      </c>
      <c r="J39" s="8">
        <v>1.409</v>
      </c>
      <c r="K39" s="25" t="s">
        <v>735</v>
      </c>
      <c r="L39" s="85" t="str">
        <f t="shared" si="4"/>
        <v>Yes</v>
      </c>
    </row>
    <row r="40" spans="1:12" x14ac:dyDescent="0.25">
      <c r="A40" s="108" t="s">
        <v>64</v>
      </c>
      <c r="B40" s="25" t="s">
        <v>213</v>
      </c>
      <c r="C40" s="9">
        <v>63.587963766000001</v>
      </c>
      <c r="D40" s="7" t="str">
        <f>IF($B40="N/A","N/A",IF(C40&gt;10,"No",IF(C40&lt;-10,"No","Yes")))</f>
        <v>N/A</v>
      </c>
      <c r="E40" s="9">
        <v>64.688404872999996</v>
      </c>
      <c r="F40" s="7" t="str">
        <f>IF($B40="N/A","N/A",IF(E40&gt;10,"No",IF(E40&lt;-10,"No","Yes")))</f>
        <v>N/A</v>
      </c>
      <c r="G40" s="9">
        <v>65.994186190999997</v>
      </c>
      <c r="H40" s="7" t="str">
        <f>IF($B40="N/A","N/A",IF(G40&gt;10,"No",IF(G40&lt;-10,"No","Yes")))</f>
        <v>N/A</v>
      </c>
      <c r="I40" s="8">
        <v>1.7310000000000001</v>
      </c>
      <c r="J40" s="8">
        <v>2.0190000000000001</v>
      </c>
      <c r="K40" s="25" t="s">
        <v>735</v>
      </c>
      <c r="L40" s="85" t="str">
        <f t="shared" si="4"/>
        <v>Yes</v>
      </c>
    </row>
    <row r="41" spans="1:12" x14ac:dyDescent="0.25">
      <c r="A41" s="84" t="s">
        <v>19</v>
      </c>
      <c r="B41" s="21" t="s">
        <v>281</v>
      </c>
      <c r="C41" s="4">
        <v>3.3782839621999998</v>
      </c>
      <c r="D41" s="7" t="str">
        <f>IF($B41="N/A","N/A",IF(C41&gt;8,"No",IF(C41&lt;2,"No","Yes")))</f>
        <v>Yes</v>
      </c>
      <c r="E41" s="4">
        <v>2.3600563671999999</v>
      </c>
      <c r="F41" s="7" t="str">
        <f>IF($B41="N/A","N/A",IF(E41&gt;8,"No",IF(E41&lt;2,"No","Yes")))</f>
        <v>Yes</v>
      </c>
      <c r="G41" s="4">
        <v>1.9940294869999999</v>
      </c>
      <c r="H41" s="7" t="str">
        <f>IF($B41="N/A","N/A",IF(G41&gt;8,"No",IF(G41&lt;2,"No","Yes")))</f>
        <v>No</v>
      </c>
      <c r="I41" s="8">
        <v>-30.1</v>
      </c>
      <c r="J41" s="8">
        <v>-15.5</v>
      </c>
      <c r="K41" s="25" t="s">
        <v>735</v>
      </c>
      <c r="L41" s="85" t="str">
        <f t="shared" si="4"/>
        <v>No</v>
      </c>
    </row>
    <row r="42" spans="1:12" x14ac:dyDescent="0.25">
      <c r="A42" s="84" t="s">
        <v>170</v>
      </c>
      <c r="B42" s="21" t="s">
        <v>213</v>
      </c>
      <c r="C42" s="4">
        <v>16.0475475</v>
      </c>
      <c r="D42" s="7" t="str">
        <f t="shared" ref="D42:D49" si="14">IF($B42="N/A","N/A",IF(C42&gt;10,"No",IF(C42&lt;-10,"No","Yes")))</f>
        <v>N/A</v>
      </c>
      <c r="E42" s="4">
        <v>10.549923116</v>
      </c>
      <c r="F42" s="7" t="str">
        <f t="shared" ref="F42:F49" si="15">IF($B42="N/A","N/A",IF(E42&gt;10,"No",IF(E42&lt;-10,"No","Yes")))</f>
        <v>N/A</v>
      </c>
      <c r="G42" s="4">
        <v>9.7797611794999995</v>
      </c>
      <c r="H42" s="7" t="str">
        <f t="shared" ref="H42:H49" si="16">IF($B42="N/A","N/A",IF(G42&gt;10,"No",IF(G42&lt;-10,"No","Yes")))</f>
        <v>N/A</v>
      </c>
      <c r="I42" s="8">
        <v>-34.299999999999997</v>
      </c>
      <c r="J42" s="8">
        <v>-7.3</v>
      </c>
      <c r="K42" s="25" t="s">
        <v>735</v>
      </c>
      <c r="L42" s="85" t="str">
        <f>IF(J42="Div by 0", "N/A", IF(OR(J42="N/A",K42="N/A"),"N/A", IF(J42&gt;VALUE(MID(K42,1,2)), "No", IF(J42&lt;-1*VALUE(MID(K42,1,2)), "No", "Yes"))))</f>
        <v>Yes</v>
      </c>
    </row>
    <row r="43" spans="1:12" x14ac:dyDescent="0.25">
      <c r="A43" s="84" t="s">
        <v>171</v>
      </c>
      <c r="B43" s="21" t="s">
        <v>213</v>
      </c>
      <c r="C43" s="4">
        <v>29.384749080999999</v>
      </c>
      <c r="D43" s="7" t="str">
        <f t="shared" si="14"/>
        <v>N/A</v>
      </c>
      <c r="E43" s="4">
        <v>23.016588926000001</v>
      </c>
      <c r="F43" s="7" t="str">
        <f t="shared" si="15"/>
        <v>N/A</v>
      </c>
      <c r="G43" s="4">
        <v>21.613561594</v>
      </c>
      <c r="H43" s="7" t="str">
        <f t="shared" si="16"/>
        <v>N/A</v>
      </c>
      <c r="I43" s="8">
        <v>-21.7</v>
      </c>
      <c r="J43" s="8">
        <v>-6.1</v>
      </c>
      <c r="K43" s="25" t="s">
        <v>735</v>
      </c>
      <c r="L43" s="85" t="str">
        <f>IF(J43="Div by 0", "N/A", IF(OR(J43="N/A",K43="N/A"),"N/A", IF(J43&gt;VALUE(MID(K43,1,2)), "No", IF(J43&lt;-1*VALUE(MID(K43,1,2)), "No", "Yes"))))</f>
        <v>Yes</v>
      </c>
    </row>
    <row r="44" spans="1:12" x14ac:dyDescent="0.25">
      <c r="A44" s="84" t="s">
        <v>172</v>
      </c>
      <c r="B44" s="21" t="s">
        <v>213</v>
      </c>
      <c r="C44" s="4">
        <v>3.3476751257999999</v>
      </c>
      <c r="D44" s="7" t="str">
        <f t="shared" si="14"/>
        <v>N/A</v>
      </c>
      <c r="E44" s="4">
        <v>3.0084508006999999</v>
      </c>
      <c r="F44" s="7" t="str">
        <f t="shared" si="15"/>
        <v>N/A</v>
      </c>
      <c r="G44" s="4">
        <v>3.057374802</v>
      </c>
      <c r="H44" s="7" t="str">
        <f t="shared" si="16"/>
        <v>N/A</v>
      </c>
      <c r="I44" s="8">
        <v>-10.1</v>
      </c>
      <c r="J44" s="8">
        <v>1.6259999999999999</v>
      </c>
      <c r="K44" s="25" t="s">
        <v>735</v>
      </c>
      <c r="L44" s="85" t="str">
        <f t="shared" ref="L44:L53" si="17">IF(J44="Div by 0", "N/A", IF(OR(J44="N/A",K44="N/A"),"N/A", IF(J44&gt;VALUE(MID(K44,1,2)), "No", IF(J44&lt;-1*VALUE(MID(K44,1,2)), "No", "Yes"))))</f>
        <v>Yes</v>
      </c>
    </row>
    <row r="45" spans="1:12" x14ac:dyDescent="0.25">
      <c r="A45" s="84" t="s">
        <v>173</v>
      </c>
      <c r="B45" s="21" t="s">
        <v>213</v>
      </c>
      <c r="C45" s="4">
        <v>24.78397481</v>
      </c>
      <c r="D45" s="7" t="str">
        <f t="shared" si="14"/>
        <v>N/A</v>
      </c>
      <c r="E45" s="4">
        <v>34.125130102999996</v>
      </c>
      <c r="F45" s="7" t="str">
        <f t="shared" si="15"/>
        <v>N/A</v>
      </c>
      <c r="G45" s="4">
        <v>36.450590959000003</v>
      </c>
      <c r="H45" s="7" t="str">
        <f t="shared" si="16"/>
        <v>N/A</v>
      </c>
      <c r="I45" s="8">
        <v>37.69</v>
      </c>
      <c r="J45" s="8">
        <v>6.8150000000000004</v>
      </c>
      <c r="K45" s="25" t="s">
        <v>735</v>
      </c>
      <c r="L45" s="85" t="str">
        <f t="shared" si="17"/>
        <v>Yes</v>
      </c>
    </row>
    <row r="46" spans="1:12" x14ac:dyDescent="0.25">
      <c r="A46" s="84" t="s">
        <v>174</v>
      </c>
      <c r="B46" s="21" t="s">
        <v>213</v>
      </c>
      <c r="C46" s="4">
        <v>13.673366453</v>
      </c>
      <c r="D46" s="7" t="str">
        <f t="shared" si="14"/>
        <v>N/A</v>
      </c>
      <c r="E46" s="4">
        <v>20.398254158</v>
      </c>
      <c r="F46" s="7" t="str">
        <f t="shared" si="15"/>
        <v>N/A</v>
      </c>
      <c r="G46" s="4">
        <v>20.727275497000001</v>
      </c>
      <c r="H46" s="7" t="str">
        <f t="shared" si="16"/>
        <v>N/A</v>
      </c>
      <c r="I46" s="8">
        <v>49.18</v>
      </c>
      <c r="J46" s="8">
        <v>1.613</v>
      </c>
      <c r="K46" s="25" t="s">
        <v>735</v>
      </c>
      <c r="L46" s="85" t="str">
        <f t="shared" si="17"/>
        <v>Yes</v>
      </c>
    </row>
    <row r="47" spans="1:12" x14ac:dyDescent="0.25">
      <c r="A47" s="84" t="s">
        <v>175</v>
      </c>
      <c r="B47" s="21" t="s">
        <v>213</v>
      </c>
      <c r="C47" s="4">
        <v>4.8862349400999996</v>
      </c>
      <c r="D47" s="7" t="str">
        <f t="shared" si="14"/>
        <v>N/A</v>
      </c>
      <c r="E47" s="4">
        <v>3.5617576637999999</v>
      </c>
      <c r="F47" s="7" t="str">
        <f t="shared" si="15"/>
        <v>N/A</v>
      </c>
      <c r="G47" s="4">
        <v>3.6159680760000001</v>
      </c>
      <c r="H47" s="7" t="str">
        <f t="shared" si="16"/>
        <v>N/A</v>
      </c>
      <c r="I47" s="8">
        <v>-27.1</v>
      </c>
      <c r="J47" s="8">
        <v>1.522</v>
      </c>
      <c r="K47" s="25" t="s">
        <v>735</v>
      </c>
      <c r="L47" s="85" t="str">
        <f t="shared" si="17"/>
        <v>Yes</v>
      </c>
    </row>
    <row r="48" spans="1:12" x14ac:dyDescent="0.25">
      <c r="A48" s="84" t="s">
        <v>176</v>
      </c>
      <c r="B48" s="21" t="s">
        <v>213</v>
      </c>
      <c r="C48" s="4">
        <v>2.7613162864</v>
      </c>
      <c r="D48" s="7" t="str">
        <f t="shared" si="14"/>
        <v>N/A</v>
      </c>
      <c r="E48" s="4">
        <v>1.8546359474</v>
      </c>
      <c r="F48" s="7" t="str">
        <f t="shared" si="15"/>
        <v>N/A</v>
      </c>
      <c r="G48" s="4">
        <v>1.7344187888</v>
      </c>
      <c r="H48" s="7" t="str">
        <f t="shared" si="16"/>
        <v>N/A</v>
      </c>
      <c r="I48" s="8">
        <v>-32.799999999999997</v>
      </c>
      <c r="J48" s="8">
        <v>-6.48</v>
      </c>
      <c r="K48" s="25" t="s">
        <v>735</v>
      </c>
      <c r="L48" s="85" t="str">
        <f t="shared" si="17"/>
        <v>Yes</v>
      </c>
    </row>
    <row r="49" spans="1:12" x14ac:dyDescent="0.25">
      <c r="A49" s="84" t="s">
        <v>952</v>
      </c>
      <c r="B49" s="21" t="s">
        <v>213</v>
      </c>
      <c r="C49" s="4">
        <v>1.7368518413</v>
      </c>
      <c r="D49" s="7" t="str">
        <f t="shared" si="14"/>
        <v>N/A</v>
      </c>
      <c r="E49" s="4">
        <v>1.1252029177</v>
      </c>
      <c r="F49" s="7" t="str">
        <f t="shared" si="15"/>
        <v>N/A</v>
      </c>
      <c r="G49" s="4">
        <v>1.0270196173999999</v>
      </c>
      <c r="H49" s="7" t="str">
        <f t="shared" si="16"/>
        <v>N/A</v>
      </c>
      <c r="I49" s="8">
        <v>-35.200000000000003</v>
      </c>
      <c r="J49" s="8">
        <v>-8.73</v>
      </c>
      <c r="K49" s="25" t="s">
        <v>735</v>
      </c>
      <c r="L49" s="85" t="str">
        <f t="shared" si="17"/>
        <v>Yes</v>
      </c>
    </row>
    <row r="50" spans="1:12" x14ac:dyDescent="0.25">
      <c r="A50" s="108" t="s">
        <v>208</v>
      </c>
      <c r="B50" s="21" t="s">
        <v>213</v>
      </c>
      <c r="C50" s="22">
        <v>365408</v>
      </c>
      <c r="D50" s="5" t="str">
        <f t="shared" ref="D50:D53" si="18">IF($B50="N/A","N/A",IF(C50&lt;0,"No","Yes"))</f>
        <v>N/A</v>
      </c>
      <c r="E50" s="22">
        <v>418032</v>
      </c>
      <c r="F50" s="5" t="str">
        <f t="shared" ref="F50:F53" si="19">IF($B50="N/A","N/A",IF(E50&lt;0,"No","Yes"))</f>
        <v>N/A</v>
      </c>
      <c r="G50" s="22">
        <v>435721</v>
      </c>
      <c r="H50" s="5" t="str">
        <f t="shared" ref="H50:H53" si="20">IF($B50="N/A","N/A",IF(G50&lt;0,"No","Yes"))</f>
        <v>N/A</v>
      </c>
      <c r="I50" s="8">
        <v>14.4</v>
      </c>
      <c r="J50" s="8">
        <v>4.2309999999999999</v>
      </c>
      <c r="K50" s="25" t="s">
        <v>735</v>
      </c>
      <c r="L50" s="85" t="str">
        <f t="shared" si="17"/>
        <v>Yes</v>
      </c>
    </row>
    <row r="51" spans="1:12" x14ac:dyDescent="0.25">
      <c r="A51" s="108" t="s">
        <v>209</v>
      </c>
      <c r="B51" s="21" t="s">
        <v>213</v>
      </c>
      <c r="C51" s="22">
        <v>25130</v>
      </c>
      <c r="D51" s="5" t="str">
        <f t="shared" si="18"/>
        <v>N/A</v>
      </c>
      <c r="E51" s="22">
        <v>35092</v>
      </c>
      <c r="F51" s="5" t="str">
        <f t="shared" si="19"/>
        <v>N/A</v>
      </c>
      <c r="G51" s="22">
        <v>39910</v>
      </c>
      <c r="H51" s="5" t="str">
        <f t="shared" si="20"/>
        <v>N/A</v>
      </c>
      <c r="I51" s="8">
        <v>39.64</v>
      </c>
      <c r="J51" s="8">
        <v>13.73</v>
      </c>
      <c r="K51" s="25" t="s">
        <v>735</v>
      </c>
      <c r="L51" s="85" t="str">
        <f t="shared" si="17"/>
        <v>No</v>
      </c>
    </row>
    <row r="52" spans="1:12" x14ac:dyDescent="0.25">
      <c r="A52" s="108" t="s">
        <v>210</v>
      </c>
      <c r="B52" s="21" t="s">
        <v>213</v>
      </c>
      <c r="C52" s="22">
        <v>286345</v>
      </c>
      <c r="D52" s="5" t="str">
        <f t="shared" si="18"/>
        <v>N/A</v>
      </c>
      <c r="E52" s="22">
        <v>632911</v>
      </c>
      <c r="F52" s="5" t="str">
        <f t="shared" si="19"/>
        <v>N/A</v>
      </c>
      <c r="G52" s="22">
        <v>742855</v>
      </c>
      <c r="H52" s="5" t="str">
        <f t="shared" si="20"/>
        <v>N/A</v>
      </c>
      <c r="I52" s="8">
        <v>121</v>
      </c>
      <c r="J52" s="8">
        <v>17.37</v>
      </c>
      <c r="K52" s="25" t="s">
        <v>735</v>
      </c>
      <c r="L52" s="85" t="str">
        <f t="shared" si="17"/>
        <v>No</v>
      </c>
    </row>
    <row r="53" spans="1:12" x14ac:dyDescent="0.25">
      <c r="A53" s="108" t="s">
        <v>953</v>
      </c>
      <c r="B53" s="21" t="s">
        <v>213</v>
      </c>
      <c r="C53" s="22">
        <v>63227</v>
      </c>
      <c r="D53" s="5" t="str">
        <f t="shared" si="18"/>
        <v>N/A</v>
      </c>
      <c r="E53" s="22">
        <v>69145</v>
      </c>
      <c r="F53" s="5" t="str">
        <f t="shared" si="19"/>
        <v>N/A</v>
      </c>
      <c r="G53" s="22">
        <v>76349</v>
      </c>
      <c r="H53" s="5" t="str">
        <f t="shared" si="20"/>
        <v>N/A</v>
      </c>
      <c r="I53" s="8">
        <v>9.36</v>
      </c>
      <c r="J53" s="8">
        <v>10.42</v>
      </c>
      <c r="K53" s="25" t="s">
        <v>735</v>
      </c>
      <c r="L53" s="85" t="str">
        <f t="shared" si="17"/>
        <v>No</v>
      </c>
    </row>
    <row r="54" spans="1:12" x14ac:dyDescent="0.25">
      <c r="A54" s="108" t="s">
        <v>954</v>
      </c>
      <c r="B54" s="21"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1" t="s">
        <v>213</v>
      </c>
      <c r="L54" s="85" t="str">
        <f t="shared" si="4"/>
        <v>N/A</v>
      </c>
    </row>
    <row r="55" spans="1:12" x14ac:dyDescent="0.25">
      <c r="A55" s="108" t="s">
        <v>1752</v>
      </c>
      <c r="B55" s="21" t="s">
        <v>213</v>
      </c>
      <c r="C55" s="4">
        <v>99.999866917999995</v>
      </c>
      <c r="D55" s="7" t="str">
        <f>IF($B55="N/A","N/A",IF(C55&gt;10,"No",IF(C55&lt;-10,"No","Yes")))</f>
        <v>N/A</v>
      </c>
      <c r="E55" s="4">
        <v>100</v>
      </c>
      <c r="F55" s="7" t="str">
        <f>IF($B55="N/A","N/A",IF(E55&gt;10,"No",IF(E55&lt;-10,"No","Yes")))</f>
        <v>N/A</v>
      </c>
      <c r="G55" s="4">
        <v>100</v>
      </c>
      <c r="H55" s="7" t="str">
        <f>IF($B55="N/A","N/A",IF(G55&gt;10,"No",IF(G55&lt;-10,"No","Yes")))</f>
        <v>N/A</v>
      </c>
      <c r="I55" s="8">
        <v>1E-4</v>
      </c>
      <c r="J55" s="8">
        <v>0</v>
      </c>
      <c r="K55" s="21" t="s">
        <v>213</v>
      </c>
      <c r="L55" s="85" t="str">
        <f t="shared" si="4"/>
        <v>N/A</v>
      </c>
    </row>
    <row r="56" spans="1:12" x14ac:dyDescent="0.25">
      <c r="A56" s="108" t="s">
        <v>177</v>
      </c>
      <c r="B56" s="21" t="s">
        <v>213</v>
      </c>
      <c r="C56" s="4">
        <v>56.444291251999999</v>
      </c>
      <c r="D56" s="7" t="str">
        <f t="shared" ref="D56:D57" si="21">IF($B56="N/A","N/A",IF(C56&gt;10,"No",IF(C56&lt;-10,"No","Yes")))</f>
        <v>N/A</v>
      </c>
      <c r="E56" s="4">
        <v>53.580389687999997</v>
      </c>
      <c r="F56" s="7" t="str">
        <f t="shared" ref="F56:F57" si="22">IF($B56="N/A","N/A",IF(E56&gt;10,"No",IF(E56&lt;-10,"No","Yes")))</f>
        <v>N/A</v>
      </c>
      <c r="G56" s="4">
        <v>53.092862799999999</v>
      </c>
      <c r="H56" s="7" t="str">
        <f t="shared" ref="H56:H57" si="23">IF($B56="N/A","N/A",IF(G56&gt;10,"No",IF(G56&lt;-10,"No","Yes")))</f>
        <v>N/A</v>
      </c>
      <c r="I56" s="8">
        <v>-5.07</v>
      </c>
      <c r="J56" s="8">
        <v>-0.91</v>
      </c>
      <c r="K56" s="25" t="s">
        <v>735</v>
      </c>
      <c r="L56" s="85" t="str">
        <f>IF(J56="Div by 0", "N/A", IF(OR(J56="N/A",K56="N/A"),"N/A", IF(J56&gt;VALUE(MID(K56,1,2)), "No", IF(J56&lt;-1*VALUE(MID(K56,1,2)), "No", "Yes"))))</f>
        <v>Yes</v>
      </c>
    </row>
    <row r="57" spans="1:12" x14ac:dyDescent="0.25">
      <c r="A57" s="130" t="s">
        <v>178</v>
      </c>
      <c r="B57" s="21" t="s">
        <v>213</v>
      </c>
      <c r="C57" s="4">
        <v>43.555575666000003</v>
      </c>
      <c r="D57" s="7" t="str">
        <f t="shared" si="21"/>
        <v>N/A</v>
      </c>
      <c r="E57" s="4">
        <v>46.419610312000003</v>
      </c>
      <c r="F57" s="7" t="str">
        <f t="shared" si="22"/>
        <v>N/A</v>
      </c>
      <c r="G57" s="4">
        <v>46.907137200000001</v>
      </c>
      <c r="H57" s="7" t="str">
        <f t="shared" si="23"/>
        <v>N/A</v>
      </c>
      <c r="I57" s="8">
        <v>6.5759999999999996</v>
      </c>
      <c r="J57" s="8">
        <v>1.05</v>
      </c>
      <c r="K57" s="25" t="s">
        <v>735</v>
      </c>
      <c r="L57" s="85" t="str">
        <f>IF(J57="Div by 0", "N/A", IF(OR(J57="N/A",K57="N/A"),"N/A", IF(J57&gt;VALUE(MID(K57,1,2)), "No", IF(J57&lt;-1*VALUE(MID(K57,1,2)), "No", "Yes"))))</f>
        <v>Yes</v>
      </c>
    </row>
    <row r="58" spans="1:12" x14ac:dyDescent="0.25">
      <c r="A58" s="131" t="s">
        <v>681</v>
      </c>
      <c r="B58" s="21" t="s">
        <v>282</v>
      </c>
      <c r="C58" s="4">
        <v>64.984156600000006</v>
      </c>
      <c r="D58" s="7" t="str">
        <f>IF($B58="N/A","N/A",IF(C58&gt;70,"No",IF(C58&lt;40,"No","Yes")))</f>
        <v>Yes</v>
      </c>
      <c r="E58" s="4">
        <v>75.138198219000003</v>
      </c>
      <c r="F58" s="7" t="str">
        <f>IF($B58="N/A","N/A",IF(E58&gt;70,"No",IF(E58&lt;40,"No","Yes")))</f>
        <v>No</v>
      </c>
      <c r="G58" s="4">
        <v>63.656406117000003</v>
      </c>
      <c r="H58" s="7" t="str">
        <f>IF($B58="N/A","N/A",IF(G58&gt;70,"No",IF(G58&lt;40,"No","Yes")))</f>
        <v>Yes</v>
      </c>
      <c r="I58" s="8">
        <v>15.63</v>
      </c>
      <c r="J58" s="8">
        <v>-15.3</v>
      </c>
      <c r="K58" s="25" t="s">
        <v>735</v>
      </c>
      <c r="L58" s="85" t="str">
        <f t="shared" si="4"/>
        <v>No</v>
      </c>
    </row>
    <row r="59" spans="1:12" x14ac:dyDescent="0.25">
      <c r="A59" s="108" t="s">
        <v>682</v>
      </c>
      <c r="B59" s="21" t="s">
        <v>213</v>
      </c>
      <c r="C59" s="4">
        <v>76.184222047000006</v>
      </c>
      <c r="D59" s="7" t="str">
        <f>IF($B59="N/A","N/A",IF(C59&gt;10,"No",IF(C59&lt;-10,"No","Yes")))</f>
        <v>N/A</v>
      </c>
      <c r="E59" s="4">
        <v>77.208615863999995</v>
      </c>
      <c r="F59" s="7" t="str">
        <f>IF($B59="N/A","N/A",IF(E59&gt;10,"No",IF(E59&lt;-10,"No","Yes")))</f>
        <v>N/A</v>
      </c>
      <c r="G59" s="4">
        <v>78.690779720999998</v>
      </c>
      <c r="H59" s="7" t="str">
        <f>IF($B59="N/A","N/A",IF(G59&gt;10,"No",IF(G59&lt;-10,"No","Yes")))</f>
        <v>N/A</v>
      </c>
      <c r="I59" s="8">
        <v>1.345</v>
      </c>
      <c r="J59" s="8">
        <v>1.92</v>
      </c>
      <c r="K59" s="21" t="s">
        <v>213</v>
      </c>
      <c r="L59" s="85" t="str">
        <f t="shared" si="4"/>
        <v>N/A</v>
      </c>
    </row>
    <row r="60" spans="1:12" x14ac:dyDescent="0.25">
      <c r="A60" s="108" t="s">
        <v>683</v>
      </c>
      <c r="B60" s="21" t="s">
        <v>213</v>
      </c>
      <c r="C60" s="4">
        <v>82.216621218</v>
      </c>
      <c r="D60" s="7" t="str">
        <f t="shared" ref="D60:D66" si="24">IF($B60="N/A","N/A",IF(C60&gt;10,"No",IF(C60&lt;-10,"No","Yes")))</f>
        <v>N/A</v>
      </c>
      <c r="E60" s="4">
        <v>86.659274371999999</v>
      </c>
      <c r="F60" s="7" t="str">
        <f t="shared" ref="F60:F66" si="25">IF($B60="N/A","N/A",IF(E60&gt;10,"No",IF(E60&lt;-10,"No","Yes")))</f>
        <v>N/A</v>
      </c>
      <c r="G60" s="4">
        <v>85.267265291000001</v>
      </c>
      <c r="H60" s="7" t="str">
        <f t="shared" ref="H60:H66" si="26">IF($B60="N/A","N/A",IF(G60&gt;10,"No",IF(G60&lt;-10,"No","Yes")))</f>
        <v>N/A</v>
      </c>
      <c r="I60" s="8">
        <v>5.4039999999999999</v>
      </c>
      <c r="J60" s="8">
        <v>-1.61</v>
      </c>
      <c r="K60" s="21" t="s">
        <v>213</v>
      </c>
      <c r="L60" s="85" t="str">
        <f t="shared" si="4"/>
        <v>N/A</v>
      </c>
    </row>
    <row r="61" spans="1:12" x14ac:dyDescent="0.25">
      <c r="A61" s="108" t="s">
        <v>1723</v>
      </c>
      <c r="B61" s="21" t="s">
        <v>213</v>
      </c>
      <c r="C61" s="4">
        <v>60.440303657999998</v>
      </c>
      <c r="D61" s="7" t="str">
        <f t="shared" si="24"/>
        <v>N/A</v>
      </c>
      <c r="E61" s="4">
        <v>71.666033936999995</v>
      </c>
      <c r="F61" s="7" t="str">
        <f t="shared" si="25"/>
        <v>N/A</v>
      </c>
      <c r="G61" s="4">
        <v>56.111413829</v>
      </c>
      <c r="H61" s="7" t="str">
        <f t="shared" si="26"/>
        <v>N/A</v>
      </c>
      <c r="I61" s="8">
        <v>18.57</v>
      </c>
      <c r="J61" s="8">
        <v>-21.7</v>
      </c>
      <c r="K61" s="21" t="s">
        <v>213</v>
      </c>
      <c r="L61" s="85" t="str">
        <f t="shared" si="4"/>
        <v>N/A</v>
      </c>
    </row>
    <row r="62" spans="1:12" x14ac:dyDescent="0.25">
      <c r="A62" s="108" t="s">
        <v>684</v>
      </c>
      <c r="B62" s="21" t="s">
        <v>213</v>
      </c>
      <c r="C62" s="4">
        <v>59.481290852999997</v>
      </c>
      <c r="D62" s="7" t="str">
        <f t="shared" si="24"/>
        <v>N/A</v>
      </c>
      <c r="E62" s="4">
        <v>75.133955044999993</v>
      </c>
      <c r="F62" s="7" t="str">
        <f t="shared" si="25"/>
        <v>N/A</v>
      </c>
      <c r="G62" s="4">
        <v>61.317784238999998</v>
      </c>
      <c r="H62" s="7" t="str">
        <f t="shared" si="26"/>
        <v>N/A</v>
      </c>
      <c r="I62" s="8">
        <v>26.32</v>
      </c>
      <c r="J62" s="8">
        <v>-18.399999999999999</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6012</v>
      </c>
      <c r="H63" s="7" t="str">
        <f>IF($B63="N/A","N/A",IF(G63&gt;0,"No",IF(G63&lt;0,"No","Yes")))</f>
        <v>No</v>
      </c>
      <c r="I63" s="8" t="s">
        <v>1750</v>
      </c>
      <c r="J63" s="8" t="s">
        <v>1750</v>
      </c>
      <c r="K63" s="21" t="s">
        <v>213</v>
      </c>
      <c r="L63" s="85" t="str">
        <f>IF(J63="Div by 0", "N/A", IF(K63="N/A","N/A", IF(J63&gt;VALUE(MID(K63,1,2)), "No", IF(J63&lt;-1*VALUE(MID(K63,1,2)), "No", "Yes"))))</f>
        <v>N/A</v>
      </c>
    </row>
    <row r="64" spans="1:12" x14ac:dyDescent="0.25">
      <c r="A64" s="84" t="s">
        <v>146</v>
      </c>
      <c r="B64" s="21" t="s">
        <v>213</v>
      </c>
      <c r="C64" s="4">
        <v>1.0878114283</v>
      </c>
      <c r="D64" s="7" t="str">
        <f t="shared" si="24"/>
        <v>N/A</v>
      </c>
      <c r="E64" s="4">
        <v>0.7910257893</v>
      </c>
      <c r="F64" s="7" t="str">
        <f t="shared" si="25"/>
        <v>N/A</v>
      </c>
      <c r="G64" s="4">
        <v>0.71920311930000003</v>
      </c>
      <c r="H64" s="7" t="str">
        <f t="shared" si="26"/>
        <v>N/A</v>
      </c>
      <c r="I64" s="8">
        <v>-27.3</v>
      </c>
      <c r="J64" s="8">
        <v>-9.08</v>
      </c>
      <c r="K64" s="21" t="s">
        <v>213</v>
      </c>
      <c r="L64" s="85" t="str">
        <f t="shared" si="4"/>
        <v>N/A</v>
      </c>
    </row>
    <row r="65" spans="1:12" x14ac:dyDescent="0.25">
      <c r="A65" s="84" t="s">
        <v>147</v>
      </c>
      <c r="B65" s="21" t="s">
        <v>213</v>
      </c>
      <c r="C65" s="4">
        <v>1.2114445108</v>
      </c>
      <c r="D65" s="7" t="str">
        <f t="shared" si="24"/>
        <v>N/A</v>
      </c>
      <c r="E65" s="4">
        <v>0.8729210302</v>
      </c>
      <c r="F65" s="7" t="str">
        <f t="shared" si="25"/>
        <v>N/A</v>
      </c>
      <c r="G65" s="4">
        <v>0.85681430489999999</v>
      </c>
      <c r="H65" s="7" t="str">
        <f t="shared" si="26"/>
        <v>N/A</v>
      </c>
      <c r="I65" s="8">
        <v>-27.9</v>
      </c>
      <c r="J65" s="8">
        <v>-1.85</v>
      </c>
      <c r="K65" s="21" t="s">
        <v>213</v>
      </c>
      <c r="L65" s="85" t="str">
        <f t="shared" si="4"/>
        <v>N/A</v>
      </c>
    </row>
    <row r="66" spans="1:12" x14ac:dyDescent="0.25">
      <c r="A66" s="84" t="s">
        <v>148</v>
      </c>
      <c r="B66" s="21" t="s">
        <v>213</v>
      </c>
      <c r="C66" s="4">
        <v>1.2818448345</v>
      </c>
      <c r="D66" s="7" t="str">
        <f t="shared" si="24"/>
        <v>N/A</v>
      </c>
      <c r="E66" s="4">
        <v>0.91678124289999996</v>
      </c>
      <c r="F66" s="7" t="str">
        <f t="shared" si="25"/>
        <v>N/A</v>
      </c>
      <c r="G66" s="4">
        <v>0.89359692950000003</v>
      </c>
      <c r="H66" s="7" t="str">
        <f t="shared" si="26"/>
        <v>N/A</v>
      </c>
      <c r="I66" s="8">
        <v>-28.5</v>
      </c>
      <c r="J66" s="8">
        <v>-2.5299999999999998</v>
      </c>
      <c r="K66" s="21" t="s">
        <v>213</v>
      </c>
      <c r="L66" s="85" t="str">
        <f t="shared" si="4"/>
        <v>N/A</v>
      </c>
    </row>
    <row r="67" spans="1:12" x14ac:dyDescent="0.25">
      <c r="A67" s="108" t="s">
        <v>955</v>
      </c>
      <c r="B67" s="25" t="s">
        <v>213</v>
      </c>
      <c r="C67" s="1">
        <v>2429</v>
      </c>
      <c r="D67" s="7" t="str">
        <f>IF($B67="N/A","N/A",IF(C67&gt;10,"No",IF(C67&lt;-10,"No","Yes")))</f>
        <v>N/A</v>
      </c>
      <c r="E67" s="1">
        <v>2548</v>
      </c>
      <c r="F67" s="7" t="str">
        <f>IF($B67="N/A","N/A",IF(E67&gt;10,"No",IF(E67&lt;-10,"No","Yes")))</f>
        <v>N/A</v>
      </c>
      <c r="G67" s="1">
        <v>3727</v>
      </c>
      <c r="H67" s="7" t="str">
        <f>IF($B67="N/A","N/A",IF(G67&gt;10,"No",IF(G67&lt;-10,"No","Yes")))</f>
        <v>N/A</v>
      </c>
      <c r="I67" s="8">
        <v>4.899</v>
      </c>
      <c r="J67" s="8">
        <v>46.27</v>
      </c>
      <c r="K67" s="21" t="s">
        <v>213</v>
      </c>
      <c r="L67" s="85" t="str">
        <f t="shared" si="4"/>
        <v>N/A</v>
      </c>
    </row>
    <row r="68" spans="1:12" x14ac:dyDescent="0.25">
      <c r="A68" s="84" t="s">
        <v>201</v>
      </c>
      <c r="B68" s="25" t="s">
        <v>217</v>
      </c>
      <c r="C68" s="1">
        <v>0</v>
      </c>
      <c r="D68" s="7" t="str">
        <f t="shared" ref="D68:D69" si="27">IF($B68="N/A","N/A",IF(C68&gt;0,"No",IF(C68&lt;0,"No","Yes")))</f>
        <v>Yes</v>
      </c>
      <c r="E68" s="1">
        <v>0</v>
      </c>
      <c r="F68" s="7" t="str">
        <f t="shared" ref="F68:F69" si="28">IF($B68="N/A","N/A",IF(E68&gt;0,"No",IF(E68&lt;0,"No","Yes")))</f>
        <v>Yes</v>
      </c>
      <c r="G68" s="1">
        <v>0</v>
      </c>
      <c r="H68" s="7" t="str">
        <f t="shared" ref="H68:H69" si="29">IF($B68="N/A","N/A",IF(G68&gt;0,"No",IF(G68&lt;0,"No","Yes")))</f>
        <v>Yes</v>
      </c>
      <c r="I68" s="8" t="s">
        <v>1750</v>
      </c>
      <c r="J68" s="8" t="s">
        <v>1750</v>
      </c>
      <c r="K68" s="21" t="s">
        <v>213</v>
      </c>
      <c r="L68" s="85" t="str">
        <f t="shared" si="4"/>
        <v>N/A</v>
      </c>
    </row>
    <row r="69" spans="1:12" x14ac:dyDescent="0.25">
      <c r="A69" s="84" t="s">
        <v>202</v>
      </c>
      <c r="B69" s="25" t="s">
        <v>217</v>
      </c>
      <c r="C69" s="1">
        <v>122</v>
      </c>
      <c r="D69" s="7" t="str">
        <f t="shared" si="27"/>
        <v>No</v>
      </c>
      <c r="E69" s="1">
        <v>148</v>
      </c>
      <c r="F69" s="7" t="str">
        <f t="shared" si="28"/>
        <v>No</v>
      </c>
      <c r="G69" s="1">
        <v>598</v>
      </c>
      <c r="H69" s="7" t="str">
        <f t="shared" si="29"/>
        <v>No</v>
      </c>
      <c r="I69" s="8">
        <v>21.31</v>
      </c>
      <c r="J69" s="8">
        <v>304.10000000000002</v>
      </c>
      <c r="K69" s="21" t="s">
        <v>213</v>
      </c>
      <c r="L69" s="85" t="str">
        <f t="shared" si="4"/>
        <v>N/A</v>
      </c>
    </row>
    <row r="70" spans="1:12" x14ac:dyDescent="0.25">
      <c r="A70" s="84" t="s">
        <v>203</v>
      </c>
      <c r="B70" s="33" t="s">
        <v>213</v>
      </c>
      <c r="C70" s="9">
        <v>39.344262295</v>
      </c>
      <c r="D70" s="7" t="str">
        <f>IF($B70="N/A","N/A",IF(C70&gt;10,"No",IF(C70&lt;-10,"No","Yes")))</f>
        <v>N/A</v>
      </c>
      <c r="E70" s="9">
        <v>35.135135134999999</v>
      </c>
      <c r="F70" s="7" t="str">
        <f>IF($B70="N/A","N/A",IF(E70&gt;10,"No",IF(E70&lt;-10,"No","Yes")))</f>
        <v>N/A</v>
      </c>
      <c r="G70" s="9">
        <v>34.615384615000004</v>
      </c>
      <c r="H70" s="7" t="str">
        <f>IF($B70="N/A","N/A",IF(G70&gt;10,"No",IF(G70&lt;-10,"No","Yes")))</f>
        <v>N/A</v>
      </c>
      <c r="I70" s="8">
        <v>-10.7</v>
      </c>
      <c r="J70" s="8">
        <v>-1.48</v>
      </c>
      <c r="K70" s="33" t="s">
        <v>213</v>
      </c>
      <c r="L70" s="85" t="str">
        <f t="shared" si="4"/>
        <v>N/A</v>
      </c>
    </row>
    <row r="71" spans="1:12" x14ac:dyDescent="0.25">
      <c r="A71" s="108" t="s">
        <v>65</v>
      </c>
      <c r="B71" s="25" t="s">
        <v>213</v>
      </c>
      <c r="C71" s="1">
        <v>123903</v>
      </c>
      <c r="D71" s="7" t="str">
        <f>IF($B71="N/A","N/A",IF(C71&gt;10,"No",IF(C71&lt;-10,"No","Yes")))</f>
        <v>N/A</v>
      </c>
      <c r="E71" s="1">
        <v>133675</v>
      </c>
      <c r="F71" s="7" t="str">
        <f>IF($B71="N/A","N/A",IF(E71&gt;10,"No",IF(E71&lt;-10,"No","Yes")))</f>
        <v>N/A</v>
      </c>
      <c r="G71" s="1">
        <v>144146</v>
      </c>
      <c r="H71" s="7" t="str">
        <f>IF($B71="N/A","N/A",IF(G71&gt;10,"No",IF(G71&lt;-10,"No","Yes")))</f>
        <v>N/A</v>
      </c>
      <c r="I71" s="8">
        <v>7.8869999999999996</v>
      </c>
      <c r="J71" s="8">
        <v>7.8330000000000002</v>
      </c>
      <c r="K71" s="25" t="s">
        <v>735</v>
      </c>
      <c r="L71" s="85" t="str">
        <f t="shared" ref="L71:L103" si="30">IF(J71="Div by 0", "N/A", IF(K71="N/A","N/A", IF(J71&gt;VALUE(MID(K71,1,2)), "No", IF(J71&lt;-1*VALUE(MID(K71,1,2)), "No", "Yes"))))</f>
        <v>Yes</v>
      </c>
    </row>
    <row r="72" spans="1:12" x14ac:dyDescent="0.25">
      <c r="A72" s="116" t="s">
        <v>66</v>
      </c>
      <c r="B72" s="25" t="s">
        <v>213</v>
      </c>
      <c r="C72" s="1">
        <v>110960.75</v>
      </c>
      <c r="D72" s="7" t="str">
        <f>IF($B72="N/A","N/A",IF(C72&gt;10,"No",IF(C72&lt;-10,"No","Yes")))</f>
        <v>N/A</v>
      </c>
      <c r="E72" s="1">
        <v>121025.8</v>
      </c>
      <c r="F72" s="7" t="str">
        <f>IF($B72="N/A","N/A",IF(E72&gt;10,"No",IF(E72&lt;-10,"No","Yes")))</f>
        <v>N/A</v>
      </c>
      <c r="G72" s="1">
        <v>128964.42</v>
      </c>
      <c r="H72" s="7" t="str">
        <f>IF($B72="N/A","N/A",IF(G72&gt;10,"No",IF(G72&lt;-10,"No","Yes")))</f>
        <v>N/A</v>
      </c>
      <c r="I72" s="8">
        <v>9.0709999999999997</v>
      </c>
      <c r="J72" s="8">
        <v>6.5590000000000002</v>
      </c>
      <c r="K72" s="25" t="s">
        <v>736</v>
      </c>
      <c r="L72" s="85" t="str">
        <f t="shared" si="30"/>
        <v>Yes</v>
      </c>
    </row>
    <row r="73" spans="1:12" x14ac:dyDescent="0.25">
      <c r="A73" s="84" t="s">
        <v>67</v>
      </c>
      <c r="B73" s="21" t="s">
        <v>283</v>
      </c>
      <c r="C73" s="4">
        <v>95.975381474000002</v>
      </c>
      <c r="D73" s="7" t="str">
        <f>IF($B73="N/A","N/A",IF(C73&gt;=90,"Yes","No"))</f>
        <v>Yes</v>
      </c>
      <c r="E73" s="4">
        <v>95.539724735999997</v>
      </c>
      <c r="F73" s="7" t="str">
        <f>IF($B73="N/A","N/A",IF(E73&gt;=90,"Yes","No"))</f>
        <v>Yes</v>
      </c>
      <c r="G73" s="4">
        <v>94.957190452000006</v>
      </c>
      <c r="H73" s="7" t="str">
        <f>IF($B73="N/A","N/A",IF(G73&gt;=90,"Yes","No"))</f>
        <v>Yes</v>
      </c>
      <c r="I73" s="8">
        <v>-0.45400000000000001</v>
      </c>
      <c r="J73" s="8">
        <v>-0.61</v>
      </c>
      <c r="K73" s="25" t="s">
        <v>735</v>
      </c>
      <c r="L73" s="85" t="str">
        <f t="shared" si="30"/>
        <v>Yes</v>
      </c>
    </row>
    <row r="74" spans="1:12" x14ac:dyDescent="0.25">
      <c r="A74" s="108" t="s">
        <v>956</v>
      </c>
      <c r="B74" s="21" t="s">
        <v>283</v>
      </c>
      <c r="C74" s="4">
        <v>97.519189796999996</v>
      </c>
      <c r="D74" s="7" t="str">
        <f>IF($B74="N/A","N/A",IF(C74&gt;=90,"Yes","No"))</f>
        <v>Yes</v>
      </c>
      <c r="E74" s="4">
        <v>97.361495941000001</v>
      </c>
      <c r="F74" s="7" t="str">
        <f>IF($B74="N/A","N/A",IF(E74&gt;=90,"Yes","No"))</f>
        <v>Yes</v>
      </c>
      <c r="G74" s="4">
        <v>91.733175215000003</v>
      </c>
      <c r="H74" s="7" t="str">
        <f>IF($B74="N/A","N/A",IF(G74&gt;=90,"Yes","No"))</f>
        <v>Yes</v>
      </c>
      <c r="I74" s="8">
        <v>-0.16200000000000001</v>
      </c>
      <c r="J74" s="8">
        <v>-5.78</v>
      </c>
      <c r="K74" s="25" t="s">
        <v>735</v>
      </c>
      <c r="L74" s="85" t="str">
        <f t="shared" si="30"/>
        <v>Yes</v>
      </c>
    </row>
    <row r="75" spans="1:12" x14ac:dyDescent="0.25">
      <c r="A75" s="130" t="s">
        <v>957</v>
      </c>
      <c r="B75" s="25" t="s">
        <v>284</v>
      </c>
      <c r="C75" s="9">
        <v>48.161274505999998</v>
      </c>
      <c r="D75" s="7" t="str">
        <f>IF($B75="N/A","N/A",IF(C75&gt;55,"No",IF(C75&lt;30,"No","Yes")))</f>
        <v>Yes</v>
      </c>
      <c r="E75" s="9">
        <v>50.245719862000001</v>
      </c>
      <c r="F75" s="7" t="str">
        <f>IF($B75="N/A","N/A",IF(E75&gt;55,"No",IF(E75&lt;30,"No","Yes")))</f>
        <v>Yes</v>
      </c>
      <c r="G75" s="9">
        <v>47.940388321999997</v>
      </c>
      <c r="H75" s="7" t="str">
        <f>IF($B75="N/A","N/A",IF(G75&gt;55,"No",IF(G75&lt;30,"No","Yes")))</f>
        <v>Yes</v>
      </c>
      <c r="I75" s="8">
        <v>4.3280000000000003</v>
      </c>
      <c r="J75" s="8">
        <v>-4.59</v>
      </c>
      <c r="K75" s="25" t="s">
        <v>735</v>
      </c>
      <c r="L75" s="85" t="str">
        <f t="shared" si="30"/>
        <v>Yes</v>
      </c>
    </row>
    <row r="76" spans="1:12" ht="13" customHeight="1" x14ac:dyDescent="0.25">
      <c r="A76" s="108" t="s">
        <v>1706</v>
      </c>
      <c r="B76" s="25" t="s">
        <v>278</v>
      </c>
      <c r="C76" s="9">
        <v>1.7788108439999999</v>
      </c>
      <c r="D76" s="7" t="str">
        <f>IF($B76="N/A","N/A",IF(C76&gt;=5,"No",IF(C76&lt;0,"No","Yes")))</f>
        <v>Yes</v>
      </c>
      <c r="E76" s="9">
        <v>6.0258088648000001</v>
      </c>
      <c r="F76" s="7" t="str">
        <f>IF($B76="N/A","N/A",IF(E76&gt;=5,"No",IF(E76&lt;0,"No","Yes")))</f>
        <v>No</v>
      </c>
      <c r="G76" s="9">
        <v>7.6304580078999997</v>
      </c>
      <c r="H76" s="7" t="str">
        <f>IF($B76="N/A","N/A",IF(G76&gt;=5,"No",IF(G76&lt;0,"No","Yes")))</f>
        <v>No</v>
      </c>
      <c r="I76" s="8">
        <v>238.8</v>
      </c>
      <c r="J76" s="8">
        <v>26.63</v>
      </c>
      <c r="K76" s="25" t="s">
        <v>213</v>
      </c>
      <c r="L76" s="85" t="str">
        <f t="shared" si="30"/>
        <v>N/A</v>
      </c>
    </row>
    <row r="77" spans="1:12" ht="13" customHeight="1" x14ac:dyDescent="0.25">
      <c r="A77" s="108" t="s">
        <v>1707</v>
      </c>
      <c r="B77" s="25" t="s">
        <v>213</v>
      </c>
      <c r="C77" s="9">
        <v>19.483789738999999</v>
      </c>
      <c r="D77" s="25" t="s">
        <v>213</v>
      </c>
      <c r="E77" s="9">
        <v>18.433514120000002</v>
      </c>
      <c r="F77" s="25" t="s">
        <v>213</v>
      </c>
      <c r="G77" s="9">
        <v>18.333495205999998</v>
      </c>
      <c r="H77" s="25" t="s">
        <v>213</v>
      </c>
      <c r="I77" s="8">
        <v>-5.39</v>
      </c>
      <c r="J77" s="8">
        <v>-0.54300000000000004</v>
      </c>
      <c r="K77" s="25" t="s">
        <v>213</v>
      </c>
      <c r="L77" s="85" t="str">
        <f t="shared" si="30"/>
        <v>N/A</v>
      </c>
    </row>
    <row r="78" spans="1:12" ht="13" customHeight="1" x14ac:dyDescent="0.25">
      <c r="A78" s="108" t="s">
        <v>1708</v>
      </c>
      <c r="B78" s="25" t="s">
        <v>213</v>
      </c>
      <c r="C78" s="9">
        <v>38.952244901</v>
      </c>
      <c r="D78" s="25" t="s">
        <v>213</v>
      </c>
      <c r="E78" s="9">
        <v>38.116326911999998</v>
      </c>
      <c r="F78" s="25" t="s">
        <v>213</v>
      </c>
      <c r="G78" s="9">
        <v>38.436723876999999</v>
      </c>
      <c r="H78" s="25" t="s">
        <v>213</v>
      </c>
      <c r="I78" s="8">
        <v>-2.15</v>
      </c>
      <c r="J78" s="8">
        <v>0.84060000000000001</v>
      </c>
      <c r="K78" s="25" t="s">
        <v>213</v>
      </c>
      <c r="L78" s="85" t="str">
        <f t="shared" si="30"/>
        <v>N/A</v>
      </c>
    </row>
    <row r="79" spans="1:12" ht="13" customHeight="1" x14ac:dyDescent="0.25">
      <c r="A79" s="108" t="s">
        <v>1709</v>
      </c>
      <c r="B79" s="25" t="s">
        <v>213</v>
      </c>
      <c r="C79" s="9">
        <v>12.140141885</v>
      </c>
      <c r="D79" s="25" t="s">
        <v>213</v>
      </c>
      <c r="E79" s="9">
        <v>11.311015523</v>
      </c>
      <c r="F79" s="25" t="s">
        <v>213</v>
      </c>
      <c r="G79" s="9">
        <v>11.477945971</v>
      </c>
      <c r="H79" s="25" t="s">
        <v>213</v>
      </c>
      <c r="I79" s="8">
        <v>-6.83</v>
      </c>
      <c r="J79" s="8">
        <v>1.476</v>
      </c>
      <c r="K79" s="25" t="s">
        <v>213</v>
      </c>
      <c r="L79" s="85" t="str">
        <f t="shared" si="30"/>
        <v>N/A</v>
      </c>
    </row>
    <row r="80" spans="1:12" ht="13" customHeight="1" x14ac:dyDescent="0.25">
      <c r="A80" s="108" t="s">
        <v>1710</v>
      </c>
      <c r="B80" s="25" t="s">
        <v>213</v>
      </c>
      <c r="C80" s="9">
        <v>4.7860019531000004</v>
      </c>
      <c r="D80" s="25" t="s">
        <v>213</v>
      </c>
      <c r="E80" s="9">
        <v>4.7525715354000004</v>
      </c>
      <c r="F80" s="25" t="s">
        <v>213</v>
      </c>
      <c r="G80" s="9">
        <v>0.69027236270000003</v>
      </c>
      <c r="H80" s="25" t="s">
        <v>213</v>
      </c>
      <c r="I80" s="8">
        <v>-0.69899999999999995</v>
      </c>
      <c r="J80" s="8">
        <v>-85.5</v>
      </c>
      <c r="K80" s="25" t="s">
        <v>213</v>
      </c>
      <c r="L80" s="85" t="str">
        <f t="shared" si="30"/>
        <v>N/A</v>
      </c>
    </row>
    <row r="81" spans="1:12" ht="13" customHeight="1" x14ac:dyDescent="0.25">
      <c r="A81" s="108" t="s">
        <v>1711</v>
      </c>
      <c r="B81" s="25" t="s">
        <v>213</v>
      </c>
      <c r="C81" s="9">
        <v>0</v>
      </c>
      <c r="D81" s="25" t="s">
        <v>213</v>
      </c>
      <c r="E81" s="9">
        <v>0</v>
      </c>
      <c r="F81" s="25" t="s">
        <v>213</v>
      </c>
      <c r="G81" s="9">
        <v>0</v>
      </c>
      <c r="H81" s="25" t="s">
        <v>213</v>
      </c>
      <c r="I81" s="8" t="s">
        <v>1750</v>
      </c>
      <c r="J81" s="8" t="s">
        <v>1750</v>
      </c>
      <c r="K81" s="25" t="s">
        <v>213</v>
      </c>
      <c r="L81" s="85" t="str">
        <f t="shared" si="30"/>
        <v>N/A</v>
      </c>
    </row>
    <row r="82" spans="1:12" ht="13" customHeight="1" x14ac:dyDescent="0.25">
      <c r="A82" s="108" t="s">
        <v>1712</v>
      </c>
      <c r="B82" s="25" t="s">
        <v>213</v>
      </c>
      <c r="C82" s="9">
        <v>8.1006916700999998</v>
      </c>
      <c r="D82" s="25" t="s">
        <v>213</v>
      </c>
      <c r="E82" s="9">
        <v>7.5062651954000001</v>
      </c>
      <c r="F82" s="25" t="s">
        <v>213</v>
      </c>
      <c r="G82" s="9">
        <v>7.4972597228</v>
      </c>
      <c r="H82" s="25" t="s">
        <v>213</v>
      </c>
      <c r="I82" s="8">
        <v>-7.34</v>
      </c>
      <c r="J82" s="8">
        <v>-0.12</v>
      </c>
      <c r="K82" s="25" t="s">
        <v>213</v>
      </c>
      <c r="L82" s="85" t="str">
        <f t="shared" si="30"/>
        <v>N/A</v>
      </c>
    </row>
    <row r="83" spans="1:12" ht="13" customHeight="1" x14ac:dyDescent="0.25">
      <c r="A83" s="108" t="s">
        <v>1713</v>
      </c>
      <c r="B83" s="25" t="s">
        <v>213</v>
      </c>
      <c r="C83" s="9">
        <v>0</v>
      </c>
      <c r="D83" s="25" t="s">
        <v>213</v>
      </c>
      <c r="E83" s="9">
        <v>0</v>
      </c>
      <c r="F83" s="25" t="s">
        <v>213</v>
      </c>
      <c r="G83" s="9">
        <v>0</v>
      </c>
      <c r="H83" s="25" t="s">
        <v>213</v>
      </c>
      <c r="I83" s="8" t="s">
        <v>1750</v>
      </c>
      <c r="J83" s="8" t="s">
        <v>1750</v>
      </c>
      <c r="K83" s="25" t="s">
        <v>213</v>
      </c>
      <c r="L83" s="85" t="str">
        <f t="shared" si="30"/>
        <v>N/A</v>
      </c>
    </row>
    <row r="84" spans="1:12" ht="13" customHeight="1" x14ac:dyDescent="0.25">
      <c r="A84" s="108" t="s">
        <v>1714</v>
      </c>
      <c r="B84" s="25" t="s">
        <v>213</v>
      </c>
      <c r="C84" s="9">
        <v>14.758319008000001</v>
      </c>
      <c r="D84" s="25" t="s">
        <v>213</v>
      </c>
      <c r="E84" s="9">
        <v>13.854497848999999</v>
      </c>
      <c r="F84" s="25" t="s">
        <v>213</v>
      </c>
      <c r="G84" s="9">
        <v>15.933844852</v>
      </c>
      <c r="H84" s="25" t="s">
        <v>213</v>
      </c>
      <c r="I84" s="8">
        <v>-6.12</v>
      </c>
      <c r="J84" s="8">
        <v>15.01</v>
      </c>
      <c r="K84" s="25" t="s">
        <v>213</v>
      </c>
      <c r="L84" s="85" t="str">
        <f t="shared" si="30"/>
        <v>N/A</v>
      </c>
    </row>
    <row r="85" spans="1:12" ht="13" customHeight="1" x14ac:dyDescent="0.25">
      <c r="A85" s="108" t="s">
        <v>1715</v>
      </c>
      <c r="B85" s="25" t="s">
        <v>213</v>
      </c>
      <c r="C85" s="9">
        <v>0</v>
      </c>
      <c r="D85" s="25" t="s">
        <v>213</v>
      </c>
      <c r="E85" s="9">
        <v>0</v>
      </c>
      <c r="F85" s="25" t="s">
        <v>213</v>
      </c>
      <c r="G85" s="9">
        <v>0</v>
      </c>
      <c r="H85" s="25" t="s">
        <v>213</v>
      </c>
      <c r="I85" s="8" t="s">
        <v>1750</v>
      </c>
      <c r="J85" s="8" t="s">
        <v>1750</v>
      </c>
      <c r="K85" s="25" t="s">
        <v>213</v>
      </c>
      <c r="L85" s="85" t="str">
        <f t="shared" si="30"/>
        <v>N/A</v>
      </c>
    </row>
    <row r="86" spans="1:12" ht="13" customHeight="1" x14ac:dyDescent="0.25">
      <c r="A86" s="108" t="s">
        <v>1716</v>
      </c>
      <c r="B86" s="25" t="s">
        <v>213</v>
      </c>
      <c r="C86" s="9">
        <v>0</v>
      </c>
      <c r="D86" s="25" t="s">
        <v>213</v>
      </c>
      <c r="E86" s="9">
        <v>0</v>
      </c>
      <c r="F86" s="25" t="s">
        <v>213</v>
      </c>
      <c r="G86" s="9">
        <v>0</v>
      </c>
      <c r="H86" s="25" t="s">
        <v>213</v>
      </c>
      <c r="I86" s="8" t="s">
        <v>1750</v>
      </c>
      <c r="J86" s="8" t="s">
        <v>1750</v>
      </c>
      <c r="K86" s="25" t="s">
        <v>213</v>
      </c>
      <c r="L86" s="85" t="str">
        <f t="shared" si="30"/>
        <v>N/A</v>
      </c>
    </row>
    <row r="87" spans="1:12" x14ac:dyDescent="0.25">
      <c r="A87" s="108" t="s">
        <v>958</v>
      </c>
      <c r="B87" s="25" t="s">
        <v>213</v>
      </c>
      <c r="C87" s="9">
        <v>60.275376706000003</v>
      </c>
      <c r="D87" s="25" t="s">
        <v>213</v>
      </c>
      <c r="E87" s="9">
        <v>62.749205162000003</v>
      </c>
      <c r="F87" s="25" t="s">
        <v>213</v>
      </c>
      <c r="G87" s="9">
        <v>62.691299100000002</v>
      </c>
      <c r="H87" s="25" t="s">
        <v>213</v>
      </c>
      <c r="I87" s="8">
        <v>4.1040000000000001</v>
      </c>
      <c r="J87" s="8">
        <v>-9.1999999999999998E-2</v>
      </c>
      <c r="K87" s="25" t="s">
        <v>213</v>
      </c>
      <c r="L87" s="85" t="str">
        <f t="shared" si="30"/>
        <v>N/A</v>
      </c>
    </row>
    <row r="88" spans="1:12" x14ac:dyDescent="0.25">
      <c r="A88" s="108" t="s">
        <v>959</v>
      </c>
      <c r="B88" s="25" t="s">
        <v>213</v>
      </c>
      <c r="C88" s="9">
        <v>39.724623293999997</v>
      </c>
      <c r="D88" s="25" t="s">
        <v>213</v>
      </c>
      <c r="E88" s="9">
        <v>37.250794837999997</v>
      </c>
      <c r="F88" s="25" t="s">
        <v>213</v>
      </c>
      <c r="G88" s="9">
        <v>37.308700899999998</v>
      </c>
      <c r="H88" s="25" t="s">
        <v>213</v>
      </c>
      <c r="I88" s="8">
        <v>-6.23</v>
      </c>
      <c r="J88" s="8">
        <v>0.15540000000000001</v>
      </c>
      <c r="K88" s="25" t="s">
        <v>213</v>
      </c>
      <c r="L88" s="85" t="str">
        <f t="shared" si="30"/>
        <v>N/A</v>
      </c>
    </row>
    <row r="89" spans="1:12" x14ac:dyDescent="0.25">
      <c r="A89" s="130" t="s">
        <v>68</v>
      </c>
      <c r="B89" s="25" t="s">
        <v>213</v>
      </c>
      <c r="C89" s="1">
        <v>531</v>
      </c>
      <c r="D89" s="7" t="str">
        <f>IF($B89="N/A","N/A",IF(C89&gt;10,"No",IF(C89&lt;-10,"No","Yes")))</f>
        <v>N/A</v>
      </c>
      <c r="E89" s="1">
        <v>476</v>
      </c>
      <c r="F89" s="7" t="str">
        <f>IF($B89="N/A","N/A",IF(E89&gt;10,"No",IF(E89&lt;-10,"No","Yes")))</f>
        <v>N/A</v>
      </c>
      <c r="G89" s="1">
        <v>8234</v>
      </c>
      <c r="H89" s="7" t="str">
        <f>IF($B89="N/A","N/A",IF(G89&gt;10,"No",IF(G89&lt;-10,"No","Yes")))</f>
        <v>N/A</v>
      </c>
      <c r="I89" s="8">
        <v>-10.4</v>
      </c>
      <c r="J89" s="8">
        <v>1630</v>
      </c>
      <c r="K89" s="25" t="s">
        <v>735</v>
      </c>
      <c r="L89" s="85" t="str">
        <f t="shared" si="30"/>
        <v>No</v>
      </c>
    </row>
    <row r="90" spans="1:12" x14ac:dyDescent="0.25">
      <c r="A90" s="108" t="s">
        <v>109</v>
      </c>
      <c r="B90" s="25" t="s">
        <v>213</v>
      </c>
      <c r="C90" s="9">
        <v>0.18832391709999999</v>
      </c>
      <c r="D90" s="7" t="str">
        <f>IF($B90="N/A","N/A",IF(C90&gt;10,"No",IF(C90&lt;-10,"No","Yes")))</f>
        <v>N/A</v>
      </c>
      <c r="E90" s="9">
        <v>0.42016806719999999</v>
      </c>
      <c r="F90" s="7" t="str">
        <f>IF($B90="N/A","N/A",IF(E90&gt;10,"No",IF(E90&lt;-10,"No","Yes")))</f>
        <v>N/A</v>
      </c>
      <c r="G90" s="9">
        <v>3.6434296800000002E-2</v>
      </c>
      <c r="H90" s="7" t="str">
        <f>IF($B90="N/A","N/A",IF(G90&gt;10,"No",IF(G90&lt;-10,"No","Yes")))</f>
        <v>N/A</v>
      </c>
      <c r="I90" s="8">
        <v>123.1</v>
      </c>
      <c r="J90" s="8">
        <v>-91.3</v>
      </c>
      <c r="K90" s="25" t="s">
        <v>735</v>
      </c>
      <c r="L90" s="85" t="str">
        <f t="shared" si="30"/>
        <v>No</v>
      </c>
    </row>
    <row r="91" spans="1:12" x14ac:dyDescent="0.25">
      <c r="A91" s="108" t="s">
        <v>110</v>
      </c>
      <c r="B91" s="25" t="s">
        <v>213</v>
      </c>
      <c r="C91" s="9">
        <v>1.1299435028</v>
      </c>
      <c r="D91" s="7" t="str">
        <f>IF($B91="N/A","N/A",IF(C91&gt;10,"No",IF(C91&lt;-10,"No","Yes")))</f>
        <v>N/A</v>
      </c>
      <c r="E91" s="9">
        <v>1.2605042017000001</v>
      </c>
      <c r="F91" s="7" t="str">
        <f>IF($B91="N/A","N/A",IF(E91&gt;10,"No",IF(E91&lt;-10,"No","Yes")))</f>
        <v>N/A</v>
      </c>
      <c r="G91" s="9">
        <v>40.672820014999999</v>
      </c>
      <c r="H91" s="7" t="str">
        <f>IF($B91="N/A","N/A",IF(G91&gt;10,"No",IF(G91&lt;-10,"No","Yes")))</f>
        <v>N/A</v>
      </c>
      <c r="I91" s="8">
        <v>11.55</v>
      </c>
      <c r="J91" s="8">
        <v>3127</v>
      </c>
      <c r="K91" s="25" t="s">
        <v>735</v>
      </c>
      <c r="L91" s="85" t="str">
        <f t="shared" si="30"/>
        <v>No</v>
      </c>
    </row>
    <row r="92" spans="1:12" x14ac:dyDescent="0.25">
      <c r="A92" s="116" t="s">
        <v>7</v>
      </c>
      <c r="B92" s="25" t="s">
        <v>213</v>
      </c>
      <c r="C92" s="9">
        <v>2.0403057229999999</v>
      </c>
      <c r="D92" s="7" t="str">
        <f>IF($B92="N/A","N/A",IF(C92&gt;10,"No",IF(C92&lt;-10,"No","Yes")))</f>
        <v>N/A</v>
      </c>
      <c r="E92" s="9">
        <v>2.1978679632999998</v>
      </c>
      <c r="F92" s="7" t="str">
        <f>IF($B92="N/A","N/A",IF(E92&gt;10,"No",IF(E92&lt;-10,"No","Yes")))</f>
        <v>N/A</v>
      </c>
      <c r="G92" s="9">
        <v>2.3545571851</v>
      </c>
      <c r="H92" s="7" t="str">
        <f>IF($B92="N/A","N/A",IF(G92&gt;10,"No",IF(G92&lt;-10,"No","Yes")))</f>
        <v>N/A</v>
      </c>
      <c r="I92" s="8">
        <v>7.7220000000000004</v>
      </c>
      <c r="J92" s="8">
        <v>7.1289999999999996</v>
      </c>
      <c r="K92" s="25" t="s">
        <v>736</v>
      </c>
      <c r="L92" s="85" t="str">
        <f t="shared" si="30"/>
        <v>Yes</v>
      </c>
    </row>
    <row r="93" spans="1:12" x14ac:dyDescent="0.25">
      <c r="A93" s="116" t="s">
        <v>180</v>
      </c>
      <c r="B93" s="25" t="s">
        <v>213</v>
      </c>
      <c r="C93" s="9">
        <v>58.645069126999999</v>
      </c>
      <c r="D93" s="7" t="str">
        <f t="shared" ref="D93:D94" si="31">IF($B93="N/A","N/A",IF(C93&gt;10,"No",IF(C93&lt;-10,"No","Yes")))</f>
        <v>N/A</v>
      </c>
      <c r="E93" s="9">
        <v>58.120067327000001</v>
      </c>
      <c r="F93" s="7" t="str">
        <f t="shared" ref="F93:F94" si="32">IF($B93="N/A","N/A",IF(E93&gt;10,"No",IF(E93&lt;-10,"No","Yes")))</f>
        <v>N/A</v>
      </c>
      <c r="G93" s="9">
        <v>57.812218168000001</v>
      </c>
      <c r="H93" s="7" t="str">
        <f t="shared" ref="H93:H94" si="33">IF($B93="N/A","N/A",IF(G93&gt;10,"No",IF(G93&lt;-10,"No","Yes")))</f>
        <v>N/A</v>
      </c>
      <c r="I93" s="8">
        <v>-0.89500000000000002</v>
      </c>
      <c r="J93" s="8">
        <v>-0.53</v>
      </c>
      <c r="K93" s="25" t="s">
        <v>735</v>
      </c>
      <c r="L93" s="85" t="str">
        <f>IF(J93="Div by 0", "N/A", IF(OR(J93="N/A",K93="N/A"),"N/A", IF(J93&gt;VALUE(MID(K93,1,2)), "No", IF(J93&lt;-1*VALUE(MID(K93,1,2)), "No", "Yes"))))</f>
        <v>Yes</v>
      </c>
    </row>
    <row r="94" spans="1:12" x14ac:dyDescent="0.25">
      <c r="A94" s="116" t="s">
        <v>181</v>
      </c>
      <c r="B94" s="25" t="s">
        <v>213</v>
      </c>
      <c r="C94" s="9">
        <v>41.354930873000001</v>
      </c>
      <c r="D94" s="7" t="str">
        <f t="shared" si="31"/>
        <v>N/A</v>
      </c>
      <c r="E94" s="9">
        <v>41.879932672999999</v>
      </c>
      <c r="F94" s="7" t="str">
        <f t="shared" si="32"/>
        <v>N/A</v>
      </c>
      <c r="G94" s="9">
        <v>42.187781831999999</v>
      </c>
      <c r="H94" s="7" t="str">
        <f t="shared" si="33"/>
        <v>N/A</v>
      </c>
      <c r="I94" s="8">
        <v>1.27</v>
      </c>
      <c r="J94" s="8">
        <v>0.73509999999999998</v>
      </c>
      <c r="K94" s="25" t="s">
        <v>735</v>
      </c>
      <c r="L94" s="85" t="str">
        <f>IF(J94="Div by 0", "N/A", IF(OR(J94="N/A",K94="N/A"),"N/A", IF(J94&gt;VALUE(MID(K94,1,2)), "No", IF(J94&lt;-1*VALUE(MID(K94,1,2)), "No", "Yes"))))</f>
        <v>Yes</v>
      </c>
    </row>
    <row r="95" spans="1:12" x14ac:dyDescent="0.25">
      <c r="A95" s="108" t="s">
        <v>8</v>
      </c>
      <c r="B95" s="25" t="s">
        <v>285</v>
      </c>
      <c r="C95" s="9">
        <v>6.0918621824999999</v>
      </c>
      <c r="D95" s="7" t="str">
        <f>IF($B95="N/A","N/A",IF(C95&gt;10,"No",IF(C95&lt;5,"No","Yes")))</f>
        <v>Yes</v>
      </c>
      <c r="E95" s="9">
        <v>5.6981484944999998</v>
      </c>
      <c r="F95" s="7" t="str">
        <f>IF($B95="N/A","N/A",IF(E95&gt;10,"No",IF(E95&lt;5,"No","Yes")))</f>
        <v>Yes</v>
      </c>
      <c r="G95" s="9">
        <v>5.7171201420999997</v>
      </c>
      <c r="H95" s="7" t="str">
        <f t="shared" ref="H95:H98" si="34">IF($B95="N/A","N/A",IF(G95&gt;10,"No",IF(G95&lt;5,"No","Yes")))</f>
        <v>Yes</v>
      </c>
      <c r="I95" s="8">
        <v>-6.46</v>
      </c>
      <c r="J95" s="8">
        <v>0.33289999999999997</v>
      </c>
      <c r="K95" s="25" t="s">
        <v>736</v>
      </c>
      <c r="L95" s="85" t="str">
        <f t="shared" si="30"/>
        <v>Yes</v>
      </c>
    </row>
    <row r="96" spans="1:12" x14ac:dyDescent="0.25">
      <c r="A96" s="108" t="s">
        <v>149</v>
      </c>
      <c r="B96" s="25" t="s">
        <v>285</v>
      </c>
      <c r="C96" s="9">
        <v>5.3170625409000003</v>
      </c>
      <c r="D96" s="7" t="str">
        <f>IF($B96="N/A","N/A",IF(C96&gt;10,"No",IF(C96&lt;5,"No","Yes")))</f>
        <v>Yes</v>
      </c>
      <c r="E96" s="9">
        <v>5.1984290256000003</v>
      </c>
      <c r="F96" s="7" t="str">
        <f t="shared" ref="F96:F98" si="35">IF($B96="N/A","N/A",IF(E96&gt;10,"No",IF(E96&lt;5,"No","Yes")))</f>
        <v>Yes</v>
      </c>
      <c r="G96" s="9">
        <v>5.1413150555999998</v>
      </c>
      <c r="H96" s="7" t="str">
        <f t="shared" si="34"/>
        <v>Yes</v>
      </c>
      <c r="I96" s="8">
        <v>-2.23</v>
      </c>
      <c r="J96" s="8">
        <v>-1.1000000000000001</v>
      </c>
      <c r="K96" s="25" t="s">
        <v>736</v>
      </c>
      <c r="L96" s="85" t="str">
        <f t="shared" si="30"/>
        <v>Yes</v>
      </c>
    </row>
    <row r="97" spans="1:12" x14ac:dyDescent="0.25">
      <c r="A97" s="108" t="s">
        <v>150</v>
      </c>
      <c r="B97" s="25" t="s">
        <v>285</v>
      </c>
      <c r="C97" s="9">
        <v>5.8190681419999999</v>
      </c>
      <c r="D97" s="7" t="str">
        <f>IF($B97="N/A","N/A",IF(C97&gt;10,"No",IF(C97&lt;5,"No","Yes")))</f>
        <v>Yes</v>
      </c>
      <c r="E97" s="9">
        <v>5.5163643163999998</v>
      </c>
      <c r="F97" s="7" t="str">
        <f t="shared" si="35"/>
        <v>Yes</v>
      </c>
      <c r="G97" s="9">
        <v>5.5443786161000004</v>
      </c>
      <c r="H97" s="7" t="str">
        <f t="shared" si="34"/>
        <v>Yes</v>
      </c>
      <c r="I97" s="8">
        <v>-5.2</v>
      </c>
      <c r="J97" s="8">
        <v>0.50780000000000003</v>
      </c>
      <c r="K97" s="25" t="s">
        <v>736</v>
      </c>
      <c r="L97" s="85" t="str">
        <f t="shared" si="30"/>
        <v>Yes</v>
      </c>
    </row>
    <row r="98" spans="1:12" x14ac:dyDescent="0.25">
      <c r="A98" s="108" t="s">
        <v>151</v>
      </c>
      <c r="B98" s="25" t="s">
        <v>285</v>
      </c>
      <c r="C98" s="9">
        <v>6.0999330121000002</v>
      </c>
      <c r="D98" s="7" t="str">
        <f>IF($B98="N/A","N/A",IF(C98&gt;10,"No",IF(C98&lt;5,"No","Yes")))</f>
        <v>Yes</v>
      </c>
      <c r="E98" s="9">
        <v>5.7093697399999996</v>
      </c>
      <c r="F98" s="7" t="str">
        <f t="shared" si="35"/>
        <v>Yes</v>
      </c>
      <c r="G98" s="9">
        <v>5.7282199992000002</v>
      </c>
      <c r="H98" s="7" t="str">
        <f t="shared" si="34"/>
        <v>Yes</v>
      </c>
      <c r="I98" s="8">
        <v>-6.4</v>
      </c>
      <c r="J98" s="8">
        <v>0.33019999999999999</v>
      </c>
      <c r="K98" s="25" t="s">
        <v>736</v>
      </c>
      <c r="L98" s="85" t="str">
        <f t="shared" si="30"/>
        <v>Yes</v>
      </c>
    </row>
    <row r="99" spans="1:12" x14ac:dyDescent="0.25">
      <c r="A99" s="108" t="s">
        <v>960</v>
      </c>
      <c r="B99" s="25" t="s">
        <v>213</v>
      </c>
      <c r="C99" s="1">
        <v>1351</v>
      </c>
      <c r="D99" s="7" t="str">
        <f t="shared" ref="D99:D110" si="36">IF($B99="N/A","N/A",IF(C99&gt;10,"No",IF(C99&lt;-10,"No","Yes")))</f>
        <v>N/A</v>
      </c>
      <c r="E99" s="1">
        <v>1086</v>
      </c>
      <c r="F99" s="7" t="str">
        <f t="shared" ref="F99:F110" si="37">IF($B99="N/A","N/A",IF(E99&gt;10,"No",IF(E99&lt;-10,"No","Yes")))</f>
        <v>N/A</v>
      </c>
      <c r="G99" s="1">
        <v>1234</v>
      </c>
      <c r="H99" s="7" t="str">
        <f t="shared" ref="H99:H110" si="38">IF($B99="N/A","N/A",IF(G99&gt;10,"No",IF(G99&lt;-10,"No","Yes")))</f>
        <v>N/A</v>
      </c>
      <c r="I99" s="8">
        <v>-19.600000000000001</v>
      </c>
      <c r="J99" s="8">
        <v>13.63</v>
      </c>
      <c r="K99" s="25" t="s">
        <v>735</v>
      </c>
      <c r="L99" s="85" t="str">
        <f t="shared" si="30"/>
        <v>No</v>
      </c>
    </row>
    <row r="100" spans="1:12" x14ac:dyDescent="0.25">
      <c r="A100" s="108" t="s">
        <v>961</v>
      </c>
      <c r="B100" s="25" t="s">
        <v>213</v>
      </c>
      <c r="C100" s="1">
        <v>379</v>
      </c>
      <c r="D100" s="7" t="str">
        <f t="shared" si="36"/>
        <v>N/A</v>
      </c>
      <c r="E100" s="1">
        <v>271</v>
      </c>
      <c r="F100" s="7" t="str">
        <f t="shared" si="37"/>
        <v>N/A</v>
      </c>
      <c r="G100" s="1">
        <v>274</v>
      </c>
      <c r="H100" s="7" t="str">
        <f t="shared" si="38"/>
        <v>N/A</v>
      </c>
      <c r="I100" s="8">
        <v>-28.5</v>
      </c>
      <c r="J100" s="8">
        <v>1.107</v>
      </c>
      <c r="K100" s="25" t="s">
        <v>735</v>
      </c>
      <c r="L100" s="85" t="str">
        <f t="shared" si="30"/>
        <v>Yes</v>
      </c>
    </row>
    <row r="101" spans="1:12" x14ac:dyDescent="0.25">
      <c r="A101" s="108" t="s">
        <v>1</v>
      </c>
      <c r="B101" s="25" t="s">
        <v>213</v>
      </c>
      <c r="C101" s="9">
        <v>96.705487356999996</v>
      </c>
      <c r="D101" s="7" t="str">
        <f t="shared" si="36"/>
        <v>N/A</v>
      </c>
      <c r="E101" s="9">
        <v>93.37198429</v>
      </c>
      <c r="F101" s="7" t="str">
        <f t="shared" si="37"/>
        <v>N/A</v>
      </c>
      <c r="G101" s="9">
        <v>16.864151624000002</v>
      </c>
      <c r="H101" s="7" t="str">
        <f t="shared" si="38"/>
        <v>N/A</v>
      </c>
      <c r="I101" s="8">
        <v>-3.45</v>
      </c>
      <c r="J101" s="8">
        <v>-81.900000000000006</v>
      </c>
      <c r="K101" s="25" t="s">
        <v>736</v>
      </c>
      <c r="L101" s="85" t="str">
        <f t="shared" si="30"/>
        <v>No</v>
      </c>
    </row>
    <row r="102" spans="1:12" x14ac:dyDescent="0.25">
      <c r="A102" s="108" t="s">
        <v>69</v>
      </c>
      <c r="B102" s="25" t="s">
        <v>213</v>
      </c>
      <c r="C102" s="9">
        <v>94.921591374000002</v>
      </c>
      <c r="D102" s="7" t="str">
        <f t="shared" si="36"/>
        <v>N/A</v>
      </c>
      <c r="E102" s="9">
        <v>93.818851901000002</v>
      </c>
      <c r="F102" s="7" t="str">
        <f t="shared" si="37"/>
        <v>N/A</v>
      </c>
      <c r="G102" s="9">
        <v>98.440906659999996</v>
      </c>
      <c r="H102" s="7" t="str">
        <f t="shared" si="38"/>
        <v>N/A</v>
      </c>
      <c r="I102" s="8">
        <v>-1.1599999999999999</v>
      </c>
      <c r="J102" s="8">
        <v>4.9269999999999996</v>
      </c>
      <c r="K102" s="25" t="s">
        <v>736</v>
      </c>
      <c r="L102" s="85" t="str">
        <f t="shared" si="30"/>
        <v>Yes</v>
      </c>
    </row>
    <row r="103" spans="1:12" x14ac:dyDescent="0.25">
      <c r="A103" s="116" t="s">
        <v>70</v>
      </c>
      <c r="B103" s="25" t="s">
        <v>213</v>
      </c>
      <c r="C103" s="1">
        <v>117390</v>
      </c>
      <c r="D103" s="7" t="str">
        <f t="shared" si="36"/>
        <v>N/A</v>
      </c>
      <c r="E103" s="1">
        <v>125339</v>
      </c>
      <c r="F103" s="7" t="str">
        <f t="shared" si="37"/>
        <v>N/A</v>
      </c>
      <c r="G103" s="1">
        <v>134623</v>
      </c>
      <c r="H103" s="7" t="str">
        <f t="shared" si="38"/>
        <v>N/A</v>
      </c>
      <c r="I103" s="8">
        <v>6.7709999999999999</v>
      </c>
      <c r="J103" s="8">
        <v>7.407</v>
      </c>
      <c r="K103" s="25" t="s">
        <v>735</v>
      </c>
      <c r="L103" s="85" t="str">
        <f t="shared" si="30"/>
        <v>Yes</v>
      </c>
    </row>
    <row r="104" spans="1:12" x14ac:dyDescent="0.25">
      <c r="A104" s="108" t="s">
        <v>687</v>
      </c>
      <c r="B104" s="25" t="s">
        <v>213</v>
      </c>
      <c r="C104" s="9">
        <v>1.1466053327000001</v>
      </c>
      <c r="D104" s="7" t="str">
        <f t="shared" si="36"/>
        <v>N/A</v>
      </c>
      <c r="E104" s="9">
        <v>1.4664230606999999</v>
      </c>
      <c r="F104" s="7" t="str">
        <f t="shared" si="37"/>
        <v>N/A</v>
      </c>
      <c r="G104" s="9">
        <v>2.1014239766</v>
      </c>
      <c r="H104" s="7" t="str">
        <f t="shared" si="38"/>
        <v>N/A</v>
      </c>
      <c r="I104" s="8">
        <v>27.89</v>
      </c>
      <c r="J104" s="8">
        <v>43.3</v>
      </c>
      <c r="K104" s="25" t="s">
        <v>736</v>
      </c>
      <c r="L104" s="85" t="str">
        <f t="shared" ref="L104:L110" si="39">IF(J104="Div by 0", "N/A", IF(K104="N/A","N/A", IF(J104&gt;VALUE(MID(K104,1,2)), "No", IF(J104&lt;-1*VALUE(MID(K104,1,2)), "No", "Yes"))))</f>
        <v>No</v>
      </c>
    </row>
    <row r="105" spans="1:12" x14ac:dyDescent="0.25">
      <c r="A105" s="108" t="s">
        <v>686</v>
      </c>
      <c r="B105" s="25" t="s">
        <v>213</v>
      </c>
      <c r="C105" s="9">
        <v>1.2743845302000001</v>
      </c>
      <c r="D105" s="7" t="str">
        <f t="shared" si="36"/>
        <v>N/A</v>
      </c>
      <c r="E105" s="9">
        <v>0.63906685070000002</v>
      </c>
      <c r="F105" s="7" t="str">
        <f t="shared" si="37"/>
        <v>N/A</v>
      </c>
      <c r="G105" s="9">
        <v>0.49842894599999998</v>
      </c>
      <c r="H105" s="7" t="str">
        <f t="shared" si="38"/>
        <v>N/A</v>
      </c>
      <c r="I105" s="8">
        <v>-49.9</v>
      </c>
      <c r="J105" s="8">
        <v>-22</v>
      </c>
      <c r="K105" s="25" t="s">
        <v>736</v>
      </c>
      <c r="L105" s="85" t="str">
        <f t="shared" si="39"/>
        <v>No</v>
      </c>
    </row>
    <row r="106" spans="1:12" x14ac:dyDescent="0.25">
      <c r="A106" s="108" t="s">
        <v>685</v>
      </c>
      <c r="B106" s="25" t="s">
        <v>213</v>
      </c>
      <c r="C106" s="9">
        <v>97.579010136999997</v>
      </c>
      <c r="D106" s="7" t="str">
        <f t="shared" si="36"/>
        <v>N/A</v>
      </c>
      <c r="E106" s="9">
        <v>97.894510088999994</v>
      </c>
      <c r="F106" s="7" t="str">
        <f t="shared" si="37"/>
        <v>N/A</v>
      </c>
      <c r="G106" s="9">
        <v>97.400147077</v>
      </c>
      <c r="H106" s="7" t="str">
        <f t="shared" si="38"/>
        <v>N/A</v>
      </c>
      <c r="I106" s="8">
        <v>0.32329999999999998</v>
      </c>
      <c r="J106" s="8">
        <v>-0.505</v>
      </c>
      <c r="K106" s="25" t="s">
        <v>736</v>
      </c>
      <c r="L106" s="85" t="str">
        <f t="shared" si="39"/>
        <v>Yes</v>
      </c>
    </row>
    <row r="107" spans="1:12" ht="25" x14ac:dyDescent="0.25">
      <c r="A107" s="116" t="s">
        <v>962</v>
      </c>
      <c r="B107" s="25" t="s">
        <v>213</v>
      </c>
      <c r="C107" s="9">
        <v>42.606716544000001</v>
      </c>
      <c r="D107" s="7" t="str">
        <f t="shared" si="36"/>
        <v>N/A</v>
      </c>
      <c r="E107" s="9">
        <v>42.521039835000003</v>
      </c>
      <c r="F107" s="7" t="str">
        <f t="shared" si="37"/>
        <v>N/A</v>
      </c>
      <c r="G107" s="9">
        <v>43.061895577999998</v>
      </c>
      <c r="H107" s="7" t="str">
        <f t="shared" si="38"/>
        <v>N/A</v>
      </c>
      <c r="I107" s="8">
        <v>-0.20100000000000001</v>
      </c>
      <c r="J107" s="8">
        <v>1.272</v>
      </c>
      <c r="K107" s="25" t="s">
        <v>736</v>
      </c>
      <c r="L107" s="85" t="str">
        <f t="shared" si="39"/>
        <v>Yes</v>
      </c>
    </row>
    <row r="108" spans="1:12" ht="25" x14ac:dyDescent="0.25">
      <c r="A108" s="116" t="s">
        <v>963</v>
      </c>
      <c r="B108" s="25" t="s">
        <v>213</v>
      </c>
      <c r="C108" s="9">
        <v>56.266595643000002</v>
      </c>
      <c r="D108" s="7" t="str">
        <f t="shared" si="36"/>
        <v>N/A</v>
      </c>
      <c r="E108" s="9">
        <v>56.376285768000002</v>
      </c>
      <c r="F108" s="7" t="str">
        <f t="shared" si="37"/>
        <v>N/A</v>
      </c>
      <c r="G108" s="9">
        <v>55.880843034000002</v>
      </c>
      <c r="H108" s="7" t="str">
        <f t="shared" si="38"/>
        <v>N/A</v>
      </c>
      <c r="I108" s="8">
        <v>0.19489999999999999</v>
      </c>
      <c r="J108" s="8">
        <v>-0.879</v>
      </c>
      <c r="K108" s="25" t="s">
        <v>736</v>
      </c>
      <c r="L108" s="85" t="str">
        <f t="shared" si="39"/>
        <v>Yes</v>
      </c>
    </row>
    <row r="109" spans="1:12" ht="25" x14ac:dyDescent="0.25">
      <c r="A109" s="116" t="s">
        <v>964</v>
      </c>
      <c r="B109" s="25" t="s">
        <v>213</v>
      </c>
      <c r="C109" s="9">
        <v>0.43259646660000001</v>
      </c>
      <c r="D109" s="7" t="str">
        <f t="shared" si="36"/>
        <v>N/A</v>
      </c>
      <c r="E109" s="9">
        <v>0.47802506080000001</v>
      </c>
      <c r="F109" s="7" t="str">
        <f t="shared" si="37"/>
        <v>N/A</v>
      </c>
      <c r="G109" s="9">
        <v>0.51891831889999995</v>
      </c>
      <c r="H109" s="7" t="str">
        <f t="shared" si="38"/>
        <v>N/A</v>
      </c>
      <c r="I109" s="8">
        <v>10.5</v>
      </c>
      <c r="J109" s="8">
        <v>8.5549999999999997</v>
      </c>
      <c r="K109" s="25" t="s">
        <v>736</v>
      </c>
      <c r="L109" s="85" t="str">
        <f t="shared" si="39"/>
        <v>Yes</v>
      </c>
    </row>
    <row r="110" spans="1:12" ht="25" x14ac:dyDescent="0.25">
      <c r="A110" s="116" t="s">
        <v>965</v>
      </c>
      <c r="B110" s="25" t="s">
        <v>213</v>
      </c>
      <c r="C110" s="9">
        <v>0.69409134559999996</v>
      </c>
      <c r="D110" s="7" t="str">
        <f t="shared" si="36"/>
        <v>N/A</v>
      </c>
      <c r="E110" s="9">
        <v>0.62464933609999995</v>
      </c>
      <c r="F110" s="7" t="str">
        <f t="shared" si="37"/>
        <v>N/A</v>
      </c>
      <c r="G110" s="9">
        <v>0.53834306880000005</v>
      </c>
      <c r="H110" s="7" t="str">
        <f t="shared" si="38"/>
        <v>N/A</v>
      </c>
      <c r="I110" s="8">
        <v>-10</v>
      </c>
      <c r="J110" s="8">
        <v>-13.8</v>
      </c>
      <c r="K110" s="25" t="s">
        <v>736</v>
      </c>
      <c r="L110" s="85" t="str">
        <f t="shared" si="39"/>
        <v>Yes</v>
      </c>
    </row>
    <row r="111" spans="1:12" x14ac:dyDescent="0.25">
      <c r="A111" s="108" t="s">
        <v>966</v>
      </c>
      <c r="B111" s="25" t="s">
        <v>286</v>
      </c>
      <c r="C111" s="9">
        <v>99.877418789999993</v>
      </c>
      <c r="D111" s="7" t="str">
        <f>IF($B111="N/A","N/A",IF(C111&gt;=99,"Yes","No"))</f>
        <v>Yes</v>
      </c>
      <c r="E111" s="9">
        <v>99.874688461999995</v>
      </c>
      <c r="F111" s="7" t="str">
        <f>IF($B111="N/A","N/A",IF(E111&gt;=99,"Yes","No"))</f>
        <v>Yes</v>
      </c>
      <c r="G111" s="9">
        <v>89.681589090000003</v>
      </c>
      <c r="H111" s="7" t="str">
        <f>IF($B111="N/A","N/A",IF(G111&gt;=99,"Yes","No"))</f>
        <v>No</v>
      </c>
      <c r="I111" s="8">
        <v>-3.0000000000000001E-3</v>
      </c>
      <c r="J111" s="8">
        <v>-10.199999999999999</v>
      </c>
      <c r="K111" s="25" t="s">
        <v>735</v>
      </c>
      <c r="L111" s="85" t="str">
        <f t="shared" ref="L111:L145" si="40">IF(J111="Div by 0", "N/A", IF(K111="N/A","N/A", IF(J111&gt;VALUE(MID(K111,1,2)), "No", IF(J111&lt;-1*VALUE(MID(K111,1,2)), "No", "Yes"))))</f>
        <v>No</v>
      </c>
    </row>
    <row r="112" spans="1:12" x14ac:dyDescent="0.25">
      <c r="A112" s="108" t="s">
        <v>967</v>
      </c>
      <c r="B112" s="25" t="s">
        <v>213</v>
      </c>
      <c r="C112" s="9">
        <v>0.77333998569999995</v>
      </c>
      <c r="D112" s="7" t="str">
        <f>IF($B112="N/A","N/A",IF(C112&gt;10,"No",IF(C112&lt;-10,"No","Yes")))</f>
        <v>N/A</v>
      </c>
      <c r="E112" s="9">
        <v>0.77619089860000001</v>
      </c>
      <c r="F112" s="7" t="str">
        <f>IF($B112="N/A","N/A",IF(E112&gt;10,"No",IF(E112&lt;-10,"No","Yes")))</f>
        <v>N/A</v>
      </c>
      <c r="G112" s="9">
        <v>0.55944713459999995</v>
      </c>
      <c r="H112" s="7" t="str">
        <f>IF($B112="N/A","N/A",IF(G112&gt;10,"No",IF(G112&lt;-10,"No","Yes")))</f>
        <v>N/A</v>
      </c>
      <c r="I112" s="8">
        <v>0.36859999999999998</v>
      </c>
      <c r="J112" s="8">
        <v>-27.9</v>
      </c>
      <c r="K112" s="25" t="s">
        <v>735</v>
      </c>
      <c r="L112" s="85" t="str">
        <f t="shared" si="40"/>
        <v>No</v>
      </c>
    </row>
    <row r="113" spans="1:12" x14ac:dyDescent="0.25">
      <c r="A113" s="84" t="s">
        <v>968</v>
      </c>
      <c r="B113" s="25" t="s">
        <v>280</v>
      </c>
      <c r="C113" s="4">
        <v>99.923533470999999</v>
      </c>
      <c r="D113" s="7" t="str">
        <f>IF($B113="N/A","N/A",IF(C113&gt;=98,"Yes","No"))</f>
        <v>Yes</v>
      </c>
      <c r="E113" s="4">
        <v>99.911818273999998</v>
      </c>
      <c r="F113" s="7" t="str">
        <f>IF($B113="N/A","N/A",IF(E113&gt;=98,"Yes","No"))</f>
        <v>Yes</v>
      </c>
      <c r="G113" s="4">
        <v>98.887696550000001</v>
      </c>
      <c r="H113" s="7" t="str">
        <f>IF($B113="N/A","N/A",IF(G113&gt;=98,"Yes","No"))</f>
        <v>Yes</v>
      </c>
      <c r="I113" s="8">
        <v>-1.2E-2</v>
      </c>
      <c r="J113" s="8">
        <v>-1.03</v>
      </c>
      <c r="K113" s="25" t="s">
        <v>735</v>
      </c>
      <c r="L113" s="85" t="str">
        <f t="shared" si="40"/>
        <v>Yes</v>
      </c>
    </row>
    <row r="114" spans="1:12" x14ac:dyDescent="0.25">
      <c r="A114" s="84" t="s">
        <v>969</v>
      </c>
      <c r="B114" s="25" t="s">
        <v>287</v>
      </c>
      <c r="C114" s="4">
        <v>92.030510000000007</v>
      </c>
      <c r="D114" s="7" t="str">
        <f>IF($B114="N/A","N/A",IF(C114&gt;=80,"Yes","No"))</f>
        <v>Yes</v>
      </c>
      <c r="E114" s="4">
        <v>95.432821279999999</v>
      </c>
      <c r="F114" s="7" t="str">
        <f>IF($B114="N/A","N/A",IF(E114&gt;=80,"Yes","No"))</f>
        <v>Yes</v>
      </c>
      <c r="G114" s="4">
        <v>95.760475215</v>
      </c>
      <c r="H114" s="7" t="str">
        <f>IF($B114="N/A","N/A",IF(G114&gt;=80,"Yes","No"))</f>
        <v>Yes</v>
      </c>
      <c r="I114" s="8">
        <v>3.6970000000000001</v>
      </c>
      <c r="J114" s="8">
        <v>0.34329999999999999</v>
      </c>
      <c r="K114" s="25" t="s">
        <v>735</v>
      </c>
      <c r="L114" s="85" t="str">
        <f t="shared" si="40"/>
        <v>Yes</v>
      </c>
    </row>
    <row r="115" spans="1:12" ht="25" x14ac:dyDescent="0.25">
      <c r="A115" s="108" t="s">
        <v>970</v>
      </c>
      <c r="B115" s="25" t="s">
        <v>288</v>
      </c>
      <c r="C115" s="9">
        <v>100</v>
      </c>
      <c r="D115" s="7" t="str">
        <f>IF($B115="N/A","N/A",IF(C115&gt;=100,"Yes","No"))</f>
        <v>Yes</v>
      </c>
      <c r="E115" s="9">
        <v>100</v>
      </c>
      <c r="F115" s="7" t="str">
        <f t="shared" ref="F115:F116" si="41">IF($B115="N/A","N/A",IF(E115&gt;=100,"Yes","No"))</f>
        <v>Yes</v>
      </c>
      <c r="G115" s="9">
        <v>37.231182795999999</v>
      </c>
      <c r="H115" s="7" t="str">
        <f t="shared" ref="H115:H116" si="42">IF($B115="N/A","N/A",IF(G115&gt;=100,"Yes","No"))</f>
        <v>No</v>
      </c>
      <c r="I115" s="8">
        <v>0</v>
      </c>
      <c r="J115" s="8">
        <v>-62.8</v>
      </c>
      <c r="K115" s="25" t="s">
        <v>734</v>
      </c>
      <c r="L115" s="85" t="str">
        <f t="shared" si="40"/>
        <v>No</v>
      </c>
    </row>
    <row r="116" spans="1:12" ht="25" x14ac:dyDescent="0.25">
      <c r="A116" s="84" t="s">
        <v>971</v>
      </c>
      <c r="B116" s="25" t="s">
        <v>288</v>
      </c>
      <c r="C116" s="9">
        <v>100</v>
      </c>
      <c r="D116" s="7" t="str">
        <f>IF($B116="N/A","N/A",IF(C116&gt;=100,"Yes","No"))</f>
        <v>Yes</v>
      </c>
      <c r="E116" s="9">
        <v>100</v>
      </c>
      <c r="F116" s="7" t="str">
        <f t="shared" si="41"/>
        <v>Yes</v>
      </c>
      <c r="G116" s="9">
        <v>100</v>
      </c>
      <c r="H116" s="7" t="str">
        <f t="shared" si="42"/>
        <v>Yes</v>
      </c>
      <c r="I116" s="8">
        <v>0</v>
      </c>
      <c r="J116" s="8">
        <v>0</v>
      </c>
      <c r="K116" s="25" t="s">
        <v>734</v>
      </c>
      <c r="L116" s="85" t="str">
        <f t="shared" si="40"/>
        <v>Yes</v>
      </c>
    </row>
    <row r="117" spans="1:12" ht="25" x14ac:dyDescent="0.25">
      <c r="A117" s="108" t="s">
        <v>972</v>
      </c>
      <c r="B117" s="25" t="s">
        <v>213</v>
      </c>
      <c r="C117" s="9">
        <v>10.882376512</v>
      </c>
      <c r="D117" s="22" t="s">
        <v>737</v>
      </c>
      <c r="E117" s="9">
        <v>9.1538600000000005E-5</v>
      </c>
      <c r="F117" s="22" t="s">
        <v>737</v>
      </c>
      <c r="G117" s="9">
        <v>2.23233714E-2</v>
      </c>
      <c r="H117" s="7" t="str">
        <f>IF($B117="N/A","N/A",IF(G117&lt;100,"No",IF(G117=100,"No","Yes")))</f>
        <v>N/A</v>
      </c>
      <c r="I117" s="8">
        <v>-100</v>
      </c>
      <c r="J117" s="8">
        <v>24287</v>
      </c>
      <c r="K117" s="25" t="s">
        <v>734</v>
      </c>
      <c r="L117" s="85" t="str">
        <f t="shared" si="40"/>
        <v>No</v>
      </c>
    </row>
    <row r="118" spans="1:12" ht="25" x14ac:dyDescent="0.25">
      <c r="A118" s="108" t="s">
        <v>973</v>
      </c>
      <c r="B118" s="21" t="s">
        <v>213</v>
      </c>
      <c r="C118" s="9">
        <v>10.992318226</v>
      </c>
      <c r="D118" s="7" t="str">
        <f>IF($B118="N/A","N/A",IF(C118&gt;10,"No",IF(C118&lt;-10,"No","Yes")))</f>
        <v>N/A</v>
      </c>
      <c r="E118" s="9">
        <v>1.079615E-4</v>
      </c>
      <c r="F118" s="7" t="str">
        <f>IF($B118="N/A","N/A",IF(E118&gt;10,"No",IF(E118&lt;-10,"No","Yes")))</f>
        <v>N/A</v>
      </c>
      <c r="G118" s="9">
        <v>9.5750799999999998E-5</v>
      </c>
      <c r="H118" s="7" t="str">
        <f>IF($B118="N/A","N/A",IF(G118&gt;10,"No",IF(G118&lt;-10,"No","Yes")))</f>
        <v>N/A</v>
      </c>
      <c r="I118" s="8">
        <v>-100</v>
      </c>
      <c r="J118" s="8">
        <v>-11.3</v>
      </c>
      <c r="K118" s="25" t="s">
        <v>734</v>
      </c>
      <c r="L118" s="85" t="str">
        <f>IF(J118="Div by 0", "N/A", IF(OR(J118="N/A",K118="N/A"),"N/A", IF(J118&gt;VALUE(MID(K118,1,2)), "No", IF(J118&lt;-1*VALUE(MID(K118,1,2)), "No", "Yes"))))</f>
        <v>Yes</v>
      </c>
    </row>
    <row r="119" spans="1:12" x14ac:dyDescent="0.25">
      <c r="A119" s="131" t="s">
        <v>100</v>
      </c>
      <c r="B119" s="21" t="s">
        <v>213</v>
      </c>
      <c r="C119" s="22">
        <v>68526</v>
      </c>
      <c r="D119" s="7" t="str">
        <f t="shared" ref="D119:D145" si="43">IF($B119="N/A","N/A",IF(C119&gt;10,"No",IF(C119&lt;-10,"No","Yes")))</f>
        <v>N/A</v>
      </c>
      <c r="E119" s="22">
        <v>71821</v>
      </c>
      <c r="F119" s="7" t="str">
        <f t="shared" ref="F119:F145" si="44">IF($B119="N/A","N/A",IF(E119&gt;10,"No",IF(E119&lt;-10,"No","Yes")))</f>
        <v>N/A</v>
      </c>
      <c r="G119" s="22">
        <v>84325</v>
      </c>
      <c r="H119" s="7" t="str">
        <f t="shared" ref="H119:H145" si="45">IF($B119="N/A","N/A",IF(G119&gt;10,"No",IF(G119&lt;-10,"No","Yes")))</f>
        <v>N/A</v>
      </c>
      <c r="I119" s="8">
        <v>4.8079999999999998</v>
      </c>
      <c r="J119" s="8">
        <v>17.41</v>
      </c>
      <c r="K119" s="25" t="s">
        <v>735</v>
      </c>
      <c r="L119" s="85" t="str">
        <f t="shared" si="40"/>
        <v>No</v>
      </c>
    </row>
    <row r="120" spans="1:12" x14ac:dyDescent="0.25">
      <c r="A120" s="108" t="s">
        <v>974</v>
      </c>
      <c r="B120" s="21" t="s">
        <v>213</v>
      </c>
      <c r="C120" s="22">
        <v>17319</v>
      </c>
      <c r="D120" s="7" t="str">
        <f t="shared" si="43"/>
        <v>N/A</v>
      </c>
      <c r="E120" s="22">
        <v>17817</v>
      </c>
      <c r="F120" s="7" t="str">
        <f t="shared" si="44"/>
        <v>N/A</v>
      </c>
      <c r="G120" s="22">
        <v>57241</v>
      </c>
      <c r="H120" s="7" t="str">
        <f t="shared" si="45"/>
        <v>N/A</v>
      </c>
      <c r="I120" s="8">
        <v>2.875</v>
      </c>
      <c r="J120" s="8">
        <v>221.3</v>
      </c>
      <c r="K120" s="25" t="s">
        <v>735</v>
      </c>
      <c r="L120" s="85" t="str">
        <f t="shared" si="40"/>
        <v>No</v>
      </c>
    </row>
    <row r="121" spans="1:12" x14ac:dyDescent="0.25">
      <c r="A121" s="108" t="s">
        <v>975</v>
      </c>
      <c r="B121" s="21" t="s">
        <v>213</v>
      </c>
      <c r="C121" s="22">
        <v>0</v>
      </c>
      <c r="D121" s="7" t="str">
        <f t="shared" si="43"/>
        <v>N/A</v>
      </c>
      <c r="E121" s="22">
        <v>0</v>
      </c>
      <c r="F121" s="7" t="str">
        <f t="shared" si="44"/>
        <v>N/A</v>
      </c>
      <c r="G121" s="22">
        <v>0</v>
      </c>
      <c r="H121" s="7" t="str">
        <f t="shared" si="45"/>
        <v>N/A</v>
      </c>
      <c r="I121" s="8" t="s">
        <v>1750</v>
      </c>
      <c r="J121" s="8" t="s">
        <v>1750</v>
      </c>
      <c r="K121" s="25" t="s">
        <v>735</v>
      </c>
      <c r="L121" s="85" t="str">
        <f t="shared" si="40"/>
        <v>N/A</v>
      </c>
    </row>
    <row r="122" spans="1:12" x14ac:dyDescent="0.25">
      <c r="A122" s="108" t="s">
        <v>976</v>
      </c>
      <c r="B122" s="21" t="s">
        <v>213</v>
      </c>
      <c r="C122" s="22">
        <v>25413</v>
      </c>
      <c r="D122" s="7" t="str">
        <f t="shared" si="43"/>
        <v>N/A</v>
      </c>
      <c r="E122" s="22">
        <v>26294</v>
      </c>
      <c r="F122" s="7" t="str">
        <f t="shared" si="44"/>
        <v>N/A</v>
      </c>
      <c r="G122" s="22">
        <v>23953</v>
      </c>
      <c r="H122" s="7" t="str">
        <f t="shared" si="45"/>
        <v>N/A</v>
      </c>
      <c r="I122" s="8">
        <v>3.4670000000000001</v>
      </c>
      <c r="J122" s="8">
        <v>-8.9</v>
      </c>
      <c r="K122" s="25" t="s">
        <v>735</v>
      </c>
      <c r="L122" s="85" t="str">
        <f t="shared" si="40"/>
        <v>Yes</v>
      </c>
    </row>
    <row r="123" spans="1:12" x14ac:dyDescent="0.25">
      <c r="A123" s="108" t="s">
        <v>977</v>
      </c>
      <c r="B123" s="21" t="s">
        <v>213</v>
      </c>
      <c r="C123" s="22">
        <v>25794</v>
      </c>
      <c r="D123" s="7" t="str">
        <f t="shared" si="43"/>
        <v>N/A</v>
      </c>
      <c r="E123" s="22">
        <v>27710</v>
      </c>
      <c r="F123" s="7" t="str">
        <f t="shared" si="44"/>
        <v>N/A</v>
      </c>
      <c r="G123" s="22">
        <v>3131</v>
      </c>
      <c r="H123" s="7" t="str">
        <f t="shared" si="45"/>
        <v>N/A</v>
      </c>
      <c r="I123" s="8">
        <v>7.4279999999999999</v>
      </c>
      <c r="J123" s="8">
        <v>-88.7</v>
      </c>
      <c r="K123" s="25" t="s">
        <v>735</v>
      </c>
      <c r="L123" s="85" t="str">
        <f t="shared" si="40"/>
        <v>No</v>
      </c>
    </row>
    <row r="124" spans="1:12" x14ac:dyDescent="0.25">
      <c r="A124" s="108" t="s">
        <v>978</v>
      </c>
      <c r="B124" s="21" t="s">
        <v>213</v>
      </c>
      <c r="C124" s="22">
        <v>0</v>
      </c>
      <c r="D124" s="7" t="str">
        <f t="shared" si="43"/>
        <v>N/A</v>
      </c>
      <c r="E124" s="22">
        <v>0</v>
      </c>
      <c r="F124" s="7" t="str">
        <f t="shared" si="44"/>
        <v>N/A</v>
      </c>
      <c r="G124" s="22">
        <v>0</v>
      </c>
      <c r="H124" s="7" t="str">
        <f t="shared" si="45"/>
        <v>N/A</v>
      </c>
      <c r="I124" s="8" t="s">
        <v>1750</v>
      </c>
      <c r="J124" s="8" t="s">
        <v>1750</v>
      </c>
      <c r="K124" s="25" t="s">
        <v>735</v>
      </c>
      <c r="L124" s="85" t="str">
        <f t="shared" si="40"/>
        <v>N/A</v>
      </c>
    </row>
    <row r="125" spans="1:12" x14ac:dyDescent="0.25">
      <c r="A125" s="131" t="s">
        <v>101</v>
      </c>
      <c r="B125" s="21" t="s">
        <v>213</v>
      </c>
      <c r="C125" s="22">
        <v>116249</v>
      </c>
      <c r="D125" s="7" t="str">
        <f t="shared" si="43"/>
        <v>N/A</v>
      </c>
      <c r="E125" s="22">
        <v>112730</v>
      </c>
      <c r="F125" s="7" t="str">
        <f t="shared" si="44"/>
        <v>N/A</v>
      </c>
      <c r="G125" s="22">
        <v>106355</v>
      </c>
      <c r="H125" s="7" t="str">
        <f t="shared" si="45"/>
        <v>N/A</v>
      </c>
      <c r="I125" s="8">
        <v>-3.03</v>
      </c>
      <c r="J125" s="8">
        <v>-5.66</v>
      </c>
      <c r="K125" s="25" t="s">
        <v>735</v>
      </c>
      <c r="L125" s="85" t="str">
        <f t="shared" si="40"/>
        <v>Yes</v>
      </c>
    </row>
    <row r="126" spans="1:12" x14ac:dyDescent="0.25">
      <c r="A126" s="108" t="s">
        <v>979</v>
      </c>
      <c r="B126" s="21" t="s">
        <v>213</v>
      </c>
      <c r="C126" s="22">
        <v>67476</v>
      </c>
      <c r="D126" s="7" t="str">
        <f t="shared" si="43"/>
        <v>N/A</v>
      </c>
      <c r="E126" s="22">
        <v>65834</v>
      </c>
      <c r="F126" s="7" t="str">
        <f t="shared" si="44"/>
        <v>N/A</v>
      </c>
      <c r="G126" s="22">
        <v>88581</v>
      </c>
      <c r="H126" s="7" t="str">
        <f t="shared" si="45"/>
        <v>N/A</v>
      </c>
      <c r="I126" s="8">
        <v>-2.4300000000000002</v>
      </c>
      <c r="J126" s="8">
        <v>34.549999999999997</v>
      </c>
      <c r="K126" s="25" t="s">
        <v>735</v>
      </c>
      <c r="L126" s="85" t="str">
        <f t="shared" si="40"/>
        <v>No</v>
      </c>
    </row>
    <row r="127" spans="1:12" x14ac:dyDescent="0.25">
      <c r="A127" s="108" t="s">
        <v>980</v>
      </c>
      <c r="B127" s="21" t="s">
        <v>213</v>
      </c>
      <c r="C127" s="22">
        <v>0</v>
      </c>
      <c r="D127" s="7" t="str">
        <f t="shared" si="43"/>
        <v>N/A</v>
      </c>
      <c r="E127" s="22">
        <v>0</v>
      </c>
      <c r="F127" s="7" t="str">
        <f t="shared" si="44"/>
        <v>N/A</v>
      </c>
      <c r="G127" s="22">
        <v>11</v>
      </c>
      <c r="H127" s="7" t="str">
        <f t="shared" si="45"/>
        <v>N/A</v>
      </c>
      <c r="I127" s="8" t="s">
        <v>1750</v>
      </c>
      <c r="J127" s="8" t="s">
        <v>1750</v>
      </c>
      <c r="K127" s="25" t="s">
        <v>735</v>
      </c>
      <c r="L127" s="85" t="str">
        <f t="shared" si="40"/>
        <v>N/A</v>
      </c>
    </row>
    <row r="128" spans="1:12" x14ac:dyDescent="0.25">
      <c r="A128" s="108" t="s">
        <v>981</v>
      </c>
      <c r="B128" s="21" t="s">
        <v>213</v>
      </c>
      <c r="C128" s="22">
        <v>24887</v>
      </c>
      <c r="D128" s="7" t="str">
        <f t="shared" si="43"/>
        <v>N/A</v>
      </c>
      <c r="E128" s="22">
        <v>24159</v>
      </c>
      <c r="F128" s="7" t="str">
        <f t="shared" si="44"/>
        <v>N/A</v>
      </c>
      <c r="G128" s="22">
        <v>16303</v>
      </c>
      <c r="H128" s="7" t="str">
        <f t="shared" si="45"/>
        <v>N/A</v>
      </c>
      <c r="I128" s="8">
        <v>-2.93</v>
      </c>
      <c r="J128" s="8">
        <v>-32.5</v>
      </c>
      <c r="K128" s="25" t="s">
        <v>735</v>
      </c>
      <c r="L128" s="85" t="str">
        <f t="shared" si="40"/>
        <v>No</v>
      </c>
    </row>
    <row r="129" spans="1:12" x14ac:dyDescent="0.25">
      <c r="A129" s="108" t="s">
        <v>982</v>
      </c>
      <c r="B129" s="21" t="s">
        <v>213</v>
      </c>
      <c r="C129" s="22">
        <v>23886</v>
      </c>
      <c r="D129" s="7" t="str">
        <f t="shared" si="43"/>
        <v>N/A</v>
      </c>
      <c r="E129" s="22">
        <v>22737</v>
      </c>
      <c r="F129" s="7" t="str">
        <f t="shared" si="44"/>
        <v>N/A</v>
      </c>
      <c r="G129" s="22">
        <v>1469</v>
      </c>
      <c r="H129" s="7" t="str">
        <f t="shared" si="45"/>
        <v>N/A</v>
      </c>
      <c r="I129" s="8">
        <v>-4.8099999999999996</v>
      </c>
      <c r="J129" s="8">
        <v>-93.5</v>
      </c>
      <c r="K129" s="25" t="s">
        <v>735</v>
      </c>
      <c r="L129" s="85" t="str">
        <f t="shared" si="40"/>
        <v>No</v>
      </c>
    </row>
    <row r="130" spans="1:12" x14ac:dyDescent="0.25">
      <c r="A130" s="108" t="s">
        <v>983</v>
      </c>
      <c r="B130" s="21" t="s">
        <v>213</v>
      </c>
      <c r="C130" s="22">
        <v>0</v>
      </c>
      <c r="D130" s="7" t="str">
        <f t="shared" si="43"/>
        <v>N/A</v>
      </c>
      <c r="E130" s="22">
        <v>0</v>
      </c>
      <c r="F130" s="7" t="str">
        <f t="shared" si="44"/>
        <v>N/A</v>
      </c>
      <c r="G130" s="22">
        <v>0</v>
      </c>
      <c r="H130" s="7" t="str">
        <f t="shared" si="45"/>
        <v>N/A</v>
      </c>
      <c r="I130" s="8" t="s">
        <v>1750</v>
      </c>
      <c r="J130" s="8" t="s">
        <v>1750</v>
      </c>
      <c r="K130" s="25" t="s">
        <v>735</v>
      </c>
      <c r="L130" s="85" t="str">
        <f t="shared" si="40"/>
        <v>N/A</v>
      </c>
    </row>
    <row r="131" spans="1:12" x14ac:dyDescent="0.25">
      <c r="A131" s="131" t="s">
        <v>104</v>
      </c>
      <c r="B131" s="21" t="s">
        <v>213</v>
      </c>
      <c r="C131" s="22">
        <v>362250</v>
      </c>
      <c r="D131" s="7" t="str">
        <f t="shared" si="43"/>
        <v>N/A</v>
      </c>
      <c r="E131" s="22">
        <v>416186</v>
      </c>
      <c r="F131" s="7" t="str">
        <f t="shared" si="44"/>
        <v>N/A</v>
      </c>
      <c r="G131" s="22">
        <v>359704</v>
      </c>
      <c r="H131" s="7" t="str">
        <f t="shared" si="45"/>
        <v>N/A</v>
      </c>
      <c r="I131" s="8">
        <v>14.89</v>
      </c>
      <c r="J131" s="8">
        <v>-13.6</v>
      </c>
      <c r="K131" s="25" t="s">
        <v>735</v>
      </c>
      <c r="L131" s="85" t="str">
        <f t="shared" si="40"/>
        <v>No</v>
      </c>
    </row>
    <row r="132" spans="1:12" x14ac:dyDescent="0.25">
      <c r="A132" s="108" t="s">
        <v>984</v>
      </c>
      <c r="B132" s="21" t="s">
        <v>213</v>
      </c>
      <c r="C132" s="22">
        <v>101713</v>
      </c>
      <c r="D132" s="7" t="str">
        <f t="shared" si="43"/>
        <v>N/A</v>
      </c>
      <c r="E132" s="22">
        <v>48914</v>
      </c>
      <c r="F132" s="7" t="str">
        <f t="shared" si="44"/>
        <v>N/A</v>
      </c>
      <c r="G132" s="22">
        <v>78392</v>
      </c>
      <c r="H132" s="7" t="str">
        <f t="shared" si="45"/>
        <v>N/A</v>
      </c>
      <c r="I132" s="8">
        <v>-51.9</v>
      </c>
      <c r="J132" s="8">
        <v>60.26</v>
      </c>
      <c r="K132" s="25" t="s">
        <v>735</v>
      </c>
      <c r="L132" s="85" t="str">
        <f t="shared" si="40"/>
        <v>No</v>
      </c>
    </row>
    <row r="133" spans="1:12" x14ac:dyDescent="0.25">
      <c r="A133" s="108" t="s">
        <v>985</v>
      </c>
      <c r="B133" s="21" t="s">
        <v>213</v>
      </c>
      <c r="C133" s="22">
        <v>3354</v>
      </c>
      <c r="D133" s="7" t="str">
        <f t="shared" si="43"/>
        <v>N/A</v>
      </c>
      <c r="E133" s="22">
        <v>58</v>
      </c>
      <c r="F133" s="7" t="str">
        <f t="shared" si="44"/>
        <v>N/A</v>
      </c>
      <c r="G133" s="22">
        <v>2282</v>
      </c>
      <c r="H133" s="7" t="str">
        <f t="shared" si="45"/>
        <v>N/A</v>
      </c>
      <c r="I133" s="8">
        <v>-98.3</v>
      </c>
      <c r="J133" s="8">
        <v>3834</v>
      </c>
      <c r="K133" s="25" t="s">
        <v>735</v>
      </c>
      <c r="L133" s="85" t="str">
        <f t="shared" si="40"/>
        <v>No</v>
      </c>
    </row>
    <row r="134" spans="1:12" x14ac:dyDescent="0.25">
      <c r="A134" s="108" t="s">
        <v>986</v>
      </c>
      <c r="B134" s="21" t="s">
        <v>213</v>
      </c>
      <c r="C134" s="22">
        <v>0</v>
      </c>
      <c r="D134" s="7" t="str">
        <f t="shared" si="43"/>
        <v>N/A</v>
      </c>
      <c r="E134" s="22">
        <v>0</v>
      </c>
      <c r="F134" s="7" t="str">
        <f t="shared" si="44"/>
        <v>N/A</v>
      </c>
      <c r="G134" s="22">
        <v>0</v>
      </c>
      <c r="H134" s="7" t="str">
        <f t="shared" si="45"/>
        <v>N/A</v>
      </c>
      <c r="I134" s="8" t="s">
        <v>1750</v>
      </c>
      <c r="J134" s="8" t="s">
        <v>1750</v>
      </c>
      <c r="K134" s="25" t="s">
        <v>735</v>
      </c>
      <c r="L134" s="85" t="str">
        <f t="shared" si="40"/>
        <v>N/A</v>
      </c>
    </row>
    <row r="135" spans="1:12" x14ac:dyDescent="0.25">
      <c r="A135" s="108" t="s">
        <v>987</v>
      </c>
      <c r="B135" s="21" t="s">
        <v>213</v>
      </c>
      <c r="C135" s="22">
        <v>195217</v>
      </c>
      <c r="D135" s="7" t="str">
        <f t="shared" si="43"/>
        <v>N/A</v>
      </c>
      <c r="E135" s="22">
        <v>308804</v>
      </c>
      <c r="F135" s="7" t="str">
        <f t="shared" si="44"/>
        <v>N/A</v>
      </c>
      <c r="G135" s="22">
        <v>256614</v>
      </c>
      <c r="H135" s="7" t="str">
        <f t="shared" si="45"/>
        <v>N/A</v>
      </c>
      <c r="I135" s="8">
        <v>58.18</v>
      </c>
      <c r="J135" s="8">
        <v>-16.899999999999999</v>
      </c>
      <c r="K135" s="25" t="s">
        <v>735</v>
      </c>
      <c r="L135" s="85" t="str">
        <f t="shared" si="40"/>
        <v>No</v>
      </c>
    </row>
    <row r="136" spans="1:12" x14ac:dyDescent="0.25">
      <c r="A136" s="108" t="s">
        <v>988</v>
      </c>
      <c r="B136" s="21" t="s">
        <v>213</v>
      </c>
      <c r="C136" s="22">
        <v>41149</v>
      </c>
      <c r="D136" s="7" t="str">
        <f t="shared" si="43"/>
        <v>N/A</v>
      </c>
      <c r="E136" s="22">
        <v>37720</v>
      </c>
      <c r="F136" s="7" t="str">
        <f t="shared" si="44"/>
        <v>N/A</v>
      </c>
      <c r="G136" s="22">
        <v>10358</v>
      </c>
      <c r="H136" s="7" t="str">
        <f t="shared" si="45"/>
        <v>N/A</v>
      </c>
      <c r="I136" s="8">
        <v>-8.33</v>
      </c>
      <c r="J136" s="8">
        <v>-72.5</v>
      </c>
      <c r="K136" s="25" t="s">
        <v>735</v>
      </c>
      <c r="L136" s="85" t="str">
        <f t="shared" si="40"/>
        <v>No</v>
      </c>
    </row>
    <row r="137" spans="1:12" x14ac:dyDescent="0.25">
      <c r="A137" s="108" t="s">
        <v>989</v>
      </c>
      <c r="B137" s="21" t="s">
        <v>213</v>
      </c>
      <c r="C137" s="22">
        <v>20817</v>
      </c>
      <c r="D137" s="7" t="str">
        <f t="shared" si="43"/>
        <v>N/A</v>
      </c>
      <c r="E137" s="22">
        <v>20690</v>
      </c>
      <c r="F137" s="7" t="str">
        <f t="shared" si="44"/>
        <v>N/A</v>
      </c>
      <c r="G137" s="22">
        <v>12058</v>
      </c>
      <c r="H137" s="7" t="str">
        <f t="shared" si="45"/>
        <v>N/A</v>
      </c>
      <c r="I137" s="8">
        <v>-0.61</v>
      </c>
      <c r="J137" s="8">
        <v>-41.7</v>
      </c>
      <c r="K137" s="25" t="s">
        <v>735</v>
      </c>
      <c r="L137" s="85" t="str">
        <f t="shared" si="40"/>
        <v>No</v>
      </c>
    </row>
    <row r="138" spans="1:12" x14ac:dyDescent="0.25">
      <c r="A138" s="108" t="s">
        <v>990</v>
      </c>
      <c r="B138" s="21" t="s">
        <v>213</v>
      </c>
      <c r="C138" s="22">
        <v>0</v>
      </c>
      <c r="D138" s="7" t="str">
        <f t="shared" si="43"/>
        <v>N/A</v>
      </c>
      <c r="E138" s="22">
        <v>0</v>
      </c>
      <c r="F138" s="7" t="str">
        <f t="shared" si="44"/>
        <v>N/A</v>
      </c>
      <c r="G138" s="22">
        <v>0</v>
      </c>
      <c r="H138" s="7" t="str">
        <f t="shared" si="45"/>
        <v>N/A</v>
      </c>
      <c r="I138" s="8" t="s">
        <v>1750</v>
      </c>
      <c r="J138" s="8" t="s">
        <v>1750</v>
      </c>
      <c r="K138" s="25" t="s">
        <v>735</v>
      </c>
      <c r="L138" s="85" t="str">
        <f t="shared" si="40"/>
        <v>N/A</v>
      </c>
    </row>
    <row r="139" spans="1:12" x14ac:dyDescent="0.25">
      <c r="A139" s="131" t="s">
        <v>105</v>
      </c>
      <c r="B139" s="21" t="s">
        <v>213</v>
      </c>
      <c r="C139" s="22">
        <v>204392</v>
      </c>
      <c r="D139" s="7" t="str">
        <f t="shared" si="43"/>
        <v>N/A</v>
      </c>
      <c r="E139" s="22">
        <v>566608</v>
      </c>
      <c r="F139" s="7" t="str">
        <f t="shared" si="44"/>
        <v>N/A</v>
      </c>
      <c r="G139" s="22">
        <v>663447</v>
      </c>
      <c r="H139" s="7" t="str">
        <f t="shared" si="45"/>
        <v>N/A</v>
      </c>
      <c r="I139" s="8">
        <v>177.2</v>
      </c>
      <c r="J139" s="8">
        <v>17.09</v>
      </c>
      <c r="K139" s="25" t="s">
        <v>735</v>
      </c>
      <c r="L139" s="85" t="str">
        <f t="shared" si="40"/>
        <v>No</v>
      </c>
    </row>
    <row r="140" spans="1:12" x14ac:dyDescent="0.25">
      <c r="A140" s="108" t="s">
        <v>991</v>
      </c>
      <c r="B140" s="21" t="s">
        <v>213</v>
      </c>
      <c r="C140" s="22">
        <v>54162</v>
      </c>
      <c r="D140" s="7" t="str">
        <f t="shared" si="43"/>
        <v>N/A</v>
      </c>
      <c r="E140" s="22">
        <v>28069</v>
      </c>
      <c r="F140" s="7" t="str">
        <f t="shared" si="44"/>
        <v>N/A</v>
      </c>
      <c r="G140" s="22">
        <v>83427</v>
      </c>
      <c r="H140" s="7" t="str">
        <f t="shared" si="45"/>
        <v>N/A</v>
      </c>
      <c r="I140" s="8">
        <v>-48.2</v>
      </c>
      <c r="J140" s="8">
        <v>197.2</v>
      </c>
      <c r="K140" s="25" t="s">
        <v>735</v>
      </c>
      <c r="L140" s="85" t="str">
        <f t="shared" si="40"/>
        <v>No</v>
      </c>
    </row>
    <row r="141" spans="1:12" x14ac:dyDescent="0.25">
      <c r="A141" s="108" t="s">
        <v>992</v>
      </c>
      <c r="B141" s="21" t="s">
        <v>213</v>
      </c>
      <c r="C141" s="22">
        <v>6140</v>
      </c>
      <c r="D141" s="7" t="str">
        <f t="shared" si="43"/>
        <v>N/A</v>
      </c>
      <c r="E141" s="22">
        <v>1483</v>
      </c>
      <c r="F141" s="7" t="str">
        <f t="shared" si="44"/>
        <v>N/A</v>
      </c>
      <c r="G141" s="22">
        <v>5922</v>
      </c>
      <c r="H141" s="7" t="str">
        <f t="shared" si="45"/>
        <v>N/A</v>
      </c>
      <c r="I141" s="8">
        <v>-75.8</v>
      </c>
      <c r="J141" s="8">
        <v>299.3</v>
      </c>
      <c r="K141" s="25" t="s">
        <v>735</v>
      </c>
      <c r="L141" s="85" t="str">
        <f t="shared" si="40"/>
        <v>No</v>
      </c>
    </row>
    <row r="142" spans="1:12" x14ac:dyDescent="0.25">
      <c r="A142" s="108" t="s">
        <v>993</v>
      </c>
      <c r="B142" s="21" t="s">
        <v>213</v>
      </c>
      <c r="C142" s="22">
        <v>0</v>
      </c>
      <c r="D142" s="7" t="str">
        <f t="shared" si="43"/>
        <v>N/A</v>
      </c>
      <c r="E142" s="22">
        <v>0</v>
      </c>
      <c r="F142" s="7" t="str">
        <f t="shared" si="44"/>
        <v>N/A</v>
      </c>
      <c r="G142" s="22">
        <v>0</v>
      </c>
      <c r="H142" s="7" t="str">
        <f t="shared" si="45"/>
        <v>N/A</v>
      </c>
      <c r="I142" s="8" t="s">
        <v>1750</v>
      </c>
      <c r="J142" s="8" t="s">
        <v>1750</v>
      </c>
      <c r="K142" s="25" t="s">
        <v>735</v>
      </c>
      <c r="L142" s="85" t="str">
        <f t="shared" si="40"/>
        <v>N/A</v>
      </c>
    </row>
    <row r="143" spans="1:12" x14ac:dyDescent="0.25">
      <c r="A143" s="108" t="s">
        <v>994</v>
      </c>
      <c r="B143" s="21" t="s">
        <v>213</v>
      </c>
      <c r="C143" s="22">
        <v>22999</v>
      </c>
      <c r="D143" s="7" t="str">
        <f t="shared" si="43"/>
        <v>N/A</v>
      </c>
      <c r="E143" s="22">
        <v>22020</v>
      </c>
      <c r="F143" s="7" t="str">
        <f t="shared" si="44"/>
        <v>N/A</v>
      </c>
      <c r="G143" s="22">
        <v>48476</v>
      </c>
      <c r="H143" s="7" t="str">
        <f t="shared" si="45"/>
        <v>N/A</v>
      </c>
      <c r="I143" s="8">
        <v>-4.26</v>
      </c>
      <c r="J143" s="8">
        <v>120.1</v>
      </c>
      <c r="K143" s="25" t="s">
        <v>735</v>
      </c>
      <c r="L143" s="85" t="str">
        <f t="shared" si="40"/>
        <v>No</v>
      </c>
    </row>
    <row r="144" spans="1:12" x14ac:dyDescent="0.25">
      <c r="A144" s="108" t="s">
        <v>995</v>
      </c>
      <c r="B144" s="21" t="s">
        <v>213</v>
      </c>
      <c r="C144" s="22">
        <v>45048</v>
      </c>
      <c r="D144" s="7" t="str">
        <f t="shared" si="43"/>
        <v>N/A</v>
      </c>
      <c r="E144" s="22">
        <v>515035</v>
      </c>
      <c r="F144" s="7" t="str">
        <f t="shared" si="44"/>
        <v>N/A</v>
      </c>
      <c r="G144" s="22">
        <v>524878</v>
      </c>
      <c r="H144" s="7" t="str">
        <f t="shared" si="45"/>
        <v>N/A</v>
      </c>
      <c r="I144" s="8">
        <v>1043</v>
      </c>
      <c r="J144" s="8">
        <v>1.911</v>
      </c>
      <c r="K144" s="25" t="s">
        <v>735</v>
      </c>
      <c r="L144" s="85" t="str">
        <f t="shared" si="40"/>
        <v>Yes</v>
      </c>
    </row>
    <row r="145" spans="1:12" x14ac:dyDescent="0.25">
      <c r="A145" s="108" t="s">
        <v>996</v>
      </c>
      <c r="B145" s="21" t="s">
        <v>213</v>
      </c>
      <c r="C145" s="22">
        <v>76043</v>
      </c>
      <c r="D145" s="7" t="str">
        <f t="shared" si="43"/>
        <v>N/A</v>
      </c>
      <c r="E145" s="22">
        <v>11</v>
      </c>
      <c r="F145" s="7" t="str">
        <f t="shared" si="44"/>
        <v>N/A</v>
      </c>
      <c r="G145" s="22">
        <v>744</v>
      </c>
      <c r="H145" s="7" t="str">
        <f t="shared" si="45"/>
        <v>N/A</v>
      </c>
      <c r="I145" s="8">
        <v>-100</v>
      </c>
      <c r="J145" s="8">
        <v>74300</v>
      </c>
      <c r="K145" s="25" t="s">
        <v>735</v>
      </c>
      <c r="L145" s="85" t="str">
        <f t="shared" si="40"/>
        <v>No</v>
      </c>
    </row>
    <row r="146" spans="1:12" ht="25" x14ac:dyDescent="0.25">
      <c r="A146" s="117" t="s">
        <v>997</v>
      </c>
      <c r="B146" s="1" t="s">
        <v>213</v>
      </c>
      <c r="C146" s="1">
        <v>10031</v>
      </c>
      <c r="D146" s="7" t="str">
        <f t="shared" ref="D146:D151" si="46">IF($B146="N/A","N/A",IF(C146&gt;10,"No",IF(C146&lt;-10,"No","Yes")))</f>
        <v>N/A</v>
      </c>
      <c r="E146" s="1">
        <v>10043</v>
      </c>
      <c r="F146" s="7" t="str">
        <f t="shared" ref="F146:F151" si="47">IF($B146="N/A","N/A",IF(E146&gt;10,"No",IF(E146&lt;-10,"No","Yes")))</f>
        <v>N/A</v>
      </c>
      <c r="G146" s="1">
        <v>10007</v>
      </c>
      <c r="H146" s="7" t="str">
        <f t="shared" ref="H146:H151" si="48">IF($B146="N/A","N/A",IF(G146&gt;10,"No",IF(G146&lt;-10,"No","Yes")))</f>
        <v>N/A</v>
      </c>
      <c r="I146" s="8">
        <v>0.1196</v>
      </c>
      <c r="J146" s="8">
        <v>-0.35799999999999998</v>
      </c>
      <c r="K146" s="25" t="s">
        <v>734</v>
      </c>
      <c r="L146" s="85" t="str">
        <f t="shared" ref="L146:L151" si="49">IF(J146="Div by 0", "N/A", IF(K146="N/A","N/A", IF(J146&gt;VALUE(MID(K146,1,2)), "No", IF(J146&lt;-1*VALUE(MID(K146,1,2)), "No", "Yes"))))</f>
        <v>Yes</v>
      </c>
    </row>
    <row r="147" spans="1:12" x14ac:dyDescent="0.25">
      <c r="A147" s="130" t="s">
        <v>326</v>
      </c>
      <c r="B147" s="25" t="s">
        <v>213</v>
      </c>
      <c r="C147" s="9">
        <v>1.3349445115</v>
      </c>
      <c r="D147" s="7" t="str">
        <f t="shared" si="46"/>
        <v>N/A</v>
      </c>
      <c r="E147" s="9">
        <v>0.86032835190000001</v>
      </c>
      <c r="F147" s="7" t="str">
        <f t="shared" si="47"/>
        <v>N/A</v>
      </c>
      <c r="G147" s="9">
        <v>0.76207810409999999</v>
      </c>
      <c r="H147" s="7" t="str">
        <f t="shared" si="48"/>
        <v>N/A</v>
      </c>
      <c r="I147" s="8">
        <v>-35.6</v>
      </c>
      <c r="J147" s="8">
        <v>-11.4</v>
      </c>
      <c r="K147" s="25" t="s">
        <v>734</v>
      </c>
      <c r="L147" s="85" t="str">
        <f t="shared" si="49"/>
        <v>Yes</v>
      </c>
    </row>
    <row r="148" spans="1:12" x14ac:dyDescent="0.25">
      <c r="A148" s="108" t="s">
        <v>327</v>
      </c>
      <c r="B148" s="25" t="s">
        <v>213</v>
      </c>
      <c r="C148" s="9">
        <v>10.420862155</v>
      </c>
      <c r="D148" s="7" t="str">
        <f t="shared" si="46"/>
        <v>N/A</v>
      </c>
      <c r="E148" s="9">
        <v>9.637849654</v>
      </c>
      <c r="F148" s="7" t="str">
        <f t="shared" si="47"/>
        <v>N/A</v>
      </c>
      <c r="G148" s="9">
        <v>8.5407648977000008</v>
      </c>
      <c r="H148" s="7" t="str">
        <f t="shared" si="48"/>
        <v>N/A</v>
      </c>
      <c r="I148" s="8">
        <v>-7.51</v>
      </c>
      <c r="J148" s="8">
        <v>-11.4</v>
      </c>
      <c r="K148" s="25" t="s">
        <v>734</v>
      </c>
      <c r="L148" s="85" t="str">
        <f t="shared" si="49"/>
        <v>Yes</v>
      </c>
    </row>
    <row r="149" spans="1:12" x14ac:dyDescent="0.25">
      <c r="A149" s="108" t="s">
        <v>328</v>
      </c>
      <c r="B149" s="25" t="s">
        <v>213</v>
      </c>
      <c r="C149" s="9">
        <v>2.2813099468</v>
      </c>
      <c r="D149" s="7" t="str">
        <f t="shared" si="46"/>
        <v>N/A</v>
      </c>
      <c r="E149" s="9">
        <v>2.3383305242999999</v>
      </c>
      <c r="F149" s="7" t="str">
        <f t="shared" si="47"/>
        <v>N/A</v>
      </c>
      <c r="G149" s="9">
        <v>2.0788867471999999</v>
      </c>
      <c r="H149" s="7" t="str">
        <f t="shared" si="48"/>
        <v>N/A</v>
      </c>
      <c r="I149" s="8">
        <v>2.4990000000000001</v>
      </c>
      <c r="J149" s="8">
        <v>-11.1</v>
      </c>
      <c r="K149" s="25" t="s">
        <v>734</v>
      </c>
      <c r="L149" s="85" t="str">
        <f t="shared" si="49"/>
        <v>Yes</v>
      </c>
    </row>
    <row r="150" spans="1:12" x14ac:dyDescent="0.25">
      <c r="A150" s="108" t="s">
        <v>329</v>
      </c>
      <c r="B150" s="25" t="s">
        <v>213</v>
      </c>
      <c r="C150" s="9">
        <v>6.0731539000000001E-2</v>
      </c>
      <c r="D150" s="7" t="str">
        <f t="shared" si="46"/>
        <v>N/A</v>
      </c>
      <c r="E150" s="9">
        <v>5.4783197899999997E-2</v>
      </c>
      <c r="F150" s="7" t="str">
        <f t="shared" si="47"/>
        <v>N/A</v>
      </c>
      <c r="G150" s="9">
        <v>2.9190667900000002E-2</v>
      </c>
      <c r="H150" s="7" t="str">
        <f t="shared" si="48"/>
        <v>N/A</v>
      </c>
      <c r="I150" s="8">
        <v>-9.7899999999999991</v>
      </c>
      <c r="J150" s="8">
        <v>-46.7</v>
      </c>
      <c r="K150" s="25" t="s">
        <v>734</v>
      </c>
      <c r="L150" s="85" t="str">
        <f t="shared" si="49"/>
        <v>No</v>
      </c>
    </row>
    <row r="151" spans="1:12" x14ac:dyDescent="0.25">
      <c r="A151" s="108" t="s">
        <v>330</v>
      </c>
      <c r="B151" s="25" t="s">
        <v>213</v>
      </c>
      <c r="C151" s="9">
        <v>8.8066068999999997E-3</v>
      </c>
      <c r="D151" s="7" t="str">
        <f t="shared" si="46"/>
        <v>N/A</v>
      </c>
      <c r="E151" s="9">
        <v>4.5357636999999999E-2</v>
      </c>
      <c r="F151" s="7" t="str">
        <f t="shared" si="47"/>
        <v>N/A</v>
      </c>
      <c r="G151" s="9">
        <v>6.5114470300000005E-2</v>
      </c>
      <c r="H151" s="7" t="str">
        <f t="shared" si="48"/>
        <v>N/A</v>
      </c>
      <c r="I151" s="8">
        <v>415</v>
      </c>
      <c r="J151" s="8">
        <v>43.56</v>
      </c>
      <c r="K151" s="25" t="s">
        <v>734</v>
      </c>
      <c r="L151" s="85" t="str">
        <f t="shared" si="49"/>
        <v>No</v>
      </c>
    </row>
    <row r="152" spans="1:12" x14ac:dyDescent="0.25">
      <c r="A152" s="117" t="s">
        <v>998</v>
      </c>
      <c r="B152" s="21" t="s">
        <v>213</v>
      </c>
      <c r="C152" s="22">
        <v>34074</v>
      </c>
      <c r="D152" s="7" t="str">
        <f t="shared" ref="D152:D158" si="50">IF($B152="N/A","N/A",IF(C152&gt;10,"No",IF(C152&lt;-10,"No","Yes")))</f>
        <v>N/A</v>
      </c>
      <c r="E152" s="22">
        <v>37855</v>
      </c>
      <c r="F152" s="7" t="str">
        <f t="shared" ref="F152:F158" si="51">IF($B152="N/A","N/A",IF(E152&gt;10,"No",IF(E152&lt;-10,"No","Yes")))</f>
        <v>N/A</v>
      </c>
      <c r="G152" s="22">
        <v>40974</v>
      </c>
      <c r="H152" s="7" t="str">
        <f t="shared" ref="H152:H158" si="52">IF($B152="N/A","N/A",IF(G152&gt;10,"No",IF(G152&lt;-10,"No","Yes")))</f>
        <v>N/A</v>
      </c>
      <c r="I152" s="8">
        <v>11.1</v>
      </c>
      <c r="J152" s="8">
        <v>8.2390000000000008</v>
      </c>
      <c r="K152" s="25" t="s">
        <v>734</v>
      </c>
      <c r="L152" s="85" t="str">
        <f t="shared" ref="L152:L159" si="53">IF(J152="Div by 0", "N/A", IF(K152="N/A","N/A", IF(J152&gt;VALUE(MID(K152,1,2)), "No", IF(J152&lt;-1*VALUE(MID(K152,1,2)), "No", "Yes"))))</f>
        <v>Yes</v>
      </c>
    </row>
    <row r="153" spans="1:12" x14ac:dyDescent="0.25">
      <c r="A153" s="130" t="s">
        <v>999</v>
      </c>
      <c r="B153" s="21" t="s">
        <v>213</v>
      </c>
      <c r="C153" s="4">
        <v>4.5346325675000001</v>
      </c>
      <c r="D153" s="7" t="str">
        <f t="shared" si="50"/>
        <v>N/A</v>
      </c>
      <c r="E153" s="4">
        <v>3.2428288124</v>
      </c>
      <c r="F153" s="7" t="str">
        <f t="shared" si="51"/>
        <v>N/A</v>
      </c>
      <c r="G153" s="4">
        <v>3.1203545753999999</v>
      </c>
      <c r="H153" s="7" t="str">
        <f t="shared" si="52"/>
        <v>N/A</v>
      </c>
      <c r="I153" s="8">
        <v>-28.5</v>
      </c>
      <c r="J153" s="8">
        <v>-3.78</v>
      </c>
      <c r="K153" s="25" t="s">
        <v>734</v>
      </c>
      <c r="L153" s="85" t="str">
        <f t="shared" si="53"/>
        <v>Yes</v>
      </c>
    </row>
    <row r="154" spans="1:12" x14ac:dyDescent="0.25">
      <c r="A154" s="117" t="s">
        <v>1000</v>
      </c>
      <c r="B154" s="21" t="s">
        <v>213</v>
      </c>
      <c r="C154" s="4">
        <v>29.133467588999999</v>
      </c>
      <c r="D154" s="7" t="str">
        <f t="shared" si="50"/>
        <v>N/A</v>
      </c>
      <c r="E154" s="4">
        <v>28.650394730999999</v>
      </c>
      <c r="F154" s="7" t="str">
        <f t="shared" si="51"/>
        <v>N/A</v>
      </c>
      <c r="G154" s="4">
        <v>27.758078862000001</v>
      </c>
      <c r="H154" s="7" t="str">
        <f t="shared" si="52"/>
        <v>N/A</v>
      </c>
      <c r="I154" s="8">
        <v>-1.66</v>
      </c>
      <c r="J154" s="8">
        <v>-3.11</v>
      </c>
      <c r="K154" s="25" t="s">
        <v>734</v>
      </c>
      <c r="L154" s="85" t="str">
        <f t="shared" si="53"/>
        <v>Yes</v>
      </c>
    </row>
    <row r="155" spans="1:12" x14ac:dyDescent="0.25">
      <c r="A155" s="117" t="s">
        <v>1001</v>
      </c>
      <c r="B155" s="21" t="s">
        <v>213</v>
      </c>
      <c r="C155" s="4">
        <v>11.900317422000001</v>
      </c>
      <c r="D155" s="7" t="str">
        <f t="shared" si="50"/>
        <v>N/A</v>
      </c>
      <c r="E155" s="4">
        <v>14.808835269999999</v>
      </c>
      <c r="F155" s="7" t="str">
        <f t="shared" si="51"/>
        <v>N/A</v>
      </c>
      <c r="G155" s="4">
        <v>14.591697615999999</v>
      </c>
      <c r="H155" s="7" t="str">
        <f t="shared" si="52"/>
        <v>N/A</v>
      </c>
      <c r="I155" s="8">
        <v>24.44</v>
      </c>
      <c r="J155" s="8">
        <v>-1.47</v>
      </c>
      <c r="K155" s="25" t="s">
        <v>734</v>
      </c>
      <c r="L155" s="85" t="str">
        <f t="shared" si="53"/>
        <v>Yes</v>
      </c>
    </row>
    <row r="156" spans="1:12" x14ac:dyDescent="0.25">
      <c r="A156" s="117" t="s">
        <v>1002</v>
      </c>
      <c r="B156" s="21" t="s">
        <v>213</v>
      </c>
      <c r="C156" s="4">
        <v>5.4934437500000002E-2</v>
      </c>
      <c r="D156" s="7" t="str">
        <f t="shared" si="50"/>
        <v>N/A</v>
      </c>
      <c r="E156" s="4">
        <v>4.7815159599999997E-2</v>
      </c>
      <c r="F156" s="7" t="str">
        <f t="shared" si="51"/>
        <v>N/A</v>
      </c>
      <c r="G156" s="4">
        <v>0.1223227987</v>
      </c>
      <c r="H156" s="7" t="str">
        <f t="shared" si="52"/>
        <v>N/A</v>
      </c>
      <c r="I156" s="8">
        <v>-13</v>
      </c>
      <c r="J156" s="8">
        <v>155.80000000000001</v>
      </c>
      <c r="K156" s="25" t="s">
        <v>734</v>
      </c>
      <c r="L156" s="85" t="str">
        <f t="shared" si="53"/>
        <v>No</v>
      </c>
    </row>
    <row r="157" spans="1:12" x14ac:dyDescent="0.25">
      <c r="A157" s="117" t="s">
        <v>1003</v>
      </c>
      <c r="B157" s="21" t="s">
        <v>213</v>
      </c>
      <c r="C157" s="4">
        <v>3.7672707299999997E-2</v>
      </c>
      <c r="D157" s="7" t="str">
        <f t="shared" si="50"/>
        <v>N/A</v>
      </c>
      <c r="E157" s="4">
        <v>6.7948211100000003E-2</v>
      </c>
      <c r="F157" s="7" t="str">
        <f t="shared" si="51"/>
        <v>N/A</v>
      </c>
      <c r="G157" s="4">
        <v>0.19745360219999999</v>
      </c>
      <c r="H157" s="7" t="str">
        <f t="shared" si="52"/>
        <v>N/A</v>
      </c>
      <c r="I157" s="8">
        <v>80.36</v>
      </c>
      <c r="J157" s="8">
        <v>190.6</v>
      </c>
      <c r="K157" s="25" t="s">
        <v>734</v>
      </c>
      <c r="L157" s="85" t="str">
        <f t="shared" si="53"/>
        <v>No</v>
      </c>
    </row>
    <row r="158" spans="1:12" x14ac:dyDescent="0.25">
      <c r="A158" s="108" t="s">
        <v>1004</v>
      </c>
      <c r="B158" s="21" t="s">
        <v>213</v>
      </c>
      <c r="C158" s="22">
        <v>3139</v>
      </c>
      <c r="D158" s="7" t="str">
        <f t="shared" si="50"/>
        <v>N/A</v>
      </c>
      <c r="E158" s="22">
        <v>3067</v>
      </c>
      <c r="F158" s="7" t="str">
        <f t="shared" si="51"/>
        <v>N/A</v>
      </c>
      <c r="G158" s="22">
        <v>3230</v>
      </c>
      <c r="H158" s="7" t="str">
        <f t="shared" si="52"/>
        <v>N/A</v>
      </c>
      <c r="I158" s="8">
        <v>-2.29</v>
      </c>
      <c r="J158" s="8">
        <v>5.3150000000000004</v>
      </c>
      <c r="K158" s="25" t="s">
        <v>734</v>
      </c>
      <c r="L158" s="85" t="str">
        <f t="shared" si="53"/>
        <v>Yes</v>
      </c>
    </row>
    <row r="159" spans="1:12" ht="25" x14ac:dyDescent="0.25">
      <c r="A159" s="117" t="s">
        <v>1005</v>
      </c>
      <c r="B159" s="21" t="s">
        <v>213</v>
      </c>
      <c r="C159" s="22">
        <v>49712</v>
      </c>
      <c r="D159" s="7" t="str">
        <f>IF($B159="N/A","N/A",IF(C159&gt;10,"No",IF(C159&lt;-10,"No","Yes")))</f>
        <v>N/A</v>
      </c>
      <c r="E159" s="22">
        <v>53394</v>
      </c>
      <c r="F159" s="7" t="str">
        <f>IF($B159="N/A","N/A",IF(E159&gt;10,"No",IF(E159&lt;-10,"No","Yes")))</f>
        <v>N/A</v>
      </c>
      <c r="G159" s="22">
        <v>66388</v>
      </c>
      <c r="H159" s="7" t="str">
        <f>IF($B159="N/A","N/A",IF(G159&gt;10,"No",IF(G159&lt;-10,"No","Yes")))</f>
        <v>N/A</v>
      </c>
      <c r="I159" s="8">
        <v>7.407</v>
      </c>
      <c r="J159" s="8">
        <v>24.34</v>
      </c>
      <c r="K159" s="25" t="s">
        <v>734</v>
      </c>
      <c r="L159" s="85" t="str">
        <f t="shared" si="53"/>
        <v>Yes</v>
      </c>
    </row>
    <row r="160" spans="1:12" x14ac:dyDescent="0.25">
      <c r="A160" s="116" t="s">
        <v>1006</v>
      </c>
      <c r="B160" s="21" t="s">
        <v>213</v>
      </c>
      <c r="C160" s="22">
        <v>45189</v>
      </c>
      <c r="D160" s="7" t="str">
        <f t="shared" ref="D160:D234" si="54">IF($B160="N/A","N/A",IF(C160&gt;10,"No",IF(C160&lt;-10,"No","Yes")))</f>
        <v>N/A</v>
      </c>
      <c r="E160" s="22">
        <v>48617</v>
      </c>
      <c r="F160" s="7" t="str">
        <f t="shared" ref="F160:F234" si="55">IF($B160="N/A","N/A",IF(E160&gt;10,"No",IF(E160&lt;-10,"No","Yes")))</f>
        <v>N/A</v>
      </c>
      <c r="G160" s="22">
        <v>61020</v>
      </c>
      <c r="H160" s="7" t="str">
        <f t="shared" ref="H160:H223" si="56">IF($B160="N/A","N/A",IF(G160&gt;10,"No",IF(G160&lt;-10,"No","Yes")))</f>
        <v>N/A</v>
      </c>
      <c r="I160" s="8">
        <v>7.5860000000000003</v>
      </c>
      <c r="J160" s="8">
        <v>25.51</v>
      </c>
      <c r="K160" s="25" t="s">
        <v>734</v>
      </c>
      <c r="L160" s="85" t="str">
        <f t="shared" ref="L160:L223" si="57">IF(J160="Div by 0", "N/A", IF(K160="N/A","N/A", IF(J160&gt;VALUE(MID(K160,1,2)), "No", IF(J160&lt;-1*VALUE(MID(K160,1,2)), "No", "Yes"))))</f>
        <v>Yes</v>
      </c>
    </row>
    <row r="161" spans="1:12" x14ac:dyDescent="0.25">
      <c r="A161" s="132" t="s">
        <v>71</v>
      </c>
      <c r="B161" s="21" t="s">
        <v>213</v>
      </c>
      <c r="C161" s="4">
        <v>6.0138378557000003</v>
      </c>
      <c r="D161" s="7" t="str">
        <f t="shared" si="54"/>
        <v>N/A</v>
      </c>
      <c r="E161" s="4">
        <v>4.1647499239999997</v>
      </c>
      <c r="F161" s="7" t="str">
        <f t="shared" si="55"/>
        <v>N/A</v>
      </c>
      <c r="G161" s="4">
        <v>4.6469477274999997</v>
      </c>
      <c r="H161" s="7" t="str">
        <f t="shared" si="56"/>
        <v>N/A</v>
      </c>
      <c r="I161" s="8">
        <v>-30.7</v>
      </c>
      <c r="J161" s="8">
        <v>11.58</v>
      </c>
      <c r="K161" s="25" t="s">
        <v>734</v>
      </c>
      <c r="L161" s="85" t="str">
        <f t="shared" si="57"/>
        <v>Yes</v>
      </c>
    </row>
    <row r="162" spans="1:12" x14ac:dyDescent="0.25">
      <c r="A162" s="116" t="s">
        <v>111</v>
      </c>
      <c r="B162" s="21" t="s">
        <v>213</v>
      </c>
      <c r="C162" s="4">
        <v>29.63984473</v>
      </c>
      <c r="D162" s="7" t="str">
        <f t="shared" si="54"/>
        <v>N/A</v>
      </c>
      <c r="E162" s="4">
        <v>30.069199816000001</v>
      </c>
      <c r="F162" s="7" t="str">
        <f t="shared" si="55"/>
        <v>N/A</v>
      </c>
      <c r="G162" s="4">
        <v>33.955529202000001</v>
      </c>
      <c r="H162" s="7" t="str">
        <f t="shared" si="56"/>
        <v>N/A</v>
      </c>
      <c r="I162" s="8">
        <v>1.4490000000000001</v>
      </c>
      <c r="J162" s="8">
        <v>12.92</v>
      </c>
      <c r="K162" s="25" t="s">
        <v>734</v>
      </c>
      <c r="L162" s="85" t="str">
        <f t="shared" si="57"/>
        <v>Yes</v>
      </c>
    </row>
    <row r="163" spans="1:12" x14ac:dyDescent="0.25">
      <c r="A163" s="116" t="s">
        <v>112</v>
      </c>
      <c r="B163" s="21" t="s">
        <v>213</v>
      </c>
      <c r="C163" s="4">
        <v>21.343839516999999</v>
      </c>
      <c r="D163" s="7" t="str">
        <f t="shared" si="54"/>
        <v>N/A</v>
      </c>
      <c r="E163" s="4">
        <v>23.867648363000001</v>
      </c>
      <c r="F163" s="7" t="str">
        <f t="shared" si="55"/>
        <v>N/A</v>
      </c>
      <c r="G163" s="4">
        <v>28.101170608</v>
      </c>
      <c r="H163" s="7" t="str">
        <f t="shared" si="56"/>
        <v>N/A</v>
      </c>
      <c r="I163" s="8">
        <v>11.82</v>
      </c>
      <c r="J163" s="8">
        <v>17.739999999999998</v>
      </c>
      <c r="K163" s="25" t="s">
        <v>734</v>
      </c>
      <c r="L163" s="85" t="str">
        <f t="shared" si="57"/>
        <v>Yes</v>
      </c>
    </row>
    <row r="164" spans="1:12" x14ac:dyDescent="0.25">
      <c r="A164" s="116" t="s">
        <v>113</v>
      </c>
      <c r="B164" s="21" t="s">
        <v>213</v>
      </c>
      <c r="C164" s="4">
        <v>1.352657E-2</v>
      </c>
      <c r="D164" s="7" t="str">
        <f t="shared" si="54"/>
        <v>N/A</v>
      </c>
      <c r="E164" s="4">
        <v>1.32152451E-2</v>
      </c>
      <c r="F164" s="7" t="str">
        <f t="shared" si="55"/>
        <v>N/A</v>
      </c>
      <c r="G164" s="4">
        <v>0.30747503500000001</v>
      </c>
      <c r="H164" s="7" t="str">
        <f t="shared" si="56"/>
        <v>N/A</v>
      </c>
      <c r="I164" s="8">
        <v>-2.2999999999999998</v>
      </c>
      <c r="J164" s="8">
        <v>2227</v>
      </c>
      <c r="K164" s="25" t="s">
        <v>734</v>
      </c>
      <c r="L164" s="85" t="str">
        <f t="shared" si="57"/>
        <v>No</v>
      </c>
    </row>
    <row r="165" spans="1:12" x14ac:dyDescent="0.25">
      <c r="A165" s="116" t="s">
        <v>114</v>
      </c>
      <c r="B165" s="21" t="s">
        <v>213</v>
      </c>
      <c r="C165" s="4">
        <v>8.3173510000000006E-3</v>
      </c>
      <c r="D165" s="7" t="str">
        <f t="shared" si="54"/>
        <v>N/A</v>
      </c>
      <c r="E165" s="4">
        <v>1.05893316E-2</v>
      </c>
      <c r="F165" s="7" t="str">
        <f t="shared" si="55"/>
        <v>N/A</v>
      </c>
      <c r="G165" s="4">
        <v>7.7323433499999997E-2</v>
      </c>
      <c r="H165" s="7" t="str">
        <f t="shared" si="56"/>
        <v>N/A</v>
      </c>
      <c r="I165" s="8">
        <v>27.32</v>
      </c>
      <c r="J165" s="8">
        <v>630.20000000000005</v>
      </c>
      <c r="K165" s="25" t="s">
        <v>734</v>
      </c>
      <c r="L165" s="85" t="str">
        <f t="shared" si="57"/>
        <v>No</v>
      </c>
    </row>
    <row r="166" spans="1:12" x14ac:dyDescent="0.25">
      <c r="A166" s="116" t="s">
        <v>426</v>
      </c>
      <c r="B166" s="21" t="s">
        <v>213</v>
      </c>
      <c r="C166" s="22">
        <v>19961</v>
      </c>
      <c r="D166" s="7" t="str">
        <f>IF($B166="N/A","N/A",IF(C166&gt;10,"No",IF(C166&lt;-10,"No","Yes")))</f>
        <v>N/A</v>
      </c>
      <c r="E166" s="22">
        <v>21197</v>
      </c>
      <c r="F166" s="7" t="str">
        <f>IF($B166="N/A","N/A",IF(E166&gt;10,"No",IF(E166&lt;-10,"No","Yes")))</f>
        <v>N/A</v>
      </c>
      <c r="G166" s="22">
        <v>27379</v>
      </c>
      <c r="H166" s="7" t="str">
        <f>IF($B166="N/A","N/A",IF(G166&gt;10,"No",IF(G166&lt;-10,"No","Yes")))</f>
        <v>N/A</v>
      </c>
      <c r="I166" s="8">
        <v>6.1920000000000002</v>
      </c>
      <c r="J166" s="8">
        <v>29.16</v>
      </c>
      <c r="K166" s="25" t="s">
        <v>734</v>
      </c>
      <c r="L166" s="85" t="str">
        <f t="shared" si="57"/>
        <v>Yes</v>
      </c>
    </row>
    <row r="167" spans="1:12" x14ac:dyDescent="0.25">
      <c r="A167" s="116" t="s">
        <v>427</v>
      </c>
      <c r="B167" s="21" t="s">
        <v>213</v>
      </c>
      <c r="C167" s="22">
        <v>350</v>
      </c>
      <c r="D167" s="7" t="str">
        <f>IF($B167="N/A","N/A",IF(C167&gt;10,"No",IF(C167&lt;-10,"No","Yes")))</f>
        <v>N/A</v>
      </c>
      <c r="E167" s="22">
        <v>399</v>
      </c>
      <c r="F167" s="7" t="str">
        <f>IF($B167="N/A","N/A",IF(E167&gt;10,"No",IF(E167&lt;-10,"No","Yes")))</f>
        <v>N/A</v>
      </c>
      <c r="G167" s="22">
        <v>1254</v>
      </c>
      <c r="H167" s="7" t="str">
        <f>IF($B167="N/A","N/A",IF(G167&gt;10,"No",IF(G167&lt;-10,"No","Yes")))</f>
        <v>N/A</v>
      </c>
      <c r="I167" s="8">
        <v>14</v>
      </c>
      <c r="J167" s="8">
        <v>214.3</v>
      </c>
      <c r="K167" s="25" t="s">
        <v>734</v>
      </c>
      <c r="L167" s="85" t="str">
        <f t="shared" si="57"/>
        <v>No</v>
      </c>
    </row>
    <row r="168" spans="1:12" x14ac:dyDescent="0.25">
      <c r="A168" s="116" t="s">
        <v>428</v>
      </c>
      <c r="B168" s="21" t="s">
        <v>213</v>
      </c>
      <c r="C168" s="22">
        <v>13378</v>
      </c>
      <c r="D168" s="7" t="str">
        <f>IF($B168="N/A","N/A",IF(C168&gt;10,"No",IF(C168&lt;-10,"No","Yes")))</f>
        <v>N/A</v>
      </c>
      <c r="E168" s="22">
        <v>13984</v>
      </c>
      <c r="F168" s="7" t="str">
        <f>IF($B168="N/A","N/A",IF(E168&gt;10,"No",IF(E168&lt;-10,"No","Yes")))</f>
        <v>N/A</v>
      </c>
      <c r="G168" s="22">
        <v>14788</v>
      </c>
      <c r="H168" s="7" t="str">
        <f>IF($B168="N/A","N/A",IF(G168&gt;10,"No",IF(G168&lt;-10,"No","Yes")))</f>
        <v>N/A</v>
      </c>
      <c r="I168" s="8">
        <v>4.53</v>
      </c>
      <c r="J168" s="8">
        <v>5.7489999999999997</v>
      </c>
      <c r="K168" s="25" t="s">
        <v>734</v>
      </c>
      <c r="L168" s="85" t="str">
        <f t="shared" si="57"/>
        <v>Yes</v>
      </c>
    </row>
    <row r="169" spans="1:12" x14ac:dyDescent="0.25">
      <c r="A169" s="116" t="s">
        <v>429</v>
      </c>
      <c r="B169" s="21" t="s">
        <v>213</v>
      </c>
      <c r="C169" s="22">
        <v>11434</v>
      </c>
      <c r="D169" s="7" t="str">
        <f>IF($B169="N/A","N/A",IF(C169&gt;10,"No",IF(C169&lt;-10,"No","Yes")))</f>
        <v>N/A</v>
      </c>
      <c r="E169" s="22">
        <v>12922</v>
      </c>
      <c r="F169" s="7" t="str">
        <f>IF($B169="N/A","N/A",IF(E169&gt;10,"No",IF(E169&lt;-10,"No","Yes")))</f>
        <v>N/A</v>
      </c>
      <c r="G169" s="22">
        <v>15099</v>
      </c>
      <c r="H169" s="7" t="str">
        <f>IF($B169="N/A","N/A",IF(G169&gt;10,"No",IF(G169&lt;-10,"No","Yes")))</f>
        <v>N/A</v>
      </c>
      <c r="I169" s="8">
        <v>13.01</v>
      </c>
      <c r="J169" s="8">
        <v>16.850000000000001</v>
      </c>
      <c r="K169" s="25" t="s">
        <v>734</v>
      </c>
      <c r="L169" s="85" t="str">
        <f t="shared" si="57"/>
        <v>Yes</v>
      </c>
    </row>
    <row r="170" spans="1:12" x14ac:dyDescent="0.25">
      <c r="A170" s="116" t="s">
        <v>1724</v>
      </c>
      <c r="B170" s="21" t="s">
        <v>213</v>
      </c>
      <c r="C170" s="22">
        <v>66</v>
      </c>
      <c r="D170" s="7" t="str">
        <f>IF($B170="N/A","N/A",IF(C170&gt;10,"No",IF(C170&lt;-10,"No","Yes")))</f>
        <v>N/A</v>
      </c>
      <c r="E170" s="22">
        <v>115</v>
      </c>
      <c r="F170" s="7" t="str">
        <f>IF($B170="N/A","N/A",IF(E170&gt;10,"No",IF(E170&lt;-10,"No","Yes")))</f>
        <v>N/A</v>
      </c>
      <c r="G170" s="22">
        <v>2500</v>
      </c>
      <c r="H170" s="7" t="str">
        <f>IF($B170="N/A","N/A",IF(G170&gt;10,"No",IF(G170&lt;-10,"No","Yes")))</f>
        <v>N/A</v>
      </c>
      <c r="I170" s="8">
        <v>74.239999999999995</v>
      </c>
      <c r="J170" s="8">
        <v>2074</v>
      </c>
      <c r="K170" s="25" t="s">
        <v>734</v>
      </c>
      <c r="L170" s="85" t="str">
        <f t="shared" si="57"/>
        <v>No</v>
      </c>
    </row>
    <row r="171" spans="1:12" x14ac:dyDescent="0.25">
      <c r="A171" s="130" t="s">
        <v>1007</v>
      </c>
      <c r="B171" s="21" t="s">
        <v>213</v>
      </c>
      <c r="C171" s="22">
        <v>29603</v>
      </c>
      <c r="D171" s="7" t="str">
        <f t="shared" si="54"/>
        <v>N/A</v>
      </c>
      <c r="E171" s="22">
        <v>31468</v>
      </c>
      <c r="F171" s="7" t="str">
        <f t="shared" si="55"/>
        <v>N/A</v>
      </c>
      <c r="G171" s="22">
        <v>4120</v>
      </c>
      <c r="H171" s="7" t="str">
        <f t="shared" si="56"/>
        <v>N/A</v>
      </c>
      <c r="I171" s="8">
        <v>6.3</v>
      </c>
      <c r="J171" s="8">
        <v>-86.9</v>
      </c>
      <c r="K171" s="25" t="s">
        <v>734</v>
      </c>
      <c r="L171" s="85" t="str">
        <f t="shared" si="57"/>
        <v>No</v>
      </c>
    </row>
    <row r="172" spans="1:12" x14ac:dyDescent="0.25">
      <c r="A172" s="116" t="s">
        <v>1008</v>
      </c>
      <c r="B172" s="21" t="s">
        <v>213</v>
      </c>
      <c r="C172" s="22">
        <v>19249</v>
      </c>
      <c r="D172" s="7" t="str">
        <f>IF($B172="N/A","N/A",IF(C172&gt;10,"No",IF(C172&lt;-10,"No","Yes")))</f>
        <v>N/A</v>
      </c>
      <c r="E172" s="22">
        <v>20405</v>
      </c>
      <c r="F172" s="7" t="str">
        <f>IF($B172="N/A","N/A",IF(E172&gt;10,"No",IF(E172&lt;-10,"No","Yes")))</f>
        <v>N/A</v>
      </c>
      <c r="G172" s="22">
        <v>3029</v>
      </c>
      <c r="H172" s="7" t="str">
        <f>IF($B172="N/A","N/A",IF(G172&gt;10,"No",IF(G172&lt;-10,"No","Yes")))</f>
        <v>N/A</v>
      </c>
      <c r="I172" s="8">
        <v>6.0060000000000002</v>
      </c>
      <c r="J172" s="8">
        <v>-85.2</v>
      </c>
      <c r="K172" s="25" t="s">
        <v>734</v>
      </c>
      <c r="L172" s="85" t="str">
        <f t="shared" si="57"/>
        <v>No</v>
      </c>
    </row>
    <row r="173" spans="1:12" x14ac:dyDescent="0.25">
      <c r="A173" s="116" t="s">
        <v>1009</v>
      </c>
      <c r="B173" s="21" t="s">
        <v>213</v>
      </c>
      <c r="C173" s="22">
        <v>333</v>
      </c>
      <c r="D173" s="7" t="str">
        <f>IF($B173="N/A","N/A",IF(C173&gt;10,"No",IF(C173&lt;-10,"No","Yes")))</f>
        <v>N/A</v>
      </c>
      <c r="E173" s="22">
        <v>382</v>
      </c>
      <c r="F173" s="7" t="str">
        <f>IF($B173="N/A","N/A",IF(E173&gt;10,"No",IF(E173&lt;-10,"No","Yes")))</f>
        <v>N/A</v>
      </c>
      <c r="G173" s="22">
        <v>41</v>
      </c>
      <c r="H173" s="7" t="str">
        <f>IF($B173="N/A","N/A",IF(G173&gt;10,"No",IF(G173&lt;-10,"No","Yes")))</f>
        <v>N/A</v>
      </c>
      <c r="I173" s="8">
        <v>14.71</v>
      </c>
      <c r="J173" s="8">
        <v>-89.3</v>
      </c>
      <c r="K173" s="25" t="s">
        <v>734</v>
      </c>
      <c r="L173" s="85" t="str">
        <f t="shared" si="57"/>
        <v>No</v>
      </c>
    </row>
    <row r="174" spans="1:12" ht="25" x14ac:dyDescent="0.25">
      <c r="A174" s="116" t="s">
        <v>1010</v>
      </c>
      <c r="B174" s="21" t="s">
        <v>213</v>
      </c>
      <c r="C174" s="22">
        <v>5896</v>
      </c>
      <c r="D174" s="7" t="str">
        <f>IF($B174="N/A","N/A",IF(C174&gt;10,"No",IF(C174&lt;-10,"No","Yes")))</f>
        <v>N/A</v>
      </c>
      <c r="E174" s="22">
        <v>6237</v>
      </c>
      <c r="F174" s="7" t="str">
        <f>IF($B174="N/A","N/A",IF(E174&gt;10,"No",IF(E174&lt;-10,"No","Yes")))</f>
        <v>N/A</v>
      </c>
      <c r="G174" s="22">
        <v>747</v>
      </c>
      <c r="H174" s="7" t="str">
        <f>IF($B174="N/A","N/A",IF(G174&gt;10,"No",IF(G174&lt;-10,"No","Yes")))</f>
        <v>N/A</v>
      </c>
      <c r="I174" s="8">
        <v>5.7839999999999998</v>
      </c>
      <c r="J174" s="8">
        <v>-88</v>
      </c>
      <c r="K174" s="25" t="s">
        <v>734</v>
      </c>
      <c r="L174" s="85" t="str">
        <f t="shared" si="57"/>
        <v>No</v>
      </c>
    </row>
    <row r="175" spans="1:12" x14ac:dyDescent="0.25">
      <c r="A175" s="116" t="s">
        <v>1011</v>
      </c>
      <c r="B175" s="21" t="s">
        <v>213</v>
      </c>
      <c r="C175" s="22">
        <v>4113</v>
      </c>
      <c r="D175" s="7" t="str">
        <f>IF($B175="N/A","N/A",IF(C175&gt;10,"No",IF(C175&lt;-10,"No","Yes")))</f>
        <v>N/A</v>
      </c>
      <c r="E175" s="22">
        <v>4394</v>
      </c>
      <c r="F175" s="7" t="str">
        <f>IF($B175="N/A","N/A",IF(E175&gt;10,"No",IF(E175&lt;-10,"No","Yes")))</f>
        <v>N/A</v>
      </c>
      <c r="G175" s="22">
        <v>205</v>
      </c>
      <c r="H175" s="7" t="str">
        <f>IF($B175="N/A","N/A",IF(G175&gt;10,"No",IF(G175&lt;-10,"No","Yes")))</f>
        <v>N/A</v>
      </c>
      <c r="I175" s="8">
        <v>6.8319999999999999</v>
      </c>
      <c r="J175" s="8">
        <v>-95.3</v>
      </c>
      <c r="K175" s="25" t="s">
        <v>734</v>
      </c>
      <c r="L175" s="85" t="str">
        <f t="shared" si="57"/>
        <v>No</v>
      </c>
    </row>
    <row r="176" spans="1:12" ht="25" x14ac:dyDescent="0.25">
      <c r="A176" s="116" t="s">
        <v>1725</v>
      </c>
      <c r="B176" s="21" t="s">
        <v>213</v>
      </c>
      <c r="C176" s="22">
        <v>12</v>
      </c>
      <c r="D176" s="7" t="str">
        <f>IF($B176="N/A","N/A",IF(C176&gt;10,"No",IF(C176&lt;-10,"No","Yes")))</f>
        <v>N/A</v>
      </c>
      <c r="E176" s="22">
        <v>50</v>
      </c>
      <c r="F176" s="7" t="str">
        <f>IF($B176="N/A","N/A",IF(E176&gt;10,"No",IF(E176&lt;-10,"No","Yes")))</f>
        <v>N/A</v>
      </c>
      <c r="G176" s="22">
        <v>98</v>
      </c>
      <c r="H176" s="7" t="str">
        <f>IF($B176="N/A","N/A",IF(G176&gt;10,"No",IF(G176&lt;-10,"No","Yes")))</f>
        <v>N/A</v>
      </c>
      <c r="I176" s="8">
        <v>316.7</v>
      </c>
      <c r="J176" s="8">
        <v>96</v>
      </c>
      <c r="K176" s="25" t="s">
        <v>734</v>
      </c>
      <c r="L176" s="85" t="str">
        <f t="shared" si="57"/>
        <v>No</v>
      </c>
    </row>
    <row r="177" spans="1:12" x14ac:dyDescent="0.25">
      <c r="A177" s="130" t="s">
        <v>1012</v>
      </c>
      <c r="B177" s="21" t="s">
        <v>213</v>
      </c>
      <c r="C177" s="22">
        <v>0</v>
      </c>
      <c r="D177" s="7" t="str">
        <f t="shared" si="54"/>
        <v>N/A</v>
      </c>
      <c r="E177" s="22">
        <v>0</v>
      </c>
      <c r="F177" s="7" t="str">
        <f t="shared" si="55"/>
        <v>N/A</v>
      </c>
      <c r="G177" s="22">
        <v>0</v>
      </c>
      <c r="H177" s="7" t="str">
        <f t="shared" si="56"/>
        <v>N/A</v>
      </c>
      <c r="I177" s="8" t="s">
        <v>1750</v>
      </c>
      <c r="J177" s="8" t="s">
        <v>1750</v>
      </c>
      <c r="K177" s="25" t="s">
        <v>734</v>
      </c>
      <c r="L177" s="85" t="str">
        <f t="shared" si="57"/>
        <v>N/A</v>
      </c>
    </row>
    <row r="178" spans="1:12" x14ac:dyDescent="0.25">
      <c r="A178" s="116" t="s">
        <v>1013</v>
      </c>
      <c r="B178" s="21" t="s">
        <v>213</v>
      </c>
      <c r="C178" s="22">
        <v>0</v>
      </c>
      <c r="D178" s="7" t="str">
        <f t="shared" si="54"/>
        <v>N/A</v>
      </c>
      <c r="E178" s="22">
        <v>0</v>
      </c>
      <c r="F178" s="7" t="str">
        <f t="shared" si="55"/>
        <v>N/A</v>
      </c>
      <c r="G178" s="22">
        <v>0</v>
      </c>
      <c r="H178" s="7" t="str">
        <f t="shared" si="56"/>
        <v>N/A</v>
      </c>
      <c r="I178" s="8" t="s">
        <v>1750</v>
      </c>
      <c r="J178" s="8" t="s">
        <v>1750</v>
      </c>
      <c r="K178" s="25" t="s">
        <v>734</v>
      </c>
      <c r="L178" s="85" t="str">
        <f t="shared" si="57"/>
        <v>N/A</v>
      </c>
    </row>
    <row r="179" spans="1:12" x14ac:dyDescent="0.25">
      <c r="A179" s="116" t="s">
        <v>1014</v>
      </c>
      <c r="B179" s="21" t="s">
        <v>213</v>
      </c>
      <c r="C179" s="22">
        <v>0</v>
      </c>
      <c r="D179" s="7" t="str">
        <f t="shared" si="54"/>
        <v>N/A</v>
      </c>
      <c r="E179" s="22">
        <v>0</v>
      </c>
      <c r="F179" s="7" t="str">
        <f t="shared" si="55"/>
        <v>N/A</v>
      </c>
      <c r="G179" s="22">
        <v>0</v>
      </c>
      <c r="H179" s="7" t="str">
        <f t="shared" si="56"/>
        <v>N/A</v>
      </c>
      <c r="I179" s="8" t="s">
        <v>1750</v>
      </c>
      <c r="J179" s="8" t="s">
        <v>1750</v>
      </c>
      <c r="K179" s="25" t="s">
        <v>734</v>
      </c>
      <c r="L179" s="85" t="str">
        <f t="shared" si="57"/>
        <v>N/A</v>
      </c>
    </row>
    <row r="180" spans="1:12" x14ac:dyDescent="0.25">
      <c r="A180" s="116" t="s">
        <v>1015</v>
      </c>
      <c r="B180" s="21" t="s">
        <v>213</v>
      </c>
      <c r="C180" s="22">
        <v>0</v>
      </c>
      <c r="D180" s="7" t="str">
        <f t="shared" si="54"/>
        <v>N/A</v>
      </c>
      <c r="E180" s="22">
        <v>0</v>
      </c>
      <c r="F180" s="7" t="str">
        <f t="shared" si="55"/>
        <v>N/A</v>
      </c>
      <c r="G180" s="22">
        <v>0</v>
      </c>
      <c r="H180" s="7" t="str">
        <f t="shared" si="56"/>
        <v>N/A</v>
      </c>
      <c r="I180" s="8" t="s">
        <v>1750</v>
      </c>
      <c r="J180" s="8" t="s">
        <v>1750</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1750</v>
      </c>
      <c r="J181" s="8" t="s">
        <v>1750</v>
      </c>
      <c r="K181" s="25" t="s">
        <v>734</v>
      </c>
      <c r="L181" s="85" t="str">
        <f t="shared" si="57"/>
        <v>N/A</v>
      </c>
    </row>
    <row r="182" spans="1:12" x14ac:dyDescent="0.25">
      <c r="A182" s="116" t="s">
        <v>1726</v>
      </c>
      <c r="B182" s="21" t="s">
        <v>213</v>
      </c>
      <c r="C182" s="22">
        <v>0</v>
      </c>
      <c r="D182" s="7" t="str">
        <f t="shared" si="54"/>
        <v>N/A</v>
      </c>
      <c r="E182" s="22">
        <v>0</v>
      </c>
      <c r="F182" s="7" t="str">
        <f t="shared" si="55"/>
        <v>N/A</v>
      </c>
      <c r="G182" s="22">
        <v>0</v>
      </c>
      <c r="H182" s="7" t="str">
        <f t="shared" si="56"/>
        <v>N/A</v>
      </c>
      <c r="I182" s="8" t="s">
        <v>1750</v>
      </c>
      <c r="J182" s="8" t="s">
        <v>1750</v>
      </c>
      <c r="K182" s="25" t="s">
        <v>734</v>
      </c>
      <c r="L182" s="85" t="str">
        <f t="shared" si="57"/>
        <v>N/A</v>
      </c>
    </row>
    <row r="183" spans="1:12" x14ac:dyDescent="0.25">
      <c r="A183" s="130" t="s">
        <v>1017</v>
      </c>
      <c r="B183" s="25" t="s">
        <v>213</v>
      </c>
      <c r="C183" s="1">
        <v>181</v>
      </c>
      <c r="D183" s="7" t="str">
        <f t="shared" si="54"/>
        <v>N/A</v>
      </c>
      <c r="E183" s="1">
        <v>182</v>
      </c>
      <c r="F183" s="7" t="str">
        <f t="shared" si="55"/>
        <v>N/A</v>
      </c>
      <c r="G183" s="1">
        <v>162</v>
      </c>
      <c r="H183" s="7" t="str">
        <f t="shared" si="56"/>
        <v>N/A</v>
      </c>
      <c r="I183" s="8">
        <v>0.55249999999999999</v>
      </c>
      <c r="J183" s="8">
        <v>-11</v>
      </c>
      <c r="K183" s="25" t="s">
        <v>734</v>
      </c>
      <c r="L183" s="118" t="str">
        <f t="shared" si="57"/>
        <v>Yes</v>
      </c>
    </row>
    <row r="184" spans="1:12" x14ac:dyDescent="0.25">
      <c r="A184" s="116" t="s">
        <v>1018</v>
      </c>
      <c r="B184" s="21" t="s">
        <v>213</v>
      </c>
      <c r="C184" s="22">
        <v>0</v>
      </c>
      <c r="D184" s="7" t="str">
        <f t="shared" si="54"/>
        <v>N/A</v>
      </c>
      <c r="E184" s="22">
        <v>0</v>
      </c>
      <c r="F184" s="7" t="str">
        <f t="shared" si="55"/>
        <v>N/A</v>
      </c>
      <c r="G184" s="22">
        <v>0</v>
      </c>
      <c r="H184" s="7" t="str">
        <f t="shared" si="56"/>
        <v>N/A</v>
      </c>
      <c r="I184" s="8" t="s">
        <v>1750</v>
      </c>
      <c r="J184" s="8" t="s">
        <v>1750</v>
      </c>
      <c r="K184" s="25" t="s">
        <v>734</v>
      </c>
      <c r="L184" s="85" t="str">
        <f t="shared" si="57"/>
        <v>N/A</v>
      </c>
    </row>
    <row r="185" spans="1:12" x14ac:dyDescent="0.25">
      <c r="A185" s="116" t="s">
        <v>1019</v>
      </c>
      <c r="B185" s="21" t="s">
        <v>213</v>
      </c>
      <c r="C185" s="22">
        <v>0</v>
      </c>
      <c r="D185" s="7" t="str">
        <f t="shared" si="54"/>
        <v>N/A</v>
      </c>
      <c r="E185" s="22">
        <v>0</v>
      </c>
      <c r="F185" s="7" t="str">
        <f t="shared" si="55"/>
        <v>N/A</v>
      </c>
      <c r="G185" s="22">
        <v>0</v>
      </c>
      <c r="H185" s="7" t="str">
        <f t="shared" si="56"/>
        <v>N/A</v>
      </c>
      <c r="I185" s="8" t="s">
        <v>1750</v>
      </c>
      <c r="J185" s="8" t="s">
        <v>1750</v>
      </c>
      <c r="K185" s="25" t="s">
        <v>734</v>
      </c>
      <c r="L185" s="85" t="str">
        <f t="shared" si="57"/>
        <v>N/A</v>
      </c>
    </row>
    <row r="186" spans="1:12" x14ac:dyDescent="0.25">
      <c r="A186" s="116" t="s">
        <v>1020</v>
      </c>
      <c r="B186" s="21" t="s">
        <v>213</v>
      </c>
      <c r="C186" s="22">
        <v>0</v>
      </c>
      <c r="D186" s="7" t="str">
        <f t="shared" si="54"/>
        <v>N/A</v>
      </c>
      <c r="E186" s="22">
        <v>0</v>
      </c>
      <c r="F186" s="7" t="str">
        <f t="shared" si="55"/>
        <v>N/A</v>
      </c>
      <c r="G186" s="22">
        <v>0</v>
      </c>
      <c r="H186" s="7" t="str">
        <f t="shared" si="56"/>
        <v>N/A</v>
      </c>
      <c r="I186" s="8" t="s">
        <v>1750</v>
      </c>
      <c r="J186" s="8" t="s">
        <v>1750</v>
      </c>
      <c r="K186" s="25" t="s">
        <v>734</v>
      </c>
      <c r="L186" s="85" t="str">
        <f t="shared" si="57"/>
        <v>N/A</v>
      </c>
    </row>
    <row r="187" spans="1:12" x14ac:dyDescent="0.25">
      <c r="A187" s="116" t="s">
        <v>1021</v>
      </c>
      <c r="B187" s="21" t="s">
        <v>213</v>
      </c>
      <c r="C187" s="22">
        <v>181</v>
      </c>
      <c r="D187" s="7" t="str">
        <f t="shared" si="54"/>
        <v>N/A</v>
      </c>
      <c r="E187" s="22">
        <v>182</v>
      </c>
      <c r="F187" s="7" t="str">
        <f t="shared" si="55"/>
        <v>N/A</v>
      </c>
      <c r="G187" s="22">
        <v>154</v>
      </c>
      <c r="H187" s="7" t="str">
        <f t="shared" si="56"/>
        <v>N/A</v>
      </c>
      <c r="I187" s="8">
        <v>0.55249999999999999</v>
      </c>
      <c r="J187" s="8">
        <v>-15.4</v>
      </c>
      <c r="K187" s="25" t="s">
        <v>734</v>
      </c>
      <c r="L187" s="85" t="str">
        <f t="shared" si="57"/>
        <v>Yes</v>
      </c>
    </row>
    <row r="188" spans="1:12" ht="25" x14ac:dyDescent="0.25">
      <c r="A188" s="116" t="s">
        <v>1727</v>
      </c>
      <c r="B188" s="21" t="s">
        <v>213</v>
      </c>
      <c r="C188" s="22">
        <v>0</v>
      </c>
      <c r="D188" s="7" t="str">
        <f t="shared" si="54"/>
        <v>N/A</v>
      </c>
      <c r="E188" s="22">
        <v>0</v>
      </c>
      <c r="F188" s="7" t="str">
        <f t="shared" si="55"/>
        <v>N/A</v>
      </c>
      <c r="G188" s="22">
        <v>11</v>
      </c>
      <c r="H188" s="7" t="str">
        <f t="shared" si="56"/>
        <v>N/A</v>
      </c>
      <c r="I188" s="8" t="s">
        <v>1750</v>
      </c>
      <c r="J188" s="8" t="s">
        <v>1750</v>
      </c>
      <c r="K188" s="25" t="s">
        <v>734</v>
      </c>
      <c r="L188" s="85" t="str">
        <f t="shared" si="57"/>
        <v>N/A</v>
      </c>
    </row>
    <row r="189" spans="1:12" x14ac:dyDescent="0.25">
      <c r="A189" s="130" t="s">
        <v>1022</v>
      </c>
      <c r="B189" s="25" t="s">
        <v>213</v>
      </c>
      <c r="C189" s="1">
        <v>0</v>
      </c>
      <c r="D189" s="7" t="str">
        <f t="shared" si="54"/>
        <v>N/A</v>
      </c>
      <c r="E189" s="1">
        <v>0</v>
      </c>
      <c r="F189" s="7" t="str">
        <f t="shared" si="55"/>
        <v>N/A</v>
      </c>
      <c r="G189" s="1">
        <v>0</v>
      </c>
      <c r="H189" s="7" t="str">
        <f t="shared" si="56"/>
        <v>N/A</v>
      </c>
      <c r="I189" s="8" t="s">
        <v>1750</v>
      </c>
      <c r="J189" s="8" t="s">
        <v>1750</v>
      </c>
      <c r="K189" s="25" t="s">
        <v>734</v>
      </c>
      <c r="L189" s="118" t="str">
        <f t="shared" si="57"/>
        <v>N/A</v>
      </c>
    </row>
    <row r="190" spans="1:12" ht="25" x14ac:dyDescent="0.25">
      <c r="A190" s="116" t="s">
        <v>1023</v>
      </c>
      <c r="B190" s="21" t="s">
        <v>213</v>
      </c>
      <c r="C190" s="22">
        <v>0</v>
      </c>
      <c r="D190" s="7" t="str">
        <f t="shared" si="54"/>
        <v>N/A</v>
      </c>
      <c r="E190" s="22">
        <v>0</v>
      </c>
      <c r="F190" s="7" t="str">
        <f t="shared" si="55"/>
        <v>N/A</v>
      </c>
      <c r="G190" s="22">
        <v>0</v>
      </c>
      <c r="H190" s="7" t="str">
        <f t="shared" si="56"/>
        <v>N/A</v>
      </c>
      <c r="I190" s="8" t="s">
        <v>1750</v>
      </c>
      <c r="J190" s="8" t="s">
        <v>1750</v>
      </c>
      <c r="K190" s="25" t="s">
        <v>734</v>
      </c>
      <c r="L190" s="85" t="str">
        <f t="shared" si="57"/>
        <v>N/A</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1750</v>
      </c>
      <c r="J191" s="8" t="s">
        <v>1750</v>
      </c>
      <c r="K191" s="25" t="s">
        <v>734</v>
      </c>
      <c r="L191" s="85" t="str">
        <f t="shared" si="57"/>
        <v>N/A</v>
      </c>
    </row>
    <row r="192" spans="1:12" ht="25" x14ac:dyDescent="0.25">
      <c r="A192" s="116" t="s">
        <v>1025</v>
      </c>
      <c r="B192" s="21" t="s">
        <v>213</v>
      </c>
      <c r="C192" s="22">
        <v>0</v>
      </c>
      <c r="D192" s="7" t="str">
        <f t="shared" si="54"/>
        <v>N/A</v>
      </c>
      <c r="E192" s="22">
        <v>0</v>
      </c>
      <c r="F192" s="7" t="str">
        <f t="shared" si="55"/>
        <v>N/A</v>
      </c>
      <c r="G192" s="22">
        <v>0</v>
      </c>
      <c r="H192" s="7" t="str">
        <f t="shared" si="56"/>
        <v>N/A</v>
      </c>
      <c r="I192" s="8" t="s">
        <v>1750</v>
      </c>
      <c r="J192" s="8" t="s">
        <v>1750</v>
      </c>
      <c r="K192" s="25" t="s">
        <v>734</v>
      </c>
      <c r="L192" s="85" t="str">
        <f t="shared" si="57"/>
        <v>N/A</v>
      </c>
    </row>
    <row r="193" spans="1:12" ht="25" x14ac:dyDescent="0.25">
      <c r="A193" s="116" t="s">
        <v>1026</v>
      </c>
      <c r="B193" s="21" t="s">
        <v>213</v>
      </c>
      <c r="C193" s="22">
        <v>0</v>
      </c>
      <c r="D193" s="7" t="str">
        <f t="shared" si="54"/>
        <v>N/A</v>
      </c>
      <c r="E193" s="22">
        <v>0</v>
      </c>
      <c r="F193" s="7" t="str">
        <f t="shared" si="55"/>
        <v>N/A</v>
      </c>
      <c r="G193" s="22">
        <v>0</v>
      </c>
      <c r="H193" s="7" t="str">
        <f t="shared" si="56"/>
        <v>N/A</v>
      </c>
      <c r="I193" s="8" t="s">
        <v>1750</v>
      </c>
      <c r="J193" s="8" t="s">
        <v>1750</v>
      </c>
      <c r="K193" s="25" t="s">
        <v>734</v>
      </c>
      <c r="L193" s="85" t="str">
        <f t="shared" si="57"/>
        <v>N/A</v>
      </c>
    </row>
    <row r="194" spans="1:12" ht="25" x14ac:dyDescent="0.25">
      <c r="A194" s="116" t="s">
        <v>1728</v>
      </c>
      <c r="B194" s="21" t="s">
        <v>213</v>
      </c>
      <c r="C194" s="22">
        <v>0</v>
      </c>
      <c r="D194" s="7" t="str">
        <f t="shared" si="54"/>
        <v>N/A</v>
      </c>
      <c r="E194" s="22">
        <v>0</v>
      </c>
      <c r="F194" s="7" t="str">
        <f t="shared" si="55"/>
        <v>N/A</v>
      </c>
      <c r="G194" s="22">
        <v>0</v>
      </c>
      <c r="H194" s="7" t="str">
        <f t="shared" si="56"/>
        <v>N/A</v>
      </c>
      <c r="I194" s="8" t="s">
        <v>1750</v>
      </c>
      <c r="J194" s="8" t="s">
        <v>1750</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1750</v>
      </c>
      <c r="J195" s="8" t="s">
        <v>1750</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1750</v>
      </c>
      <c r="J196" s="8" t="s">
        <v>1750</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1750</v>
      </c>
      <c r="J197" s="8" t="s">
        <v>1750</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1750</v>
      </c>
      <c r="J198" s="8" t="s">
        <v>1750</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1750</v>
      </c>
      <c r="J199" s="8" t="s">
        <v>1750</v>
      </c>
      <c r="K199" s="25" t="s">
        <v>734</v>
      </c>
      <c r="L199" s="85" t="str">
        <f t="shared" si="57"/>
        <v>N/A</v>
      </c>
    </row>
    <row r="200" spans="1:12" ht="25" x14ac:dyDescent="0.25">
      <c r="A200" s="116" t="s">
        <v>1729</v>
      </c>
      <c r="B200" s="21" t="s">
        <v>213</v>
      </c>
      <c r="C200" s="22">
        <v>0</v>
      </c>
      <c r="D200" s="7" t="str">
        <f t="shared" si="54"/>
        <v>N/A</v>
      </c>
      <c r="E200" s="22">
        <v>0</v>
      </c>
      <c r="F200" s="7" t="str">
        <f t="shared" si="55"/>
        <v>N/A</v>
      </c>
      <c r="G200" s="22">
        <v>0</v>
      </c>
      <c r="H200" s="7" t="str">
        <f t="shared" si="56"/>
        <v>N/A</v>
      </c>
      <c r="I200" s="8" t="s">
        <v>1750</v>
      </c>
      <c r="J200" s="8" t="s">
        <v>1750</v>
      </c>
      <c r="K200" s="25" t="s">
        <v>734</v>
      </c>
      <c r="L200" s="85" t="str">
        <f t="shared" si="57"/>
        <v>N/A</v>
      </c>
    </row>
    <row r="201" spans="1:12" x14ac:dyDescent="0.25">
      <c r="A201" s="130" t="s">
        <v>1032</v>
      </c>
      <c r="B201" s="25" t="s">
        <v>213</v>
      </c>
      <c r="C201" s="1">
        <v>15321</v>
      </c>
      <c r="D201" s="7" t="str">
        <f t="shared" si="54"/>
        <v>N/A</v>
      </c>
      <c r="E201" s="1">
        <v>16880</v>
      </c>
      <c r="F201" s="7" t="str">
        <f t="shared" si="55"/>
        <v>N/A</v>
      </c>
      <c r="G201" s="1">
        <v>8627</v>
      </c>
      <c r="H201" s="7" t="str">
        <f t="shared" si="56"/>
        <v>N/A</v>
      </c>
      <c r="I201" s="8">
        <v>10.18</v>
      </c>
      <c r="J201" s="8">
        <v>-48.9</v>
      </c>
      <c r="K201" s="25" t="s">
        <v>734</v>
      </c>
      <c r="L201" s="118" t="str">
        <f t="shared" si="57"/>
        <v>No</v>
      </c>
    </row>
    <row r="202" spans="1:12" x14ac:dyDescent="0.25">
      <c r="A202" s="116" t="s">
        <v>1033</v>
      </c>
      <c r="B202" s="21" t="s">
        <v>213</v>
      </c>
      <c r="C202" s="22">
        <v>712</v>
      </c>
      <c r="D202" s="7" t="str">
        <f t="shared" si="54"/>
        <v>N/A</v>
      </c>
      <c r="E202" s="22">
        <v>792</v>
      </c>
      <c r="F202" s="7" t="str">
        <f t="shared" si="55"/>
        <v>N/A</v>
      </c>
      <c r="G202" s="22">
        <v>264</v>
      </c>
      <c r="H202" s="7" t="str">
        <f t="shared" si="56"/>
        <v>N/A</v>
      </c>
      <c r="I202" s="8">
        <v>11.24</v>
      </c>
      <c r="J202" s="8">
        <v>-66.7</v>
      </c>
      <c r="K202" s="25" t="s">
        <v>734</v>
      </c>
      <c r="L202" s="85" t="str">
        <f t="shared" si="57"/>
        <v>No</v>
      </c>
    </row>
    <row r="203" spans="1:12" x14ac:dyDescent="0.25">
      <c r="A203" s="116" t="s">
        <v>1034</v>
      </c>
      <c r="B203" s="21" t="s">
        <v>213</v>
      </c>
      <c r="C203" s="22">
        <v>17</v>
      </c>
      <c r="D203" s="7" t="str">
        <f t="shared" si="54"/>
        <v>N/A</v>
      </c>
      <c r="E203" s="22">
        <v>17</v>
      </c>
      <c r="F203" s="7" t="str">
        <f t="shared" si="55"/>
        <v>N/A</v>
      </c>
      <c r="G203" s="22">
        <v>16</v>
      </c>
      <c r="H203" s="7" t="str">
        <f t="shared" si="56"/>
        <v>N/A</v>
      </c>
      <c r="I203" s="8">
        <v>0</v>
      </c>
      <c r="J203" s="8">
        <v>-5.88</v>
      </c>
      <c r="K203" s="25" t="s">
        <v>734</v>
      </c>
      <c r="L203" s="85" t="str">
        <f t="shared" si="57"/>
        <v>Yes</v>
      </c>
    </row>
    <row r="204" spans="1:12" x14ac:dyDescent="0.25">
      <c r="A204" s="116" t="s">
        <v>1035</v>
      </c>
      <c r="B204" s="21" t="s">
        <v>213</v>
      </c>
      <c r="C204" s="22">
        <v>7482</v>
      </c>
      <c r="D204" s="7" t="str">
        <f t="shared" si="54"/>
        <v>N/A</v>
      </c>
      <c r="E204" s="22">
        <v>7747</v>
      </c>
      <c r="F204" s="7" t="str">
        <f t="shared" si="55"/>
        <v>N/A</v>
      </c>
      <c r="G204" s="22">
        <v>3882</v>
      </c>
      <c r="H204" s="7" t="str">
        <f t="shared" si="56"/>
        <v>N/A</v>
      </c>
      <c r="I204" s="8">
        <v>3.5419999999999998</v>
      </c>
      <c r="J204" s="8">
        <v>-49.9</v>
      </c>
      <c r="K204" s="25" t="s">
        <v>734</v>
      </c>
      <c r="L204" s="85" t="str">
        <f t="shared" si="57"/>
        <v>No</v>
      </c>
    </row>
    <row r="205" spans="1:12" x14ac:dyDescent="0.25">
      <c r="A205" s="116" t="s">
        <v>1036</v>
      </c>
      <c r="B205" s="21" t="s">
        <v>213</v>
      </c>
      <c r="C205" s="22">
        <v>7058</v>
      </c>
      <c r="D205" s="7" t="str">
        <f t="shared" si="54"/>
        <v>N/A</v>
      </c>
      <c r="E205" s="22">
        <v>8262</v>
      </c>
      <c r="F205" s="7" t="str">
        <f t="shared" si="55"/>
        <v>N/A</v>
      </c>
      <c r="G205" s="22">
        <v>3639</v>
      </c>
      <c r="H205" s="7" t="str">
        <f t="shared" si="56"/>
        <v>N/A</v>
      </c>
      <c r="I205" s="8">
        <v>17.059999999999999</v>
      </c>
      <c r="J205" s="8">
        <v>-56</v>
      </c>
      <c r="K205" s="25" t="s">
        <v>734</v>
      </c>
      <c r="L205" s="85" t="str">
        <f t="shared" si="57"/>
        <v>No</v>
      </c>
    </row>
    <row r="206" spans="1:12" ht="25" x14ac:dyDescent="0.25">
      <c r="A206" s="116" t="s">
        <v>1730</v>
      </c>
      <c r="B206" s="21" t="s">
        <v>213</v>
      </c>
      <c r="C206" s="22">
        <v>52</v>
      </c>
      <c r="D206" s="7" t="str">
        <f t="shared" si="54"/>
        <v>N/A</v>
      </c>
      <c r="E206" s="22">
        <v>62</v>
      </c>
      <c r="F206" s="7" t="str">
        <f t="shared" si="55"/>
        <v>N/A</v>
      </c>
      <c r="G206" s="22">
        <v>826</v>
      </c>
      <c r="H206" s="7" t="str">
        <f t="shared" si="56"/>
        <v>N/A</v>
      </c>
      <c r="I206" s="8">
        <v>19.23</v>
      </c>
      <c r="J206" s="8">
        <v>1232</v>
      </c>
      <c r="K206" s="25" t="s">
        <v>734</v>
      </c>
      <c r="L206" s="85" t="str">
        <f t="shared" si="57"/>
        <v>No</v>
      </c>
    </row>
    <row r="207" spans="1:12" x14ac:dyDescent="0.25">
      <c r="A207" s="130" t="s">
        <v>1037</v>
      </c>
      <c r="B207" s="21" t="s">
        <v>213</v>
      </c>
      <c r="C207" s="22">
        <v>0</v>
      </c>
      <c r="D207" s="7" t="str">
        <f t="shared" si="54"/>
        <v>N/A</v>
      </c>
      <c r="E207" s="22">
        <v>0</v>
      </c>
      <c r="F207" s="7" t="str">
        <f t="shared" si="55"/>
        <v>N/A</v>
      </c>
      <c r="G207" s="22">
        <v>0</v>
      </c>
      <c r="H207" s="7" t="str">
        <f t="shared" si="56"/>
        <v>N/A</v>
      </c>
      <c r="I207" s="8" t="s">
        <v>1750</v>
      </c>
      <c r="J207" s="8" t="s">
        <v>1750</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1750</v>
      </c>
      <c r="J208" s="8" t="s">
        <v>1750</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1750</v>
      </c>
      <c r="J209" s="8" t="s">
        <v>1750</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1750</v>
      </c>
      <c r="J210" s="8" t="s">
        <v>1750</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1750</v>
      </c>
      <c r="J211" s="8" t="s">
        <v>1750</v>
      </c>
      <c r="K211" s="25" t="s">
        <v>734</v>
      </c>
      <c r="L211" s="85" t="str">
        <f t="shared" si="57"/>
        <v>N/A</v>
      </c>
    </row>
    <row r="212" spans="1:12" ht="25" x14ac:dyDescent="0.25">
      <c r="A212" s="116" t="s">
        <v>1731</v>
      </c>
      <c r="B212" s="21" t="s">
        <v>213</v>
      </c>
      <c r="C212" s="22">
        <v>0</v>
      </c>
      <c r="D212" s="7" t="str">
        <f t="shared" si="54"/>
        <v>N/A</v>
      </c>
      <c r="E212" s="22">
        <v>0</v>
      </c>
      <c r="F212" s="7" t="str">
        <f t="shared" si="55"/>
        <v>N/A</v>
      </c>
      <c r="G212" s="22">
        <v>0</v>
      </c>
      <c r="H212" s="7" t="str">
        <f t="shared" si="56"/>
        <v>N/A</v>
      </c>
      <c r="I212" s="8" t="s">
        <v>1750</v>
      </c>
      <c r="J212" s="8" t="s">
        <v>1750</v>
      </c>
      <c r="K212" s="25" t="s">
        <v>734</v>
      </c>
      <c r="L212" s="85" t="str">
        <f t="shared" si="57"/>
        <v>N/A</v>
      </c>
    </row>
    <row r="213" spans="1:12" x14ac:dyDescent="0.25">
      <c r="A213" s="130" t="s">
        <v>1042</v>
      </c>
      <c r="B213" s="21" t="s">
        <v>213</v>
      </c>
      <c r="C213" s="22">
        <v>84</v>
      </c>
      <c r="D213" s="7" t="str">
        <f t="shared" si="54"/>
        <v>N/A</v>
      </c>
      <c r="E213" s="22">
        <v>87</v>
      </c>
      <c r="F213" s="7" t="str">
        <f t="shared" si="55"/>
        <v>N/A</v>
      </c>
      <c r="G213" s="22">
        <v>11</v>
      </c>
      <c r="H213" s="7" t="str">
        <f t="shared" si="56"/>
        <v>N/A</v>
      </c>
      <c r="I213" s="8">
        <v>3.5710000000000002</v>
      </c>
      <c r="J213" s="8">
        <v>-94.3</v>
      </c>
      <c r="K213" s="25" t="s">
        <v>734</v>
      </c>
      <c r="L213" s="85" t="str">
        <f t="shared" si="57"/>
        <v>No</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1750</v>
      </c>
      <c r="J214" s="8" t="s">
        <v>1750</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1750</v>
      </c>
      <c r="J215" s="8" t="s">
        <v>1750</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1750</v>
      </c>
      <c r="J216" s="8" t="s">
        <v>1750</v>
      </c>
      <c r="K216" s="25" t="s">
        <v>734</v>
      </c>
      <c r="L216" s="85" t="str">
        <f t="shared" si="57"/>
        <v>N/A</v>
      </c>
    </row>
    <row r="217" spans="1:12" ht="25" x14ac:dyDescent="0.25">
      <c r="A217" s="116" t="s">
        <v>1046</v>
      </c>
      <c r="B217" s="21" t="s">
        <v>213</v>
      </c>
      <c r="C217" s="22">
        <v>82</v>
      </c>
      <c r="D217" s="7" t="str">
        <f t="shared" si="54"/>
        <v>N/A</v>
      </c>
      <c r="E217" s="22">
        <v>84</v>
      </c>
      <c r="F217" s="7" t="str">
        <f t="shared" si="55"/>
        <v>N/A</v>
      </c>
      <c r="G217" s="22">
        <v>11</v>
      </c>
      <c r="H217" s="7" t="str">
        <f t="shared" si="56"/>
        <v>N/A</v>
      </c>
      <c r="I217" s="8">
        <v>2.4390000000000001</v>
      </c>
      <c r="J217" s="8">
        <v>-96.4</v>
      </c>
      <c r="K217" s="25" t="s">
        <v>734</v>
      </c>
      <c r="L217" s="85" t="str">
        <f t="shared" si="57"/>
        <v>No</v>
      </c>
    </row>
    <row r="218" spans="1:12" ht="25" x14ac:dyDescent="0.25">
      <c r="A218" s="116" t="s">
        <v>1732</v>
      </c>
      <c r="B218" s="21" t="s">
        <v>213</v>
      </c>
      <c r="C218" s="22">
        <v>11</v>
      </c>
      <c r="D218" s="7" t="str">
        <f t="shared" si="54"/>
        <v>N/A</v>
      </c>
      <c r="E218" s="22">
        <v>11</v>
      </c>
      <c r="F218" s="7" t="str">
        <f t="shared" si="55"/>
        <v>N/A</v>
      </c>
      <c r="G218" s="22">
        <v>11</v>
      </c>
      <c r="H218" s="7" t="str">
        <f t="shared" si="56"/>
        <v>N/A</v>
      </c>
      <c r="I218" s="8">
        <v>50</v>
      </c>
      <c r="J218" s="8">
        <v>-33.299999999999997</v>
      </c>
      <c r="K218" s="25" t="s">
        <v>734</v>
      </c>
      <c r="L218" s="85" t="str">
        <f t="shared" si="57"/>
        <v>No</v>
      </c>
    </row>
    <row r="219" spans="1:12" x14ac:dyDescent="0.25">
      <c r="A219" s="130" t="s">
        <v>1047</v>
      </c>
      <c r="B219" s="21" t="s">
        <v>213</v>
      </c>
      <c r="C219" s="22">
        <v>0</v>
      </c>
      <c r="D219" s="7" t="str">
        <f t="shared" si="54"/>
        <v>N/A</v>
      </c>
      <c r="E219" s="22">
        <v>0</v>
      </c>
      <c r="F219" s="7" t="str">
        <f t="shared" si="55"/>
        <v>N/A</v>
      </c>
      <c r="G219" s="22">
        <v>0</v>
      </c>
      <c r="H219" s="7" t="str">
        <f t="shared" si="56"/>
        <v>N/A</v>
      </c>
      <c r="I219" s="8" t="s">
        <v>1750</v>
      </c>
      <c r="J219" s="8" t="s">
        <v>1750</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1750</v>
      </c>
      <c r="J220" s="8" t="s">
        <v>1750</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1750</v>
      </c>
      <c r="J221" s="8" t="s">
        <v>1750</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1750</v>
      </c>
      <c r="J222" s="8" t="s">
        <v>1750</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1750</v>
      </c>
      <c r="J223" s="8" t="s">
        <v>1750</v>
      </c>
      <c r="K223" s="25" t="s">
        <v>734</v>
      </c>
      <c r="L223" s="85" t="str">
        <f t="shared" si="57"/>
        <v>N/A</v>
      </c>
    </row>
    <row r="224" spans="1:12" ht="25" x14ac:dyDescent="0.25">
      <c r="A224" s="117" t="s">
        <v>1733</v>
      </c>
      <c r="B224" s="21" t="s">
        <v>213</v>
      </c>
      <c r="C224" s="22">
        <v>0</v>
      </c>
      <c r="D224" s="7" t="str">
        <f t="shared" si="54"/>
        <v>N/A</v>
      </c>
      <c r="E224" s="22">
        <v>0</v>
      </c>
      <c r="F224" s="7" t="str">
        <f t="shared" si="55"/>
        <v>N/A</v>
      </c>
      <c r="G224" s="22">
        <v>0</v>
      </c>
      <c r="H224" s="7" t="str">
        <f t="shared" ref="H224:H230" si="58">IF($B224="N/A","N/A",IF(G224&gt;10,"No",IF(G224&lt;-10,"No","Yes")))</f>
        <v>N/A</v>
      </c>
      <c r="I224" s="8" t="s">
        <v>1750</v>
      </c>
      <c r="J224" s="8" t="s">
        <v>1750</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48106</v>
      </c>
      <c r="H225" s="7" t="str">
        <f t="shared" si="58"/>
        <v>N/A</v>
      </c>
      <c r="I225" s="8" t="s">
        <v>1750</v>
      </c>
      <c r="J225" s="8" t="s">
        <v>1750</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24086</v>
      </c>
      <c r="H226" s="7" t="str">
        <f t="shared" si="58"/>
        <v>N/A</v>
      </c>
      <c r="I226" s="8" t="s">
        <v>1750</v>
      </c>
      <c r="J226" s="8" t="s">
        <v>1750</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1197</v>
      </c>
      <c r="H227" s="7" t="str">
        <f t="shared" si="58"/>
        <v>N/A</v>
      </c>
      <c r="I227" s="8" t="s">
        <v>1750</v>
      </c>
      <c r="J227" s="8" t="s">
        <v>1750</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10159</v>
      </c>
      <c r="H228" s="7" t="str">
        <f t="shared" si="58"/>
        <v>N/A</v>
      </c>
      <c r="I228" s="8" t="s">
        <v>1750</v>
      </c>
      <c r="J228" s="8" t="s">
        <v>1750</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11098</v>
      </c>
      <c r="H229" s="7" t="str">
        <f t="shared" si="58"/>
        <v>N/A</v>
      </c>
      <c r="I229" s="8" t="s">
        <v>1750</v>
      </c>
      <c r="J229" s="8" t="s">
        <v>1750</v>
      </c>
      <c r="K229" s="25" t="s">
        <v>734</v>
      </c>
      <c r="L229" s="85" t="str">
        <f t="shared" si="59"/>
        <v>N/A</v>
      </c>
    </row>
    <row r="230" spans="1:12" ht="25" x14ac:dyDescent="0.25">
      <c r="A230" s="117" t="s">
        <v>1734</v>
      </c>
      <c r="B230" s="21" t="s">
        <v>213</v>
      </c>
      <c r="C230" s="22">
        <v>0</v>
      </c>
      <c r="D230" s="7" t="str">
        <f t="shared" si="54"/>
        <v>N/A</v>
      </c>
      <c r="E230" s="22">
        <v>0</v>
      </c>
      <c r="F230" s="7" t="str">
        <f t="shared" si="55"/>
        <v>N/A</v>
      </c>
      <c r="G230" s="22">
        <v>1566</v>
      </c>
      <c r="H230" s="7" t="str">
        <f t="shared" si="58"/>
        <v>N/A</v>
      </c>
      <c r="I230" s="8" t="s">
        <v>1750</v>
      </c>
      <c r="J230" s="8" t="s">
        <v>1750</v>
      </c>
      <c r="K230" s="25" t="s">
        <v>734</v>
      </c>
      <c r="L230" s="85" t="str">
        <f t="shared" si="59"/>
        <v>N/A</v>
      </c>
    </row>
    <row r="231" spans="1:12" x14ac:dyDescent="0.25">
      <c r="A231" s="117" t="s">
        <v>1057</v>
      </c>
      <c r="B231" s="21" t="s">
        <v>289</v>
      </c>
      <c r="C231" s="4">
        <v>35.581668104999999</v>
      </c>
      <c r="D231" s="7" t="str">
        <f>IF($B231="N/A","N/A",IF(C231&lt;15,"Yes","No"))</f>
        <v>No</v>
      </c>
      <c r="E231" s="4">
        <v>32.992574613999999</v>
      </c>
      <c r="F231" s="7" t="str">
        <f>IF($B231="N/A","N/A",IF(E231&lt;15,"Yes","No"))</f>
        <v>No</v>
      </c>
      <c r="G231" s="4">
        <v>44.072435267000003</v>
      </c>
      <c r="H231" s="7" t="str">
        <f>IF($B231="N/A","N/A",IF(G231&lt;15,"Yes","No"))</f>
        <v>No</v>
      </c>
      <c r="I231" s="8">
        <v>-7.28</v>
      </c>
      <c r="J231" s="8">
        <v>33.58</v>
      </c>
      <c r="K231" s="25" t="s">
        <v>734</v>
      </c>
      <c r="L231" s="85" t="str">
        <f t="shared" si="59"/>
        <v>No</v>
      </c>
    </row>
    <row r="232" spans="1:12" x14ac:dyDescent="0.25">
      <c r="A232" s="117" t="s">
        <v>1058</v>
      </c>
      <c r="B232" s="21" t="s">
        <v>213</v>
      </c>
      <c r="C232" s="22">
        <v>2843</v>
      </c>
      <c r="D232" s="7" t="str">
        <f t="shared" ref="D232" si="60">IF($B232="N/A","N/A",IF(C232&gt;10,"No",IF(C232&lt;-10,"No","Yes")))</f>
        <v>N/A</v>
      </c>
      <c r="E232" s="22">
        <v>3140</v>
      </c>
      <c r="F232" s="7" t="str">
        <f t="shared" ref="F232" si="61">IF($B232="N/A","N/A",IF(E232&gt;10,"No",IF(E232&lt;-10,"No","Yes")))</f>
        <v>N/A</v>
      </c>
      <c r="G232" s="22">
        <v>2197</v>
      </c>
      <c r="H232" s="7" t="str">
        <f t="shared" ref="H232" si="62">IF($B232="N/A","N/A",IF(G232&gt;10,"No",IF(G232&lt;-10,"No","Yes")))</f>
        <v>N/A</v>
      </c>
      <c r="I232" s="8">
        <v>10.45</v>
      </c>
      <c r="J232" s="8">
        <v>-30</v>
      </c>
      <c r="K232" s="25" t="s">
        <v>734</v>
      </c>
      <c r="L232" s="85" t="str">
        <f t="shared" si="59"/>
        <v>Yes</v>
      </c>
    </row>
    <row r="233" spans="1:12" x14ac:dyDescent="0.25">
      <c r="A233" s="117" t="s">
        <v>1059</v>
      </c>
      <c r="B233" s="21" t="s">
        <v>279</v>
      </c>
      <c r="C233" s="4">
        <v>8.8974431196000001</v>
      </c>
      <c r="D233" s="7" t="str">
        <f>IF($B233="N/A","N/A",IF(C233&lt;10,"Yes","No"))</f>
        <v>Yes</v>
      </c>
      <c r="E233" s="4">
        <v>8.7913318587999996</v>
      </c>
      <c r="F233" s="7" t="str">
        <f>IF($B233="N/A","N/A",IF(E233&lt;10,"Yes","No"))</f>
        <v>Yes</v>
      </c>
      <c r="G233" s="4">
        <v>6.0483426935000004</v>
      </c>
      <c r="H233" s="7" t="str">
        <f>IF($B233="N/A","N/A",IF(G233&lt;10,"Yes","No"))</f>
        <v>Yes</v>
      </c>
      <c r="I233" s="8">
        <v>-1.19</v>
      </c>
      <c r="J233" s="8">
        <v>-31.2</v>
      </c>
      <c r="K233" s="25" t="s">
        <v>734</v>
      </c>
      <c r="L233" s="85" t="str">
        <f t="shared" si="59"/>
        <v>No</v>
      </c>
    </row>
    <row r="234" spans="1:12" x14ac:dyDescent="0.25">
      <c r="A234" s="108" t="s">
        <v>72</v>
      </c>
      <c r="B234" s="21" t="s">
        <v>213</v>
      </c>
      <c r="C234" s="4">
        <v>62.829449644999997</v>
      </c>
      <c r="D234" s="7" t="str">
        <f t="shared" si="54"/>
        <v>N/A</v>
      </c>
      <c r="E234" s="4">
        <v>87.080650801000004</v>
      </c>
      <c r="F234" s="7" t="str">
        <f t="shared" si="55"/>
        <v>N/A</v>
      </c>
      <c r="G234" s="4">
        <v>87.048508686000005</v>
      </c>
      <c r="H234" s="7" t="str">
        <f>IF($B234="N/A","N/A",IF(G234&gt;10,"No",IF(G234&lt;-10,"No","Yes")))</f>
        <v>N/A</v>
      </c>
      <c r="I234" s="8">
        <v>38.6</v>
      </c>
      <c r="J234" s="8">
        <v>-3.6999999999999998E-2</v>
      </c>
      <c r="K234" s="25" t="s">
        <v>734</v>
      </c>
      <c r="L234" s="85" t="str">
        <f t="shared" si="59"/>
        <v>Yes</v>
      </c>
    </row>
    <row r="235" spans="1:12" ht="25" x14ac:dyDescent="0.25">
      <c r="A235" s="117" t="s">
        <v>1060</v>
      </c>
      <c r="B235" s="21" t="s">
        <v>289</v>
      </c>
      <c r="C235" s="5">
        <v>10.659673814</v>
      </c>
      <c r="D235" s="7" t="str">
        <f>IF($B235="N/A","N/A",IF(C235&lt;15,"Yes","No"))</f>
        <v>Yes</v>
      </c>
      <c r="E235" s="5">
        <v>5.4692802928999997</v>
      </c>
      <c r="F235" s="7" t="str">
        <f>IF($B235="N/A","N/A",IF(E235&lt;15,"Yes","No"))</f>
        <v>Yes</v>
      </c>
      <c r="G235" s="5">
        <v>7.9039659128000004</v>
      </c>
      <c r="H235" s="7" t="str">
        <f>IF($B235="N/A","N/A",IF(G235&lt;15,"Yes","No"))</f>
        <v>Yes</v>
      </c>
      <c r="I235" s="8">
        <v>-48.7</v>
      </c>
      <c r="J235" s="8">
        <v>44.52</v>
      </c>
      <c r="K235" s="25" t="s">
        <v>734</v>
      </c>
      <c r="L235" s="85" t="str">
        <f t="shared" si="59"/>
        <v>No</v>
      </c>
    </row>
    <row r="236" spans="1:12" ht="25" x14ac:dyDescent="0.25">
      <c r="A236" s="117" t="s">
        <v>152</v>
      </c>
      <c r="B236" s="21" t="s">
        <v>213</v>
      </c>
      <c r="C236" s="22">
        <v>243</v>
      </c>
      <c r="D236" s="7" t="str">
        <f>IF($B236="N/A","N/A",IF(C236&gt;10,"No",IF(C236&lt;-10,"No","Yes")))</f>
        <v>N/A</v>
      </c>
      <c r="E236" s="22">
        <v>310</v>
      </c>
      <c r="F236" s="7" t="str">
        <f>IF($B236="N/A","N/A",IF(E236&gt;10,"No",IF(E236&lt;-10,"No","Yes")))</f>
        <v>N/A</v>
      </c>
      <c r="G236" s="22">
        <v>34672</v>
      </c>
      <c r="H236" s="7" t="str">
        <f>IF($B236="N/A","N/A",IF(G236&gt;10,"No",IF(G236&lt;-10,"No","Yes")))</f>
        <v>N/A</v>
      </c>
      <c r="I236" s="8">
        <v>27.57</v>
      </c>
      <c r="J236" s="8">
        <v>11085</v>
      </c>
      <c r="K236" s="25" t="s">
        <v>734</v>
      </c>
      <c r="L236" s="85" t="str">
        <f>IF(J236="Div by 0", "N/A", IF(K236="N/A","N/A", IF(J236&gt;VALUE(MID(K236,1,2)), "No", IF(J236&lt;-1*VALUE(MID(K236,1,2)), "No", "Yes"))))</f>
        <v>No</v>
      </c>
    </row>
    <row r="237" spans="1:12" x14ac:dyDescent="0.25">
      <c r="A237" s="117" t="s">
        <v>1061</v>
      </c>
      <c r="B237" s="21" t="s">
        <v>213</v>
      </c>
      <c r="C237" s="22">
        <v>31953</v>
      </c>
      <c r="D237" s="7" t="str">
        <f t="shared" ref="D237:D242" si="63">IF($B237="N/A","N/A",IF(C237&gt;10,"No",IF(C237&lt;-10,"No","Yes")))</f>
        <v>N/A</v>
      </c>
      <c r="E237" s="22">
        <v>35717</v>
      </c>
      <c r="F237" s="7" t="str">
        <f t="shared" ref="F237:F242" si="64">IF($B237="N/A","N/A",IF(E237&gt;10,"No",IF(E237&lt;-10,"No","Yes")))</f>
        <v>N/A</v>
      </c>
      <c r="G237" s="22">
        <v>36324</v>
      </c>
      <c r="H237" s="7" t="str">
        <f>IF($B237="N/A","N/A",IF(G237&gt;10,"No",IF(G237&lt;-10,"No","Yes")))</f>
        <v>N/A</v>
      </c>
      <c r="I237" s="8">
        <v>11.78</v>
      </c>
      <c r="J237" s="8">
        <v>1.6990000000000001</v>
      </c>
      <c r="K237" s="25" t="s">
        <v>734</v>
      </c>
      <c r="L237" s="85" t="str">
        <f>IF(J237="Div by 0", "N/A", IF(OR(J237="N/A",K237="N/A"),"N/A", IF(J237&gt;VALUE(MID(K237,1,2)), "No", IF(J237&lt;-1*VALUE(MID(K237,1,2)), "No", "Yes"))))</f>
        <v>Yes</v>
      </c>
    </row>
    <row r="238" spans="1:12" ht="25" x14ac:dyDescent="0.25">
      <c r="A238" s="117" t="s">
        <v>1062</v>
      </c>
      <c r="B238" s="21" t="s">
        <v>213</v>
      </c>
      <c r="C238" s="4">
        <v>100</v>
      </c>
      <c r="D238" s="7" t="str">
        <f t="shared" si="63"/>
        <v>N/A</v>
      </c>
      <c r="E238" s="4">
        <v>99.997943105999994</v>
      </c>
      <c r="F238" s="7" t="str">
        <f t="shared" si="64"/>
        <v>N/A</v>
      </c>
      <c r="G238" s="4">
        <v>100</v>
      </c>
      <c r="H238" s="7" t="str">
        <f t="shared" ref="H238:H242" si="65">IF($B238="N/A","N/A",IF(G238&gt;10,"No",IF(G238&lt;-10,"No","Yes")))</f>
        <v>N/A</v>
      </c>
      <c r="I238" s="8">
        <v>-2E-3</v>
      </c>
      <c r="J238" s="8">
        <v>2.0999999999999999E-3</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11</v>
      </c>
      <c r="F239" s="7" t="str">
        <f t="shared" si="64"/>
        <v>N/A</v>
      </c>
      <c r="G239" s="22">
        <v>0</v>
      </c>
      <c r="H239" s="7" t="str">
        <f t="shared" si="65"/>
        <v>N/A</v>
      </c>
      <c r="I239" s="8" t="s">
        <v>1750</v>
      </c>
      <c r="J239" s="8">
        <v>-100</v>
      </c>
      <c r="K239" s="25" t="s">
        <v>213</v>
      </c>
      <c r="L239" s="85" t="str">
        <f t="shared" si="66"/>
        <v>N/A</v>
      </c>
    </row>
    <row r="240" spans="1:12" ht="25" x14ac:dyDescent="0.25">
      <c r="A240" s="117" t="s">
        <v>1064</v>
      </c>
      <c r="B240" s="21" t="s">
        <v>213</v>
      </c>
      <c r="C240" s="4" t="s">
        <v>1750</v>
      </c>
      <c r="D240" s="7" t="str">
        <f t="shared" si="63"/>
        <v>N/A</v>
      </c>
      <c r="E240" s="4">
        <v>50</v>
      </c>
      <c r="F240" s="7" t="str">
        <f t="shared" si="64"/>
        <v>N/A</v>
      </c>
      <c r="G240" s="4" t="s">
        <v>1750</v>
      </c>
      <c r="H240" s="7" t="str">
        <f t="shared" si="65"/>
        <v>N/A</v>
      </c>
      <c r="I240" s="8" t="s">
        <v>1750</v>
      </c>
      <c r="J240" s="8" t="s">
        <v>1750</v>
      </c>
      <c r="K240" s="25" t="s">
        <v>213</v>
      </c>
      <c r="L240" s="85" t="str">
        <f t="shared" si="66"/>
        <v>N/A</v>
      </c>
    </row>
    <row r="241" spans="1:12" x14ac:dyDescent="0.25">
      <c r="A241" s="117" t="s">
        <v>1065</v>
      </c>
      <c r="B241" s="21" t="s">
        <v>213</v>
      </c>
      <c r="C241" s="22">
        <v>0</v>
      </c>
      <c r="D241" s="7" t="str">
        <f t="shared" si="63"/>
        <v>N/A</v>
      </c>
      <c r="E241" s="22">
        <v>11</v>
      </c>
      <c r="F241" s="7" t="str">
        <f t="shared" si="64"/>
        <v>N/A</v>
      </c>
      <c r="G241" s="22">
        <v>0</v>
      </c>
      <c r="H241" s="7" t="str">
        <f t="shared" si="65"/>
        <v>N/A</v>
      </c>
      <c r="I241" s="8" t="s">
        <v>1750</v>
      </c>
      <c r="J241" s="8">
        <v>-100</v>
      </c>
      <c r="K241" s="25" t="s">
        <v>213</v>
      </c>
      <c r="L241" s="85" t="str">
        <f t="shared" si="66"/>
        <v>N/A</v>
      </c>
    </row>
    <row r="242" spans="1:12" ht="25" x14ac:dyDescent="0.25">
      <c r="A242" s="117" t="s">
        <v>1066</v>
      </c>
      <c r="B242" s="21" t="s">
        <v>213</v>
      </c>
      <c r="C242" s="4">
        <v>35.581668104999999</v>
      </c>
      <c r="D242" s="7" t="str">
        <f t="shared" si="63"/>
        <v>N/A</v>
      </c>
      <c r="E242" s="4">
        <v>32.99051772</v>
      </c>
      <c r="F242" s="7" t="str">
        <f t="shared" si="64"/>
        <v>N/A</v>
      </c>
      <c r="G242" s="4">
        <v>44.072435267000003</v>
      </c>
      <c r="H242" s="7" t="str">
        <f t="shared" si="65"/>
        <v>N/A</v>
      </c>
      <c r="I242" s="8">
        <v>-7.28</v>
      </c>
      <c r="J242" s="8">
        <v>33.590000000000003</v>
      </c>
      <c r="K242" s="25" t="s">
        <v>213</v>
      </c>
      <c r="L242" s="85" t="str">
        <f t="shared" si="66"/>
        <v>N/A</v>
      </c>
    </row>
    <row r="243" spans="1:12" x14ac:dyDescent="0.25">
      <c r="A243" s="130" t="s">
        <v>1067</v>
      </c>
      <c r="B243" s="21" t="s">
        <v>213</v>
      </c>
      <c r="C243" s="22">
        <v>698772</v>
      </c>
      <c r="D243" s="7" t="str">
        <f>IF($B243="N/A","N/A",IF(C243&gt;10,"No",IF(C243&lt;-10,"No","Yes")))</f>
        <v>N/A</v>
      </c>
      <c r="E243" s="22">
        <v>1092435</v>
      </c>
      <c r="F243" s="7" t="str">
        <f>IF($B243="N/A","N/A",IF(E243&gt;10,"No",IF(E243&lt;-10,"No","Yes")))</f>
        <v>N/A</v>
      </c>
      <c r="G243" s="22">
        <v>1240852</v>
      </c>
      <c r="H243" s="7" t="str">
        <f>IF($B243="N/A","N/A",IF(G243&gt;10,"No",IF(G243&lt;-10,"No","Yes")))</f>
        <v>N/A</v>
      </c>
      <c r="I243" s="8">
        <v>56.34</v>
      </c>
      <c r="J243" s="8">
        <v>13.59</v>
      </c>
      <c r="K243" s="25" t="s">
        <v>734</v>
      </c>
      <c r="L243" s="85" t="str">
        <f t="shared" ref="L243:L276" si="67">IF(J243="Div by 0", "N/A", IF(K243="N/A","N/A", IF(J243&gt;VALUE(MID(K243,1,2)), "No", IF(J243&lt;-1*VALUE(MID(K243,1,2)), "No", "Yes"))))</f>
        <v>Yes</v>
      </c>
    </row>
    <row r="244" spans="1:12" x14ac:dyDescent="0.25">
      <c r="A244" s="108" t="s">
        <v>1068</v>
      </c>
      <c r="B244" s="21" t="s">
        <v>213</v>
      </c>
      <c r="C244" s="4">
        <v>84.566441933999997</v>
      </c>
      <c r="D244" s="7" t="str">
        <f>IF($B244="N/A","N/A",IF(C244&gt;10,"No",IF(C244&lt;-10,"No","Yes")))</f>
        <v>N/A</v>
      </c>
      <c r="E244" s="4">
        <v>64.422661895999994</v>
      </c>
      <c r="F244" s="7" t="str">
        <f>IF($B244="N/A","N/A",IF(E244&gt;10,"No",IF(E244&lt;-10,"No","Yes")))</f>
        <v>N/A</v>
      </c>
      <c r="G244" s="4">
        <v>69.640083012000005</v>
      </c>
      <c r="H244" s="7" t="str">
        <f>IF($B244="N/A","N/A",IF(G244&gt;10,"No",IF(G244&lt;-10,"No","Yes")))</f>
        <v>N/A</v>
      </c>
      <c r="I244" s="8">
        <v>-23.8</v>
      </c>
      <c r="J244" s="8">
        <v>8.0990000000000002</v>
      </c>
      <c r="K244" s="25" t="s">
        <v>734</v>
      </c>
      <c r="L244" s="85" t="str">
        <f t="shared" si="67"/>
        <v>Yes</v>
      </c>
    </row>
    <row r="245" spans="1:12" x14ac:dyDescent="0.25">
      <c r="A245" s="108" t="s">
        <v>1069</v>
      </c>
      <c r="B245" s="21" t="s">
        <v>213</v>
      </c>
      <c r="C245" s="4">
        <v>88.569364038000003</v>
      </c>
      <c r="D245" s="7" t="str">
        <f>IF($B245="N/A","N/A",IF(C245&gt;10,"No",IF(C245&lt;-10,"No","Yes")))</f>
        <v>N/A</v>
      </c>
      <c r="E245" s="4">
        <v>79.693071942000003</v>
      </c>
      <c r="F245" s="7" t="str">
        <f>IF($B245="N/A","N/A",IF(E245&gt;10,"No",IF(E245&lt;-10,"No","Yes")))</f>
        <v>N/A</v>
      </c>
      <c r="G245" s="4">
        <v>83.948098349999995</v>
      </c>
      <c r="H245" s="7" t="str">
        <f>IF($B245="N/A","N/A",IF(G245&gt;10,"No",IF(G245&lt;-10,"No","Yes")))</f>
        <v>N/A</v>
      </c>
      <c r="I245" s="8">
        <v>-10</v>
      </c>
      <c r="J245" s="8">
        <v>5.3390000000000004</v>
      </c>
      <c r="K245" s="25" t="s">
        <v>734</v>
      </c>
      <c r="L245" s="85" t="str">
        <f t="shared" si="67"/>
        <v>Yes</v>
      </c>
    </row>
    <row r="246" spans="1:12" x14ac:dyDescent="0.25">
      <c r="A246" s="108" t="s">
        <v>1070</v>
      </c>
      <c r="B246" s="21" t="s">
        <v>213</v>
      </c>
      <c r="C246" s="4">
        <v>98.276328501999998</v>
      </c>
      <c r="D246" s="7" t="str">
        <f t="shared" ref="D246:D274" si="68">IF($B246="N/A","N/A",IF(C246&gt;10,"No",IF(C246&lt;-10,"No","Yes")))</f>
        <v>N/A</v>
      </c>
      <c r="E246" s="4">
        <v>98.471596833999996</v>
      </c>
      <c r="F246" s="7" t="str">
        <f t="shared" ref="F246:F274" si="69">IF($B246="N/A","N/A",IF(E246&gt;10,"No",IF(E246&lt;-10,"No","Yes")))</f>
        <v>N/A</v>
      </c>
      <c r="G246" s="4">
        <v>98.496541601000004</v>
      </c>
      <c r="H246" s="7" t="str">
        <f t="shared" ref="H246:H274" si="70">IF($B246="N/A","N/A",IF(G246&gt;10,"No",IF(G246&lt;-10,"No","Yes")))</f>
        <v>N/A</v>
      </c>
      <c r="I246" s="8">
        <v>0.19869999999999999</v>
      </c>
      <c r="J246" s="8">
        <v>2.53E-2</v>
      </c>
      <c r="K246" s="25" t="s">
        <v>734</v>
      </c>
      <c r="L246" s="85" t="str">
        <f t="shared" si="67"/>
        <v>Yes</v>
      </c>
    </row>
    <row r="247" spans="1:12" x14ac:dyDescent="0.25">
      <c r="A247" s="108" t="s">
        <v>1071</v>
      </c>
      <c r="B247" s="21" t="s">
        <v>213</v>
      </c>
      <c r="C247" s="4">
        <v>88.973638890000004</v>
      </c>
      <c r="D247" s="7" t="str">
        <f t="shared" si="68"/>
        <v>N/A</v>
      </c>
      <c r="E247" s="4">
        <v>96.451691468999996</v>
      </c>
      <c r="F247" s="7" t="str">
        <f t="shared" si="69"/>
        <v>N/A</v>
      </c>
      <c r="G247" s="4">
        <v>97.634927884000007</v>
      </c>
      <c r="H247" s="7" t="str">
        <f t="shared" si="70"/>
        <v>N/A</v>
      </c>
      <c r="I247" s="8">
        <v>8.4049999999999994</v>
      </c>
      <c r="J247" s="8">
        <v>1.2270000000000001</v>
      </c>
      <c r="K247" s="25" t="s">
        <v>734</v>
      </c>
      <c r="L247" s="85" t="str">
        <f t="shared" si="67"/>
        <v>Yes</v>
      </c>
    </row>
    <row r="248" spans="1:12" x14ac:dyDescent="0.25">
      <c r="A248" s="108" t="s">
        <v>1072</v>
      </c>
      <c r="B248" s="21" t="s">
        <v>213</v>
      </c>
      <c r="C248" s="4">
        <v>85.684171660999993</v>
      </c>
      <c r="D248" s="7" t="str">
        <f t="shared" si="68"/>
        <v>N/A</v>
      </c>
      <c r="E248" s="4">
        <v>88.713378828000003</v>
      </c>
      <c r="F248" s="7" t="str">
        <f t="shared" si="69"/>
        <v>N/A</v>
      </c>
      <c r="G248" s="4">
        <v>88.099467140000002</v>
      </c>
      <c r="H248" s="7" t="str">
        <f t="shared" si="70"/>
        <v>N/A</v>
      </c>
      <c r="I248" s="8">
        <v>3.5350000000000001</v>
      </c>
      <c r="J248" s="8">
        <v>-0.69199999999999995</v>
      </c>
      <c r="K248" s="25" t="s">
        <v>734</v>
      </c>
      <c r="L248" s="85" t="str">
        <f t="shared" si="67"/>
        <v>Yes</v>
      </c>
    </row>
    <row r="249" spans="1:12" x14ac:dyDescent="0.25">
      <c r="A249" s="130" t="s">
        <v>1073</v>
      </c>
      <c r="B249" s="21" t="s">
        <v>213</v>
      </c>
      <c r="C249" s="22">
        <v>591754</v>
      </c>
      <c r="D249" s="7" t="str">
        <f t="shared" si="68"/>
        <v>N/A</v>
      </c>
      <c r="E249" s="22">
        <v>0</v>
      </c>
      <c r="F249" s="7" t="str">
        <f t="shared" si="69"/>
        <v>N/A</v>
      </c>
      <c r="G249" s="22">
        <v>0</v>
      </c>
      <c r="H249" s="7" t="str">
        <f t="shared" si="70"/>
        <v>N/A</v>
      </c>
      <c r="I249" s="8">
        <v>-100</v>
      </c>
      <c r="J249" s="8" t="s">
        <v>1750</v>
      </c>
      <c r="K249" s="25" t="s">
        <v>734</v>
      </c>
      <c r="L249" s="85" t="str">
        <f t="shared" si="67"/>
        <v>N/A</v>
      </c>
    </row>
    <row r="250" spans="1:12" x14ac:dyDescent="0.25">
      <c r="A250" s="108" t="s">
        <v>1074</v>
      </c>
      <c r="B250" s="21" t="s">
        <v>213</v>
      </c>
      <c r="C250" s="4">
        <v>61.445290839000002</v>
      </c>
      <c r="D250" s="7" t="str">
        <f t="shared" si="68"/>
        <v>N/A</v>
      </c>
      <c r="E250" s="4">
        <v>0</v>
      </c>
      <c r="F250" s="7" t="str">
        <f t="shared" si="69"/>
        <v>N/A</v>
      </c>
      <c r="G250" s="4">
        <v>0</v>
      </c>
      <c r="H250" s="7" t="str">
        <f t="shared" si="70"/>
        <v>N/A</v>
      </c>
      <c r="I250" s="8">
        <v>-100</v>
      </c>
      <c r="J250" s="8" t="s">
        <v>1750</v>
      </c>
      <c r="K250" s="25" t="s">
        <v>734</v>
      </c>
      <c r="L250" s="85" t="str">
        <f t="shared" si="67"/>
        <v>N/A</v>
      </c>
    </row>
    <row r="251" spans="1:12" x14ac:dyDescent="0.25">
      <c r="A251" s="108" t="s">
        <v>1075</v>
      </c>
      <c r="B251" s="21" t="s">
        <v>213</v>
      </c>
      <c r="C251" s="4">
        <v>77.366687025000004</v>
      </c>
      <c r="D251" s="7" t="str">
        <f t="shared" si="68"/>
        <v>N/A</v>
      </c>
      <c r="E251" s="4">
        <v>0</v>
      </c>
      <c r="F251" s="7" t="str">
        <f t="shared" si="69"/>
        <v>N/A</v>
      </c>
      <c r="G251" s="4">
        <v>0</v>
      </c>
      <c r="H251" s="7" t="str">
        <f t="shared" si="70"/>
        <v>N/A</v>
      </c>
      <c r="I251" s="8">
        <v>-100</v>
      </c>
      <c r="J251" s="8" t="s">
        <v>1750</v>
      </c>
      <c r="K251" s="25" t="s">
        <v>734</v>
      </c>
      <c r="L251" s="85" t="str">
        <f t="shared" si="67"/>
        <v>N/A</v>
      </c>
    </row>
    <row r="252" spans="1:12" x14ac:dyDescent="0.25">
      <c r="A252" s="108" t="s">
        <v>1076</v>
      </c>
      <c r="B252" s="21" t="s">
        <v>213</v>
      </c>
      <c r="C252" s="4">
        <v>94.969772257000002</v>
      </c>
      <c r="D252" s="7" t="str">
        <f t="shared" si="68"/>
        <v>N/A</v>
      </c>
      <c r="E252" s="4">
        <v>0</v>
      </c>
      <c r="F252" s="7" t="str">
        <f t="shared" si="69"/>
        <v>N/A</v>
      </c>
      <c r="G252" s="4">
        <v>0</v>
      </c>
      <c r="H252" s="7" t="str">
        <f t="shared" si="70"/>
        <v>N/A</v>
      </c>
      <c r="I252" s="8">
        <v>-100</v>
      </c>
      <c r="J252" s="8" t="s">
        <v>1750</v>
      </c>
      <c r="K252" s="25" t="s">
        <v>734</v>
      </c>
      <c r="L252" s="85" t="str">
        <f t="shared" si="67"/>
        <v>N/A</v>
      </c>
    </row>
    <row r="253" spans="1:12" x14ac:dyDescent="0.25">
      <c r="A253" s="108" t="s">
        <v>1077</v>
      </c>
      <c r="B253" s="21" t="s">
        <v>213</v>
      </c>
      <c r="C253" s="4">
        <v>56.598105601</v>
      </c>
      <c r="D253" s="7" t="str">
        <f t="shared" si="68"/>
        <v>N/A</v>
      </c>
      <c r="E253" s="4">
        <v>0</v>
      </c>
      <c r="F253" s="7" t="str">
        <f t="shared" si="69"/>
        <v>N/A</v>
      </c>
      <c r="G253" s="4">
        <v>0</v>
      </c>
      <c r="H253" s="7" t="str">
        <f t="shared" si="70"/>
        <v>N/A</v>
      </c>
      <c r="I253" s="8">
        <v>-100</v>
      </c>
      <c r="J253" s="8" t="s">
        <v>1750</v>
      </c>
      <c r="K253" s="25" t="s">
        <v>734</v>
      </c>
      <c r="L253" s="85" t="str">
        <f t="shared" si="67"/>
        <v>N/A</v>
      </c>
    </row>
    <row r="254" spans="1:12" x14ac:dyDescent="0.25">
      <c r="A254" s="108" t="s">
        <v>1078</v>
      </c>
      <c r="B254" s="21" t="s">
        <v>213</v>
      </c>
      <c r="C254" s="4">
        <v>89.131801390000007</v>
      </c>
      <c r="D254" s="7" t="str">
        <f t="shared" si="68"/>
        <v>N/A</v>
      </c>
      <c r="E254" s="4" t="s">
        <v>1750</v>
      </c>
      <c r="F254" s="7" t="str">
        <f t="shared" si="69"/>
        <v>N/A</v>
      </c>
      <c r="G254" s="4" t="s">
        <v>1750</v>
      </c>
      <c r="H254" s="7" t="str">
        <f t="shared" si="70"/>
        <v>N/A</v>
      </c>
      <c r="I254" s="8" t="s">
        <v>1750</v>
      </c>
      <c r="J254" s="8" t="s">
        <v>1750</v>
      </c>
      <c r="K254" s="25" t="s">
        <v>734</v>
      </c>
      <c r="L254" s="85" t="str">
        <f t="shared" si="67"/>
        <v>N/A</v>
      </c>
    </row>
    <row r="255" spans="1:12" x14ac:dyDescent="0.25">
      <c r="A255" s="108" t="s">
        <v>1079</v>
      </c>
      <c r="B255" s="21" t="s">
        <v>213</v>
      </c>
      <c r="C255" s="4">
        <v>99.012596450999993</v>
      </c>
      <c r="D255" s="7" t="str">
        <f t="shared" si="68"/>
        <v>N/A</v>
      </c>
      <c r="E255" s="4" t="s">
        <v>1750</v>
      </c>
      <c r="F255" s="7" t="str">
        <f t="shared" si="69"/>
        <v>N/A</v>
      </c>
      <c r="G255" s="4" t="s">
        <v>1750</v>
      </c>
      <c r="H255" s="7" t="str">
        <f t="shared" si="70"/>
        <v>N/A</v>
      </c>
      <c r="I255" s="8" t="s">
        <v>1750</v>
      </c>
      <c r="J255" s="8" t="s">
        <v>1750</v>
      </c>
      <c r="K255" s="25" t="s">
        <v>734</v>
      </c>
      <c r="L255" s="85" t="str">
        <f>IF(J255="Div by 0", "N/A", IF(OR(J255="N/A",K255="N/A"),"N/A", IF(J255&gt;VALUE(MID(K255,1,2)), "No", IF(J255&lt;-1*VALUE(MID(K255,1,2)), "No", "Yes"))))</f>
        <v>N/A</v>
      </c>
    </row>
    <row r="256" spans="1:12" x14ac:dyDescent="0.25">
      <c r="A256" s="130" t="s">
        <v>1080</v>
      </c>
      <c r="B256" s="21" t="s">
        <v>213</v>
      </c>
      <c r="C256" s="22">
        <v>0</v>
      </c>
      <c r="D256" s="7" t="str">
        <f t="shared" si="68"/>
        <v>N/A</v>
      </c>
      <c r="E256" s="22">
        <v>0</v>
      </c>
      <c r="F256" s="7" t="str">
        <f t="shared" si="69"/>
        <v>N/A</v>
      </c>
      <c r="G256" s="22">
        <v>0</v>
      </c>
      <c r="H256" s="7" t="str">
        <f t="shared" si="70"/>
        <v>N/A</v>
      </c>
      <c r="I256" s="8" t="s">
        <v>1750</v>
      </c>
      <c r="J256" s="8" t="s">
        <v>1750</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1750</v>
      </c>
      <c r="J257" s="8" t="s">
        <v>1750</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1750</v>
      </c>
      <c r="J258" s="8" t="s">
        <v>1750</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1750</v>
      </c>
      <c r="J259" s="8" t="s">
        <v>1750</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1750</v>
      </c>
      <c r="J260" s="8" t="s">
        <v>1750</v>
      </c>
      <c r="K260" s="25" t="s">
        <v>734</v>
      </c>
      <c r="L260" s="85" t="str">
        <f t="shared" si="67"/>
        <v>N/A</v>
      </c>
    </row>
    <row r="261" spans="1:12" x14ac:dyDescent="0.25">
      <c r="A261" s="108" t="s">
        <v>1085</v>
      </c>
      <c r="B261" s="21" t="s">
        <v>213</v>
      </c>
      <c r="C261" s="4" t="s">
        <v>1750</v>
      </c>
      <c r="D261" s="7" t="str">
        <f t="shared" si="68"/>
        <v>N/A</v>
      </c>
      <c r="E261" s="4" t="s">
        <v>1750</v>
      </c>
      <c r="F261" s="7" t="str">
        <f t="shared" si="69"/>
        <v>N/A</v>
      </c>
      <c r="G261" s="4" t="s">
        <v>1750</v>
      </c>
      <c r="H261" s="7" t="str">
        <f t="shared" si="70"/>
        <v>N/A</v>
      </c>
      <c r="I261" s="8" t="s">
        <v>1750</v>
      </c>
      <c r="J261" s="8" t="s">
        <v>1750</v>
      </c>
      <c r="K261" s="25" t="s">
        <v>734</v>
      </c>
      <c r="L261" s="85" t="str">
        <f t="shared" si="67"/>
        <v>N/A</v>
      </c>
    </row>
    <row r="262" spans="1:12" x14ac:dyDescent="0.25">
      <c r="A262" s="108" t="s">
        <v>1086</v>
      </c>
      <c r="B262" s="21" t="s">
        <v>213</v>
      </c>
      <c r="C262" s="4" t="s">
        <v>1750</v>
      </c>
      <c r="D262" s="7" t="str">
        <f t="shared" si="68"/>
        <v>N/A</v>
      </c>
      <c r="E262" s="4" t="s">
        <v>1750</v>
      </c>
      <c r="F262" s="7" t="str">
        <f t="shared" si="69"/>
        <v>N/A</v>
      </c>
      <c r="G262" s="4" t="s">
        <v>1750</v>
      </c>
      <c r="H262" s="7" t="str">
        <f t="shared" si="70"/>
        <v>N/A</v>
      </c>
      <c r="I262" s="8" t="s">
        <v>1750</v>
      </c>
      <c r="J262" s="8" t="s">
        <v>1750</v>
      </c>
      <c r="K262" s="25" t="s">
        <v>734</v>
      </c>
      <c r="L262" s="85" t="str">
        <f>IF(J262="Div by 0", "N/A", IF(OR(J262="N/A",K262="N/A"),"N/A", IF(J262&gt;VALUE(MID(K262,1,2)), "No", IF(J262&lt;-1*VALUE(MID(K262,1,2)), "No", "Yes"))))</f>
        <v>N/A</v>
      </c>
    </row>
    <row r="263" spans="1:12" x14ac:dyDescent="0.25">
      <c r="A263" s="108" t="s">
        <v>1087</v>
      </c>
      <c r="B263" s="21" t="s">
        <v>213</v>
      </c>
      <c r="C263" s="22">
        <v>0</v>
      </c>
      <c r="D263" s="7" t="str">
        <f t="shared" si="68"/>
        <v>N/A</v>
      </c>
      <c r="E263" s="22">
        <v>0</v>
      </c>
      <c r="F263" s="7" t="str">
        <f t="shared" si="69"/>
        <v>N/A</v>
      </c>
      <c r="G263" s="22">
        <v>0</v>
      </c>
      <c r="H263" s="7" t="str">
        <f t="shared" si="70"/>
        <v>N/A</v>
      </c>
      <c r="I263" s="8" t="s">
        <v>1750</v>
      </c>
      <c r="J263" s="8" t="s">
        <v>1750</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1750</v>
      </c>
      <c r="J264" s="8" t="s">
        <v>1750</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1750</v>
      </c>
      <c r="J265" s="8" t="s">
        <v>1750</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1750</v>
      </c>
      <c r="J266" s="8" t="s">
        <v>1750</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1750</v>
      </c>
      <c r="J267" s="8" t="s">
        <v>1750</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1750</v>
      </c>
      <c r="J268" s="8" t="s">
        <v>1750</v>
      </c>
      <c r="K268" s="25" t="s">
        <v>734</v>
      </c>
      <c r="L268" s="85" t="str">
        <f t="shared" si="67"/>
        <v>N/A</v>
      </c>
    </row>
    <row r="269" spans="1:12" x14ac:dyDescent="0.25">
      <c r="A269" s="108" t="s">
        <v>1093</v>
      </c>
      <c r="B269" s="21" t="s">
        <v>213</v>
      </c>
      <c r="C269" s="4" t="s">
        <v>1750</v>
      </c>
      <c r="D269" s="7" t="str">
        <f t="shared" si="68"/>
        <v>N/A</v>
      </c>
      <c r="E269" s="4" t="s">
        <v>1750</v>
      </c>
      <c r="F269" s="7" t="str">
        <f t="shared" si="69"/>
        <v>N/A</v>
      </c>
      <c r="G269" s="4" t="s">
        <v>1750</v>
      </c>
      <c r="H269" s="7" t="str">
        <f t="shared" si="70"/>
        <v>N/A</v>
      </c>
      <c r="I269" s="8" t="s">
        <v>1750</v>
      </c>
      <c r="J269" s="8" t="s">
        <v>1750</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1750</v>
      </c>
      <c r="J270" s="8" t="s">
        <v>1750</v>
      </c>
      <c r="K270" s="25" t="s">
        <v>734</v>
      </c>
      <c r="L270" s="85" t="str">
        <f t="shared" si="67"/>
        <v>N/A</v>
      </c>
    </row>
    <row r="271" spans="1:12" x14ac:dyDescent="0.25">
      <c r="A271" s="108" t="s">
        <v>1095</v>
      </c>
      <c r="B271" s="21" t="s">
        <v>213</v>
      </c>
      <c r="C271" s="22">
        <v>0</v>
      </c>
      <c r="D271" s="7" t="str">
        <f t="shared" si="68"/>
        <v>N/A</v>
      </c>
      <c r="E271" s="22">
        <v>0</v>
      </c>
      <c r="F271" s="7" t="str">
        <f t="shared" si="69"/>
        <v>N/A</v>
      </c>
      <c r="G271" s="22">
        <v>1185319</v>
      </c>
      <c r="H271" s="7" t="str">
        <f t="shared" si="70"/>
        <v>N/A</v>
      </c>
      <c r="I271" s="8" t="s">
        <v>1750</v>
      </c>
      <c r="J271" s="8" t="s">
        <v>1750</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1750</v>
      </c>
      <c r="J272" s="8" t="s">
        <v>1750</v>
      </c>
      <c r="K272" s="25" t="s">
        <v>734</v>
      </c>
      <c r="L272" s="85" t="str">
        <f t="shared" si="67"/>
        <v>N/A</v>
      </c>
    </row>
    <row r="273" spans="1:12" x14ac:dyDescent="0.25">
      <c r="A273" s="108" t="s">
        <v>1097</v>
      </c>
      <c r="B273" s="21" t="s">
        <v>213</v>
      </c>
      <c r="C273" s="22">
        <v>0</v>
      </c>
      <c r="D273" s="7" t="str">
        <f t="shared" si="68"/>
        <v>N/A</v>
      </c>
      <c r="E273" s="22">
        <v>0</v>
      </c>
      <c r="F273" s="7" t="str">
        <f t="shared" si="69"/>
        <v>N/A</v>
      </c>
      <c r="G273" s="22">
        <v>0</v>
      </c>
      <c r="H273" s="7" t="str">
        <f t="shared" si="70"/>
        <v>N/A</v>
      </c>
      <c r="I273" s="8" t="s">
        <v>1750</v>
      </c>
      <c r="J273" s="8" t="s">
        <v>1750</v>
      </c>
      <c r="K273" s="25" t="s">
        <v>734</v>
      </c>
      <c r="L273" s="85" t="str">
        <f t="shared" si="67"/>
        <v>N/A</v>
      </c>
    </row>
    <row r="274" spans="1:12" x14ac:dyDescent="0.25">
      <c r="A274" s="133" t="s">
        <v>153</v>
      </c>
      <c r="B274" s="21" t="s">
        <v>213</v>
      </c>
      <c r="C274" s="22">
        <v>0</v>
      </c>
      <c r="D274" s="7" t="str">
        <f t="shared" si="68"/>
        <v>N/A</v>
      </c>
      <c r="E274" s="22">
        <v>0</v>
      </c>
      <c r="F274" s="7" t="str">
        <f t="shared" si="69"/>
        <v>N/A</v>
      </c>
      <c r="G274" s="22">
        <v>0</v>
      </c>
      <c r="H274" s="7" t="str">
        <f t="shared" si="70"/>
        <v>N/A</v>
      </c>
      <c r="I274" s="8" t="s">
        <v>1750</v>
      </c>
      <c r="J274" s="8" t="s">
        <v>1750</v>
      </c>
      <c r="K274" s="25" t="s">
        <v>734</v>
      </c>
      <c r="L274" s="85" t="str">
        <f t="shared" si="67"/>
        <v>N/A</v>
      </c>
    </row>
    <row r="275" spans="1:12" x14ac:dyDescent="0.25">
      <c r="A275" s="108" t="s">
        <v>154</v>
      </c>
      <c r="B275" s="25" t="s">
        <v>217</v>
      </c>
      <c r="C275" s="1">
        <v>1</v>
      </c>
      <c r="D275" s="7" t="str">
        <f t="shared" ref="D275:D276" si="71">IF($B275="N/A","N/A",IF(C275&gt;0,"No",IF(C275&lt;0,"No","Yes")))</f>
        <v>No</v>
      </c>
      <c r="E275" s="1">
        <v>0</v>
      </c>
      <c r="F275" s="7" t="str">
        <f t="shared" ref="F275:F276" si="72">IF($B275="N/A","N/A",IF(E275&gt;0,"No",IF(E275&lt;0,"No","Yes")))</f>
        <v>Yes</v>
      </c>
      <c r="G275" s="1">
        <v>4</v>
      </c>
      <c r="H275" s="7" t="str">
        <f t="shared" ref="H275:H276" si="73">IF($B275="N/A","N/A",IF(G275&gt;0,"No",IF(G275&lt;0,"No","Yes")))</f>
        <v>No</v>
      </c>
      <c r="I275" s="8">
        <v>-100</v>
      </c>
      <c r="J275" s="8" t="s">
        <v>1750</v>
      </c>
      <c r="K275" s="25" t="s">
        <v>734</v>
      </c>
      <c r="L275" s="85" t="str">
        <f t="shared" si="67"/>
        <v>N/A</v>
      </c>
    </row>
    <row r="276" spans="1:12" x14ac:dyDescent="0.25">
      <c r="A276" s="108" t="s">
        <v>155</v>
      </c>
      <c r="B276" s="25" t="s">
        <v>217</v>
      </c>
      <c r="C276" s="1">
        <v>0</v>
      </c>
      <c r="D276" s="7" t="str">
        <f t="shared" si="71"/>
        <v>Yes</v>
      </c>
      <c r="E276" s="1">
        <v>0</v>
      </c>
      <c r="F276" s="7" t="str">
        <f t="shared" si="72"/>
        <v>Yes</v>
      </c>
      <c r="G276" s="1">
        <v>2</v>
      </c>
      <c r="H276" s="7" t="str">
        <f t="shared" si="73"/>
        <v>No</v>
      </c>
      <c r="I276" s="8" t="s">
        <v>1750</v>
      </c>
      <c r="J276" s="8" t="s">
        <v>1750</v>
      </c>
      <c r="K276" s="25" t="s">
        <v>734</v>
      </c>
      <c r="L276" s="85" t="str">
        <f t="shared" si="67"/>
        <v>N/A</v>
      </c>
    </row>
    <row r="277" spans="1:12" x14ac:dyDescent="0.25">
      <c r="A277" s="117" t="s">
        <v>688</v>
      </c>
      <c r="B277" s="1" t="s">
        <v>213</v>
      </c>
      <c r="C277" s="1">
        <v>615054</v>
      </c>
      <c r="D277" s="7" t="str">
        <f t="shared" ref="D277:D284" si="74">IF($B277="N/A","N/A",IF(C277&gt;10,"No",IF(C277&lt;-10,"No","Yes")))</f>
        <v>N/A</v>
      </c>
      <c r="E277" s="1">
        <v>1075182</v>
      </c>
      <c r="F277" s="7" t="str">
        <f t="shared" ref="F277:F278" si="75">IF($B277="N/A","N/A",IF(E277&gt;10,"No",IF(E277&lt;-10,"No","Yes")))</f>
        <v>N/A</v>
      </c>
      <c r="G277" s="1">
        <v>1200764</v>
      </c>
      <c r="H277" s="7" t="str">
        <f t="shared" ref="H277:H278" si="76">IF($B277="N/A","N/A",IF(G277&gt;10,"No",IF(G277&lt;-10,"No","Yes")))</f>
        <v>N/A</v>
      </c>
      <c r="I277" s="8">
        <v>74.81</v>
      </c>
      <c r="J277" s="8">
        <v>11.68</v>
      </c>
      <c r="K277" s="1" t="s">
        <v>213</v>
      </c>
      <c r="L277" s="85" t="str">
        <f t="shared" ref="L277:L278" si="77">IF(J277="Div by 0", "N/A", IF(K277="N/A","N/A", IF(J277&gt;VALUE(MID(K277,1,2)), "No", IF(J277&lt;-1*VALUE(MID(K277,1,2)), "No", "Yes"))))</f>
        <v>N/A</v>
      </c>
    </row>
    <row r="278" spans="1:12" x14ac:dyDescent="0.25">
      <c r="A278" s="117" t="s">
        <v>689</v>
      </c>
      <c r="B278" s="1" t="s">
        <v>213</v>
      </c>
      <c r="C278" s="1">
        <v>494246.58332999999</v>
      </c>
      <c r="D278" s="7" t="str">
        <f t="shared" si="74"/>
        <v>N/A</v>
      </c>
      <c r="E278" s="1">
        <v>935683.58333000005</v>
      </c>
      <c r="F278" s="7" t="str">
        <f t="shared" si="75"/>
        <v>N/A</v>
      </c>
      <c r="G278" s="1">
        <v>949675</v>
      </c>
      <c r="H278" s="7" t="str">
        <f t="shared" si="76"/>
        <v>N/A</v>
      </c>
      <c r="I278" s="8">
        <v>89.32</v>
      </c>
      <c r="J278" s="8">
        <v>1.4950000000000001</v>
      </c>
      <c r="K278" s="1" t="s">
        <v>213</v>
      </c>
      <c r="L278" s="85" t="str">
        <f t="shared" si="77"/>
        <v>N/A</v>
      </c>
    </row>
    <row r="279" spans="1:12" x14ac:dyDescent="0.25">
      <c r="A279" s="117" t="s">
        <v>690</v>
      </c>
      <c r="B279" s="1" t="s">
        <v>213</v>
      </c>
      <c r="C279" s="1">
        <v>29785</v>
      </c>
      <c r="D279" s="7" t="str">
        <f t="shared" si="74"/>
        <v>N/A</v>
      </c>
      <c r="E279" s="1">
        <v>44521</v>
      </c>
      <c r="F279" s="7" t="str">
        <f t="shared" ref="F279:F284" si="78">IF($B279="N/A","N/A",IF(E279&gt;10,"No",IF(E279&lt;-10,"No","Yes")))</f>
        <v>N/A</v>
      </c>
      <c r="G279" s="1">
        <v>60084</v>
      </c>
      <c r="H279" s="7" t="str">
        <f t="shared" ref="H279:H284" si="79">IF($B279="N/A","N/A",IF(G279&gt;10,"No",IF(G279&lt;-10,"No","Yes")))</f>
        <v>N/A</v>
      </c>
      <c r="I279" s="8">
        <v>49.47</v>
      </c>
      <c r="J279" s="8">
        <v>34.96</v>
      </c>
      <c r="K279" s="1" t="s">
        <v>213</v>
      </c>
      <c r="L279" s="85" t="str">
        <f t="shared" ref="L279:L285" si="80">IF(J279="Div by 0", "N/A", IF(K279="N/A","N/A", IF(J279&gt;VALUE(MID(K279,1,2)), "No", IF(J279&lt;-1*VALUE(MID(K279,1,2)), "No", "Yes"))))</f>
        <v>N/A</v>
      </c>
    </row>
    <row r="280" spans="1:12" x14ac:dyDescent="0.25">
      <c r="A280" s="117" t="s">
        <v>691</v>
      </c>
      <c r="B280" s="1" t="s">
        <v>213</v>
      </c>
      <c r="C280" s="1">
        <v>30760</v>
      </c>
      <c r="D280" s="7" t="str">
        <f t="shared" si="74"/>
        <v>N/A</v>
      </c>
      <c r="E280" s="1">
        <v>47637</v>
      </c>
      <c r="F280" s="7" t="str">
        <f t="shared" si="78"/>
        <v>N/A</v>
      </c>
      <c r="G280" s="1">
        <v>67360</v>
      </c>
      <c r="H280" s="7" t="str">
        <f t="shared" si="79"/>
        <v>N/A</v>
      </c>
      <c r="I280" s="8">
        <v>54.87</v>
      </c>
      <c r="J280" s="8">
        <v>41.4</v>
      </c>
      <c r="K280" s="1" t="s">
        <v>213</v>
      </c>
      <c r="L280" s="85" t="str">
        <f t="shared" si="80"/>
        <v>N/A</v>
      </c>
    </row>
    <row r="281" spans="1:12" x14ac:dyDescent="0.25">
      <c r="A281" s="117" t="s">
        <v>692</v>
      </c>
      <c r="B281" s="1" t="s">
        <v>213</v>
      </c>
      <c r="C281" s="1">
        <v>23625</v>
      </c>
      <c r="D281" s="7" t="str">
        <f t="shared" si="74"/>
        <v>N/A</v>
      </c>
      <c r="E281" s="1">
        <v>38540.916666999998</v>
      </c>
      <c r="F281" s="7" t="str">
        <f t="shared" si="78"/>
        <v>N/A</v>
      </c>
      <c r="G281" s="1">
        <v>47160.75</v>
      </c>
      <c r="H281" s="7" t="str">
        <f t="shared" si="79"/>
        <v>N/A</v>
      </c>
      <c r="I281" s="8">
        <v>63.14</v>
      </c>
      <c r="J281" s="8">
        <v>22.37</v>
      </c>
      <c r="K281" s="1" t="s">
        <v>213</v>
      </c>
      <c r="L281" s="85" t="str">
        <f t="shared" si="80"/>
        <v>N/A</v>
      </c>
    </row>
    <row r="282" spans="1:12" x14ac:dyDescent="0.25">
      <c r="A282" s="117" t="s">
        <v>693</v>
      </c>
      <c r="B282" s="1" t="s">
        <v>213</v>
      </c>
      <c r="C282" s="1">
        <v>46331</v>
      </c>
      <c r="D282" s="7" t="str">
        <f t="shared" si="74"/>
        <v>N/A</v>
      </c>
      <c r="E282" s="1">
        <v>47507</v>
      </c>
      <c r="F282" s="7" t="str">
        <f t="shared" si="78"/>
        <v>N/A</v>
      </c>
      <c r="G282" s="1">
        <v>44112</v>
      </c>
      <c r="H282" s="7" t="str">
        <f t="shared" si="79"/>
        <v>N/A</v>
      </c>
      <c r="I282" s="8">
        <v>2.5379999999999998</v>
      </c>
      <c r="J282" s="8">
        <v>-7.15</v>
      </c>
      <c r="K282" s="1" t="s">
        <v>213</v>
      </c>
      <c r="L282" s="85" t="str">
        <f t="shared" si="80"/>
        <v>N/A</v>
      </c>
    </row>
    <row r="283" spans="1:12" x14ac:dyDescent="0.25">
      <c r="A283" s="117" t="s">
        <v>694</v>
      </c>
      <c r="B283" s="1" t="s">
        <v>213</v>
      </c>
      <c r="C283" s="1">
        <v>51197</v>
      </c>
      <c r="D283" s="7" t="str">
        <f t="shared" si="74"/>
        <v>N/A</v>
      </c>
      <c r="E283" s="1">
        <v>52442</v>
      </c>
      <c r="F283" s="7" t="str">
        <f t="shared" si="78"/>
        <v>N/A</v>
      </c>
      <c r="G283" s="1">
        <v>58626</v>
      </c>
      <c r="H283" s="7" t="str">
        <f t="shared" si="79"/>
        <v>N/A</v>
      </c>
      <c r="I283" s="8">
        <v>2.4319999999999999</v>
      </c>
      <c r="J283" s="8">
        <v>11.79</v>
      </c>
      <c r="K283" s="1" t="s">
        <v>213</v>
      </c>
      <c r="L283" s="85" t="str">
        <f t="shared" si="80"/>
        <v>N/A</v>
      </c>
    </row>
    <row r="284" spans="1:12" x14ac:dyDescent="0.25">
      <c r="A284" s="117" t="s">
        <v>695</v>
      </c>
      <c r="B284" s="1" t="s">
        <v>213</v>
      </c>
      <c r="C284" s="1">
        <v>43306</v>
      </c>
      <c r="D284" s="7" t="str">
        <f t="shared" si="74"/>
        <v>N/A</v>
      </c>
      <c r="E284" s="1">
        <v>45235</v>
      </c>
      <c r="F284" s="7" t="str">
        <f t="shared" si="78"/>
        <v>N/A</v>
      </c>
      <c r="G284" s="1">
        <v>45839.666666999998</v>
      </c>
      <c r="H284" s="7" t="str">
        <f t="shared" si="79"/>
        <v>N/A</v>
      </c>
      <c r="I284" s="8">
        <v>4.4539999999999997</v>
      </c>
      <c r="J284" s="8">
        <v>1.337</v>
      </c>
      <c r="K284" s="1" t="s">
        <v>213</v>
      </c>
      <c r="L284" s="85" t="str">
        <f t="shared" si="80"/>
        <v>N/A</v>
      </c>
    </row>
    <row r="285" spans="1:12" x14ac:dyDescent="0.25">
      <c r="A285" s="117" t="s">
        <v>402</v>
      </c>
      <c r="B285" s="21" t="s">
        <v>290</v>
      </c>
      <c r="C285" s="4">
        <v>37.392960621999997</v>
      </c>
      <c r="D285" s="7" t="str">
        <f>IF($B285="N/A","N/A",IF(C285&lt;=40,"Yes","No"))</f>
        <v>Yes</v>
      </c>
      <c r="E285" s="4">
        <v>35.539180848999997</v>
      </c>
      <c r="F285" s="7" t="str">
        <f>IF($B285="N/A","N/A",IF(E285&lt;=40,"Yes","No"))</f>
        <v>Yes</v>
      </c>
      <c r="G285" s="4">
        <v>30.602305994999998</v>
      </c>
      <c r="H285" s="7" t="str">
        <f>IF($B285="N/A","N/A",IF(G285&lt;=40,"Yes","No"))</f>
        <v>Yes</v>
      </c>
      <c r="I285" s="8">
        <v>-4.96</v>
      </c>
      <c r="J285" s="8">
        <v>-13.9</v>
      </c>
      <c r="K285" s="25" t="s">
        <v>736</v>
      </c>
      <c r="L285" s="85" t="str">
        <f t="shared" si="80"/>
        <v>Yes</v>
      </c>
    </row>
    <row r="286" spans="1:12" x14ac:dyDescent="0.25">
      <c r="A286" s="117"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1750</v>
      </c>
      <c r="J286" s="8" t="s">
        <v>1750</v>
      </c>
      <c r="K286" s="1" t="s">
        <v>213</v>
      </c>
      <c r="L286" s="85" t="str">
        <f t="shared" ref="L286:L287" si="84">IF(J286="Div by 0", "N/A", IF(K286="N/A","N/A", IF(J286&gt;VALUE(MID(K286,1,2)), "No", IF(J286&lt;-1*VALUE(MID(K286,1,2)), "No", "Yes"))))</f>
        <v>N/A</v>
      </c>
    </row>
    <row r="287" spans="1:12" x14ac:dyDescent="0.25">
      <c r="A287" s="117" t="s">
        <v>697</v>
      </c>
      <c r="B287" s="1" t="s">
        <v>213</v>
      </c>
      <c r="C287" s="1">
        <v>0</v>
      </c>
      <c r="D287" s="7" t="str">
        <f t="shared" si="81"/>
        <v>N/A</v>
      </c>
      <c r="E287" s="1">
        <v>0</v>
      </c>
      <c r="F287" s="7" t="str">
        <f t="shared" si="82"/>
        <v>N/A</v>
      </c>
      <c r="G287" s="1">
        <v>0</v>
      </c>
      <c r="H287" s="7" t="str">
        <f t="shared" si="83"/>
        <v>N/A</v>
      </c>
      <c r="I287" s="8" t="s">
        <v>1750</v>
      </c>
      <c r="J287" s="8" t="s">
        <v>1750</v>
      </c>
      <c r="K287" s="1" t="s">
        <v>213</v>
      </c>
      <c r="L287" s="85" t="str">
        <f t="shared" si="84"/>
        <v>N/A</v>
      </c>
    </row>
    <row r="288" spans="1:12" x14ac:dyDescent="0.25">
      <c r="A288" s="117" t="s">
        <v>698</v>
      </c>
      <c r="B288" s="1" t="s">
        <v>213</v>
      </c>
      <c r="C288" s="1">
        <v>84618</v>
      </c>
      <c r="D288" s="7" t="str">
        <f t="shared" si="81"/>
        <v>N/A</v>
      </c>
      <c r="E288" s="1">
        <v>0</v>
      </c>
      <c r="F288" s="7" t="str">
        <f t="shared" ref="F288:F289" si="85">IF($B288="N/A","N/A",IF(E288&gt;10,"No",IF(E288&lt;-10,"No","Yes")))</f>
        <v>N/A</v>
      </c>
      <c r="G288" s="1">
        <v>24394</v>
      </c>
      <c r="H288" s="7" t="str">
        <f t="shared" ref="H288:H289" si="86">IF($B288="N/A","N/A",IF(G288&gt;10,"No",IF(G288&lt;-10,"No","Yes")))</f>
        <v>N/A</v>
      </c>
      <c r="I288" s="8">
        <v>-100</v>
      </c>
      <c r="J288" s="8" t="s">
        <v>1750</v>
      </c>
      <c r="K288" s="1" t="s">
        <v>213</v>
      </c>
      <c r="L288" s="85" t="str">
        <f t="shared" ref="L288:L289" si="87">IF(J288="Div by 0", "N/A", IF(K288="N/A","N/A", IF(J288&gt;VALUE(MID(K288,1,2)), "No", IF(J288&lt;-1*VALUE(MID(K288,1,2)), "No", "Yes"))))</f>
        <v>N/A</v>
      </c>
    </row>
    <row r="289" spans="1:12" x14ac:dyDescent="0.25">
      <c r="A289" s="117" t="s">
        <v>710</v>
      </c>
      <c r="B289" s="1" t="s">
        <v>213</v>
      </c>
      <c r="C289" s="1">
        <v>63260.5</v>
      </c>
      <c r="D289" s="7" t="str">
        <f t="shared" si="81"/>
        <v>N/A</v>
      </c>
      <c r="E289" s="1">
        <v>0</v>
      </c>
      <c r="F289" s="7" t="str">
        <f t="shared" si="85"/>
        <v>N/A</v>
      </c>
      <c r="G289" s="1">
        <v>8132.6666667</v>
      </c>
      <c r="H289" s="7" t="str">
        <f t="shared" si="86"/>
        <v>N/A</v>
      </c>
      <c r="I289" s="8">
        <v>-100</v>
      </c>
      <c r="J289" s="8" t="s">
        <v>1750</v>
      </c>
      <c r="K289" s="1" t="s">
        <v>213</v>
      </c>
      <c r="L289" s="85" t="str">
        <f t="shared" si="87"/>
        <v>N/A</v>
      </c>
    </row>
    <row r="290" spans="1:12" x14ac:dyDescent="0.25">
      <c r="A290" s="117"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1750</v>
      </c>
      <c r="J290" s="8" t="s">
        <v>1750</v>
      </c>
      <c r="K290" s="1" t="s">
        <v>213</v>
      </c>
      <c r="L290" s="85" t="str">
        <f t="shared" ref="L290:L301" si="90">IF(J290="Div by 0", "N/A", IF(K290="N/A","N/A", IF(J290&gt;VALUE(MID(K290,1,2)), "No", IF(J290&lt;-1*VALUE(MID(K290,1,2)), "No", "Yes"))))</f>
        <v>N/A</v>
      </c>
    </row>
    <row r="291" spans="1:12" x14ac:dyDescent="0.25">
      <c r="A291" s="117" t="s">
        <v>700</v>
      </c>
      <c r="B291" s="1" t="s">
        <v>213</v>
      </c>
      <c r="C291" s="1">
        <v>0</v>
      </c>
      <c r="D291" s="7" t="str">
        <f t="shared" si="81"/>
        <v>N/A</v>
      </c>
      <c r="E291" s="1">
        <v>0</v>
      </c>
      <c r="F291" s="7" t="str">
        <f t="shared" si="88"/>
        <v>N/A</v>
      </c>
      <c r="G291" s="1">
        <v>0</v>
      </c>
      <c r="H291" s="7" t="str">
        <f t="shared" si="89"/>
        <v>N/A</v>
      </c>
      <c r="I291" s="8" t="s">
        <v>1750</v>
      </c>
      <c r="J291" s="8" t="s">
        <v>1750</v>
      </c>
      <c r="K291" s="1" t="s">
        <v>213</v>
      </c>
      <c r="L291" s="85" t="str">
        <f t="shared" si="90"/>
        <v>N/A</v>
      </c>
    </row>
    <row r="292" spans="1:12" x14ac:dyDescent="0.25">
      <c r="A292" s="117" t="s">
        <v>718</v>
      </c>
      <c r="B292" s="21" t="s">
        <v>213</v>
      </c>
      <c r="C292" s="9" t="s">
        <v>1750</v>
      </c>
      <c r="D292" s="7" t="str">
        <f t="shared" si="81"/>
        <v>N/A</v>
      </c>
      <c r="E292" s="9" t="s">
        <v>1750</v>
      </c>
      <c r="F292" s="7" t="str">
        <f t="shared" si="88"/>
        <v>N/A</v>
      </c>
      <c r="G292" s="9" t="s">
        <v>1750</v>
      </c>
      <c r="H292" s="7" t="str">
        <f t="shared" si="89"/>
        <v>N/A</v>
      </c>
      <c r="I292" s="8" t="s">
        <v>1750</v>
      </c>
      <c r="J292" s="8" t="s">
        <v>1750</v>
      </c>
      <c r="K292" s="21" t="s">
        <v>213</v>
      </c>
      <c r="L292" s="85" t="str">
        <f t="shared" si="90"/>
        <v>N/A</v>
      </c>
    </row>
    <row r="293" spans="1:12" x14ac:dyDescent="0.25">
      <c r="A293" s="117" t="s">
        <v>711</v>
      </c>
      <c r="B293" s="1" t="s">
        <v>213</v>
      </c>
      <c r="C293" s="1">
        <v>0</v>
      </c>
      <c r="D293" s="7" t="str">
        <f t="shared" si="81"/>
        <v>N/A</v>
      </c>
      <c r="E293" s="1">
        <v>0</v>
      </c>
      <c r="F293" s="7" t="str">
        <f t="shared" si="88"/>
        <v>N/A</v>
      </c>
      <c r="G293" s="1">
        <v>0</v>
      </c>
      <c r="H293" s="7" t="str">
        <f t="shared" si="89"/>
        <v>N/A</v>
      </c>
      <c r="I293" s="8" t="s">
        <v>1750</v>
      </c>
      <c r="J293" s="8" t="s">
        <v>1750</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1750</v>
      </c>
      <c r="J294" s="8" t="s">
        <v>1750</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1750</v>
      </c>
      <c r="J295" s="8" t="s">
        <v>1750</v>
      </c>
      <c r="K295" s="1" t="s">
        <v>213</v>
      </c>
      <c r="L295" s="85" t="str">
        <f t="shared" si="90"/>
        <v>N/A</v>
      </c>
    </row>
    <row r="296" spans="1:12" x14ac:dyDescent="0.25">
      <c r="A296" s="117" t="s">
        <v>702</v>
      </c>
      <c r="B296" s="1" t="s">
        <v>213</v>
      </c>
      <c r="C296" s="1">
        <v>0</v>
      </c>
      <c r="D296" s="7" t="str">
        <f t="shared" si="81"/>
        <v>N/A</v>
      </c>
      <c r="E296" s="1">
        <v>0</v>
      </c>
      <c r="F296" s="7" t="str">
        <f t="shared" si="88"/>
        <v>N/A</v>
      </c>
      <c r="G296" s="1">
        <v>0</v>
      </c>
      <c r="H296" s="7" t="str">
        <f t="shared" si="89"/>
        <v>N/A</v>
      </c>
      <c r="I296" s="8" t="s">
        <v>1750</v>
      </c>
      <c r="J296" s="8" t="s">
        <v>1750</v>
      </c>
      <c r="K296" s="1" t="s">
        <v>213</v>
      </c>
      <c r="L296" s="85" t="str">
        <f t="shared" si="90"/>
        <v>N/A</v>
      </c>
    </row>
    <row r="297" spans="1:12" x14ac:dyDescent="0.25">
      <c r="A297" s="117" t="s">
        <v>713</v>
      </c>
      <c r="B297" s="1" t="s">
        <v>213</v>
      </c>
      <c r="C297" s="1">
        <v>0</v>
      </c>
      <c r="D297" s="7" t="str">
        <f t="shared" si="81"/>
        <v>N/A</v>
      </c>
      <c r="E297" s="1">
        <v>0</v>
      </c>
      <c r="F297" s="7" t="str">
        <f t="shared" si="88"/>
        <v>N/A</v>
      </c>
      <c r="G297" s="1">
        <v>0</v>
      </c>
      <c r="H297" s="7" t="str">
        <f t="shared" si="89"/>
        <v>N/A</v>
      </c>
      <c r="I297" s="8" t="s">
        <v>1750</v>
      </c>
      <c r="J297" s="8" t="s">
        <v>1750</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1750</v>
      </c>
      <c r="J298" s="8" t="s">
        <v>1750</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1750</v>
      </c>
      <c r="J299" s="8" t="s">
        <v>1750</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1750</v>
      </c>
      <c r="J300" s="8" t="s">
        <v>1750</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1750</v>
      </c>
      <c r="J301" s="8" t="s">
        <v>1750</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1750</v>
      </c>
      <c r="J302" s="8" t="s">
        <v>1750</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1750</v>
      </c>
      <c r="J303" s="8" t="s">
        <v>1750</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1750</v>
      </c>
      <c r="J304" s="8" t="s">
        <v>1750</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1750</v>
      </c>
      <c r="J305" s="8" t="s">
        <v>1750</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1750</v>
      </c>
      <c r="J306" s="8" t="s">
        <v>1750</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1750</v>
      </c>
      <c r="J307" s="8" t="s">
        <v>1750</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1750</v>
      </c>
      <c r="J308" s="8" t="s">
        <v>1750</v>
      </c>
      <c r="K308" s="1" t="s">
        <v>213</v>
      </c>
      <c r="L308" s="85" t="str">
        <f>IF(J308="Div by 0", "N/A", IF(K308="N/A","N/A", IF(J308&gt;VALUE(MID(K308,1,2)), "No", IF(J308&lt;-1*VALUE(MID(K308,1,2)), "No", "Yes"))))</f>
        <v>N/A</v>
      </c>
    </row>
    <row r="309" spans="1:12" x14ac:dyDescent="0.25">
      <c r="A309" s="134" t="s">
        <v>709</v>
      </c>
      <c r="B309" s="1" t="s">
        <v>213</v>
      </c>
      <c r="C309" s="1">
        <v>76287</v>
      </c>
      <c r="D309" s="1" t="s">
        <v>213</v>
      </c>
      <c r="E309" s="1">
        <v>92163</v>
      </c>
      <c r="F309" s="1" t="s">
        <v>213</v>
      </c>
      <c r="G309" s="1">
        <v>104560</v>
      </c>
      <c r="H309" s="1" t="s">
        <v>213</v>
      </c>
      <c r="I309" s="8">
        <v>20.81</v>
      </c>
      <c r="J309" s="8">
        <v>13.45</v>
      </c>
      <c r="K309" s="1" t="s">
        <v>213</v>
      </c>
      <c r="L309" s="85" t="str">
        <f>IF(J309="Div by 0", "N/A", IF(K309="N/A","N/A", IF(J309&gt;VALUE(MID(K309,1,2)), "No", IF(J309&lt;-1*VALUE(MID(K309,1,2)), "No", "Yes"))))</f>
        <v>N/A</v>
      </c>
    </row>
    <row r="310" spans="1:12" x14ac:dyDescent="0.25">
      <c r="A310" s="135" t="s">
        <v>73</v>
      </c>
      <c r="B310" s="21" t="s">
        <v>213</v>
      </c>
      <c r="C310" s="22">
        <v>626055</v>
      </c>
      <c r="D310" s="7" t="str">
        <f>IF($B310="N/A","N/A",IF(C310&gt;10,"No",IF(C310&lt;-10,"No","Yes")))</f>
        <v>N/A</v>
      </c>
      <c r="E310" s="22">
        <v>1007130</v>
      </c>
      <c r="F310" s="7" t="str">
        <f>IF($B310="N/A","N/A",IF(E310&gt;10,"No",IF(E310&lt;-10,"No","Yes")))</f>
        <v>N/A</v>
      </c>
      <c r="G310" s="22">
        <v>1117711</v>
      </c>
      <c r="H310" s="7" t="str">
        <f>IF($B310="N/A","N/A",IF(G310&gt;10,"No",IF(G310&lt;-10,"No","Yes")))</f>
        <v>N/A</v>
      </c>
      <c r="I310" s="8">
        <v>60.87</v>
      </c>
      <c r="J310" s="8">
        <v>10.98</v>
      </c>
      <c r="K310" s="25" t="s">
        <v>736</v>
      </c>
      <c r="L310" s="85" t="str">
        <f t="shared" ref="L310:L339" si="92">IF(J310="Div by 0", "N/A", IF(K310="N/A","N/A", IF(J310&gt;VALUE(MID(K310,1,2)), "No", IF(J310&lt;-1*VALUE(MID(K310,1,2)), "No", "Yes"))))</f>
        <v>Yes</v>
      </c>
    </row>
    <row r="311" spans="1:12" x14ac:dyDescent="0.25">
      <c r="A311" s="134" t="s">
        <v>182</v>
      </c>
      <c r="B311" s="21" t="s">
        <v>213</v>
      </c>
      <c r="C311" s="22">
        <v>58415</v>
      </c>
      <c r="D311" s="7" t="str">
        <f t="shared" ref="D311:D314" si="93">IF($B311="N/A","N/A",IF(C311&gt;10,"No",IF(C311&lt;-10,"No","Yes")))</f>
        <v>N/A</v>
      </c>
      <c r="E311" s="22">
        <v>61761</v>
      </c>
      <c r="F311" s="7" t="str">
        <f t="shared" ref="F311:F314" si="94">IF($B311="N/A","N/A",IF(E311&gt;10,"No",IF(E311&lt;-10,"No","Yes")))</f>
        <v>N/A</v>
      </c>
      <c r="G311" s="22">
        <v>65068</v>
      </c>
      <c r="H311" s="7" t="str">
        <f t="shared" ref="H311:H314" si="95">IF($B311="N/A","N/A",IF(G311&gt;10,"No",IF(G311&lt;-10,"No","Yes")))</f>
        <v>N/A</v>
      </c>
      <c r="I311" s="8">
        <v>5.7279999999999998</v>
      </c>
      <c r="J311" s="8">
        <v>5.3550000000000004</v>
      </c>
      <c r="K311" s="25" t="s">
        <v>736</v>
      </c>
      <c r="L311" s="85" t="str">
        <f>IF(J311="Div by 0", "N/A", IF(OR(J311="N/A",K311="N/A"),"N/A", IF(J311&gt;VALUE(MID(K311,1,2)), "No", IF(J311&lt;-1*VALUE(MID(K311,1,2)), "No", "Yes"))))</f>
        <v>Yes</v>
      </c>
    </row>
    <row r="312" spans="1:12" x14ac:dyDescent="0.25">
      <c r="A312" s="134" t="s">
        <v>183</v>
      </c>
      <c r="B312" s="21" t="s">
        <v>213</v>
      </c>
      <c r="C312" s="22">
        <v>105928</v>
      </c>
      <c r="D312" s="7" t="str">
        <f t="shared" si="93"/>
        <v>N/A</v>
      </c>
      <c r="E312" s="22">
        <v>106179</v>
      </c>
      <c r="F312" s="7" t="str">
        <f t="shared" si="94"/>
        <v>N/A</v>
      </c>
      <c r="G312" s="22">
        <v>104357</v>
      </c>
      <c r="H312" s="7" t="str">
        <f t="shared" si="95"/>
        <v>N/A</v>
      </c>
      <c r="I312" s="8">
        <v>0.23699999999999999</v>
      </c>
      <c r="J312" s="8">
        <v>-1.72</v>
      </c>
      <c r="K312" s="25" t="s">
        <v>736</v>
      </c>
      <c r="L312" s="85" t="str">
        <f t="shared" ref="L312:L314" si="96">IF(J312="Div by 0", "N/A", IF(OR(J312="N/A",K312="N/A"),"N/A", IF(J312&gt;VALUE(MID(K312,1,2)), "No", IF(J312&lt;-1*VALUE(MID(K312,1,2)), "No", "Yes"))))</f>
        <v>Yes</v>
      </c>
    </row>
    <row r="313" spans="1:12" x14ac:dyDescent="0.25">
      <c r="A313" s="134" t="s">
        <v>184</v>
      </c>
      <c r="B313" s="21" t="s">
        <v>213</v>
      </c>
      <c r="C313" s="22">
        <v>297572</v>
      </c>
      <c r="D313" s="7" t="str">
        <f t="shared" si="93"/>
        <v>N/A</v>
      </c>
      <c r="E313" s="22">
        <v>360847</v>
      </c>
      <c r="F313" s="7" t="str">
        <f t="shared" si="94"/>
        <v>N/A</v>
      </c>
      <c r="G313" s="22">
        <v>382614</v>
      </c>
      <c r="H313" s="7" t="str">
        <f t="shared" si="95"/>
        <v>N/A</v>
      </c>
      <c r="I313" s="8">
        <v>21.26</v>
      </c>
      <c r="J313" s="8">
        <v>6.032</v>
      </c>
      <c r="K313" s="25" t="s">
        <v>736</v>
      </c>
      <c r="L313" s="85" t="str">
        <f t="shared" si="96"/>
        <v>Yes</v>
      </c>
    </row>
    <row r="314" spans="1:12" x14ac:dyDescent="0.25">
      <c r="A314" s="131" t="s">
        <v>185</v>
      </c>
      <c r="B314" s="21" t="s">
        <v>213</v>
      </c>
      <c r="C314" s="22">
        <v>164140</v>
      </c>
      <c r="D314" s="7" t="str">
        <f t="shared" si="93"/>
        <v>N/A</v>
      </c>
      <c r="E314" s="22">
        <v>478343</v>
      </c>
      <c r="F314" s="7" t="str">
        <f t="shared" si="94"/>
        <v>N/A</v>
      </c>
      <c r="G314" s="22">
        <v>565668</v>
      </c>
      <c r="H314" s="7" t="str">
        <f t="shared" si="95"/>
        <v>N/A</v>
      </c>
      <c r="I314" s="8">
        <v>191.4</v>
      </c>
      <c r="J314" s="8">
        <v>18.260000000000002</v>
      </c>
      <c r="K314" s="25" t="s">
        <v>736</v>
      </c>
      <c r="L314" s="85" t="str">
        <f t="shared" si="96"/>
        <v>No</v>
      </c>
    </row>
    <row r="315" spans="1:12" x14ac:dyDescent="0.25">
      <c r="A315" s="134" t="s">
        <v>1098</v>
      </c>
      <c r="B315" s="9" t="s">
        <v>213</v>
      </c>
      <c r="C315" s="22">
        <v>299969</v>
      </c>
      <c r="D315" s="5" t="str">
        <f t="shared" ref="D315:F318" si="97">IF($B315="N/A","N/A",IF(C315&lt;0,"No","Yes"))</f>
        <v>N/A</v>
      </c>
      <c r="E315" s="22">
        <v>358273</v>
      </c>
      <c r="F315" s="5" t="str">
        <f t="shared" si="97"/>
        <v>N/A</v>
      </c>
      <c r="G315" s="22">
        <v>374151</v>
      </c>
      <c r="H315" s="5" t="str">
        <f t="shared" ref="H315:H318" si="98">IF($B315="N/A","N/A",IF(G315&lt;0,"No","Yes"))</f>
        <v>N/A</v>
      </c>
      <c r="I315" s="8">
        <v>19.440000000000001</v>
      </c>
      <c r="J315" s="8">
        <v>4.4320000000000004</v>
      </c>
      <c r="K315" s="1" t="s">
        <v>735</v>
      </c>
      <c r="L315" s="85" t="str">
        <f>IF(J315="Div by 0", "N/A", IF(OR(J315="N/A",K315="N/A"),"N/A", IF(J315&gt;VALUE(MID(K315,1,2)), "No", IF(J315&lt;-1*VALUE(MID(K315,1,2)), "No", "Yes"))))</f>
        <v>Yes</v>
      </c>
    </row>
    <row r="316" spans="1:12" x14ac:dyDescent="0.25">
      <c r="A316" s="134" t="s">
        <v>430</v>
      </c>
      <c r="B316" s="9" t="s">
        <v>213</v>
      </c>
      <c r="C316" s="22">
        <v>18610</v>
      </c>
      <c r="D316" s="5" t="str">
        <f t="shared" si="97"/>
        <v>N/A</v>
      </c>
      <c r="E316" s="22">
        <v>29247</v>
      </c>
      <c r="F316" s="5" t="str">
        <f t="shared" si="97"/>
        <v>N/A</v>
      </c>
      <c r="G316" s="22">
        <v>32986</v>
      </c>
      <c r="H316" s="5" t="str">
        <f t="shared" si="98"/>
        <v>N/A</v>
      </c>
      <c r="I316" s="8">
        <v>57.16</v>
      </c>
      <c r="J316" s="8">
        <v>12.78</v>
      </c>
      <c r="K316" s="1" t="s">
        <v>735</v>
      </c>
      <c r="L316" s="85" t="str">
        <f t="shared" ref="L316:L318" si="99">IF(J316="Div by 0", "N/A", IF(OR(J316="N/A",K316="N/A"),"N/A", IF(J316&gt;VALUE(MID(K316,1,2)), "No", IF(J316&lt;-1*VALUE(MID(K316,1,2)), "No", "Yes"))))</f>
        <v>No</v>
      </c>
    </row>
    <row r="317" spans="1:12" x14ac:dyDescent="0.25">
      <c r="A317" s="134" t="s">
        <v>431</v>
      </c>
      <c r="B317" s="9" t="s">
        <v>213</v>
      </c>
      <c r="C317" s="22">
        <v>242577</v>
      </c>
      <c r="D317" s="5" t="str">
        <f t="shared" si="97"/>
        <v>N/A</v>
      </c>
      <c r="E317" s="22">
        <v>547598</v>
      </c>
      <c r="F317" s="5" t="str">
        <f t="shared" si="97"/>
        <v>N/A</v>
      </c>
      <c r="G317" s="22">
        <v>627498</v>
      </c>
      <c r="H317" s="5" t="str">
        <f t="shared" si="98"/>
        <v>N/A</v>
      </c>
      <c r="I317" s="8">
        <v>125.7</v>
      </c>
      <c r="J317" s="8">
        <v>14.59</v>
      </c>
      <c r="K317" s="1" t="s">
        <v>735</v>
      </c>
      <c r="L317" s="85" t="str">
        <f t="shared" si="99"/>
        <v>No</v>
      </c>
    </row>
    <row r="318" spans="1:12" x14ac:dyDescent="0.25">
      <c r="A318" s="134" t="s">
        <v>1099</v>
      </c>
      <c r="B318" s="9" t="s">
        <v>213</v>
      </c>
      <c r="C318" s="22">
        <v>55549</v>
      </c>
      <c r="D318" s="5" t="str">
        <f t="shared" si="97"/>
        <v>N/A</v>
      </c>
      <c r="E318" s="22">
        <v>61558</v>
      </c>
      <c r="F318" s="5" t="str">
        <f t="shared" si="97"/>
        <v>N/A</v>
      </c>
      <c r="G318" s="22">
        <v>66528</v>
      </c>
      <c r="H318" s="5" t="str">
        <f t="shared" si="98"/>
        <v>N/A</v>
      </c>
      <c r="I318" s="8">
        <v>10.82</v>
      </c>
      <c r="J318" s="8">
        <v>8.0739999999999998</v>
      </c>
      <c r="K318" s="1" t="s">
        <v>735</v>
      </c>
      <c r="L318" s="85" t="str">
        <f t="shared" si="99"/>
        <v>Yes</v>
      </c>
    </row>
    <row r="319" spans="1:12" x14ac:dyDescent="0.25">
      <c r="A319" s="134" t="s">
        <v>98</v>
      </c>
      <c r="B319" s="21" t="s">
        <v>291</v>
      </c>
      <c r="C319" s="4">
        <v>79.084425490000001</v>
      </c>
      <c r="D319" s="7" t="str">
        <f>IF($B319="N/A","N/A",IF(C319&gt;80,"Yes","No"))</f>
        <v>No</v>
      </c>
      <c r="E319" s="4">
        <v>91.746050659000005</v>
      </c>
      <c r="F319" s="7" t="str">
        <f>IF($B319="N/A","N/A",IF(E319&gt;80,"Yes","No"))</f>
        <v>Yes</v>
      </c>
      <c r="G319" s="4">
        <v>91.146638084000003</v>
      </c>
      <c r="H319" s="7" t="str">
        <f>IF($B319="N/A","N/A",IF(G319&gt;80,"Yes","No"))</f>
        <v>Yes</v>
      </c>
      <c r="I319" s="8">
        <v>16.010000000000002</v>
      </c>
      <c r="J319" s="8">
        <v>-0.65300000000000002</v>
      </c>
      <c r="K319" s="25" t="s">
        <v>736</v>
      </c>
      <c r="L319" s="85" t="str">
        <f t="shared" si="92"/>
        <v>Yes</v>
      </c>
    </row>
    <row r="320" spans="1:12" x14ac:dyDescent="0.25">
      <c r="A320" s="134" t="s">
        <v>332</v>
      </c>
      <c r="B320" s="21" t="s">
        <v>278</v>
      </c>
      <c r="C320" s="4">
        <v>3.8373625320000002</v>
      </c>
      <c r="D320" s="7" t="str">
        <f>IF($B320="N/A","N/A",IF(C320&gt;=5,"No",IF(C320&lt;0,"No","Yes")))</f>
        <v>Yes</v>
      </c>
      <c r="E320" s="4">
        <v>3.7544309076000002</v>
      </c>
      <c r="F320" s="7" t="str">
        <f>IF($B320="N/A","N/A",IF(E320&gt;=5,"No",IF(E320&lt;0,"No","Yes")))</f>
        <v>Yes</v>
      </c>
      <c r="G320" s="4">
        <v>4.6987996003000001</v>
      </c>
      <c r="H320" s="7" t="str">
        <f>IF($B320="N/A","N/A",IF(G320&gt;=5,"No",IF(G320&lt;0,"No","Yes")))</f>
        <v>Yes</v>
      </c>
      <c r="I320" s="8">
        <v>-2.16</v>
      </c>
      <c r="J320" s="8">
        <v>25.15</v>
      </c>
      <c r="K320" s="25" t="s">
        <v>736</v>
      </c>
      <c r="L320" s="85" t="str">
        <f t="shared" si="92"/>
        <v>No</v>
      </c>
    </row>
    <row r="321" spans="1:12" x14ac:dyDescent="0.25">
      <c r="A321" s="134" t="s">
        <v>340</v>
      </c>
      <c r="B321" s="25" t="s">
        <v>278</v>
      </c>
      <c r="C321" s="4">
        <v>6.8977965194999999</v>
      </c>
      <c r="D321" s="7" t="str">
        <f>IF($B321="N/A","N/A",IF(C321&gt;=5,"No",IF(C321&lt;0,"No","Yes")))</f>
        <v>No</v>
      </c>
      <c r="E321" s="4">
        <v>4.4995184335999996</v>
      </c>
      <c r="F321" s="7" t="str">
        <f>IF($B321="N/A","N/A",IF(E321&gt;=5,"No",IF(E321&lt;0,"No","Yes")))</f>
        <v>Yes</v>
      </c>
      <c r="G321" s="4">
        <v>4.1545623152999998</v>
      </c>
      <c r="H321" s="7" t="str">
        <f>IF($B321="N/A","N/A",IF(G321&gt;=5,"No",IF(G321&lt;0,"No","Yes")))</f>
        <v>Yes</v>
      </c>
      <c r="I321" s="8">
        <v>-34.799999999999997</v>
      </c>
      <c r="J321" s="8">
        <v>-7.67</v>
      </c>
      <c r="K321" s="25" t="s">
        <v>736</v>
      </c>
      <c r="L321" s="85" t="str">
        <f t="shared" si="92"/>
        <v>Yes</v>
      </c>
    </row>
    <row r="322" spans="1:12" x14ac:dyDescent="0.25">
      <c r="A322" s="134" t="s">
        <v>333</v>
      </c>
      <c r="B322" s="25" t="s">
        <v>278</v>
      </c>
      <c r="C322" s="4">
        <v>0</v>
      </c>
      <c r="D322" s="7" t="str">
        <f>IF($B322="N/A","N/A",IF(C322&gt;=5,"No",IF(C322&lt;0,"No","Yes")))</f>
        <v>Yes</v>
      </c>
      <c r="E322" s="4">
        <v>0</v>
      </c>
      <c r="F322" s="7" t="str">
        <f>IF($B322="N/A","N/A",IF(E322&gt;=5,"No",IF(E322&lt;0,"No","Yes")))</f>
        <v>Yes</v>
      </c>
      <c r="G322" s="4">
        <v>0</v>
      </c>
      <c r="H322" s="7" t="str">
        <f>IF($B322="N/A","N/A",IF(G322&gt;=5,"No",IF(G322&lt;0,"No","Yes")))</f>
        <v>Yes</v>
      </c>
      <c r="I322" s="8" t="s">
        <v>1750</v>
      </c>
      <c r="J322" s="8" t="s">
        <v>1750</v>
      </c>
      <c r="K322" s="25" t="s">
        <v>736</v>
      </c>
      <c r="L322" s="85" t="str">
        <f t="shared" si="92"/>
        <v>N/A</v>
      </c>
    </row>
    <row r="323" spans="1:12" x14ac:dyDescent="0.25">
      <c r="A323" s="134" t="s">
        <v>334</v>
      </c>
      <c r="B323" s="25" t="s">
        <v>292</v>
      </c>
      <c r="C323" s="4">
        <v>10.180415459000001</v>
      </c>
      <c r="D323" s="7" t="str">
        <f>IF($B323="N/A","N/A",IF(C323&gt;0,"No",IF(C323&lt;0,"No","Yes")))</f>
        <v>No</v>
      </c>
      <c r="E323" s="4">
        <v>0</v>
      </c>
      <c r="F323" s="7" t="str">
        <f>IF($B323="N/A","N/A",IF(E323&gt;0,"No",IF(E323&lt;0,"No","Yes")))</f>
        <v>Yes</v>
      </c>
      <c r="G323" s="4">
        <v>0</v>
      </c>
      <c r="H323" s="7" t="str">
        <f>IF($B323="N/A","N/A",IF(G323&gt;0,"No",IF(G323&lt;0,"No","Yes")))</f>
        <v>Yes</v>
      </c>
      <c r="I323" s="8">
        <v>-100</v>
      </c>
      <c r="J323" s="8" t="s">
        <v>1750</v>
      </c>
      <c r="K323" s="25" t="s">
        <v>736</v>
      </c>
      <c r="L323" s="85" t="str">
        <f t="shared" si="92"/>
        <v>N/A</v>
      </c>
    </row>
    <row r="324" spans="1:12" x14ac:dyDescent="0.25">
      <c r="A324" s="134" t="s">
        <v>335</v>
      </c>
      <c r="B324" s="25" t="s">
        <v>278</v>
      </c>
      <c r="C324" s="4">
        <v>0</v>
      </c>
      <c r="D324" s="7" t="str">
        <f>IF($B324="N/A","N/A",IF(C324&gt;=5,"No",IF(C324&lt;0,"No","Yes")))</f>
        <v>Yes</v>
      </c>
      <c r="E324" s="4">
        <v>0</v>
      </c>
      <c r="F324" s="7" t="str">
        <f>IF($B324="N/A","N/A",IF(E324&gt;=5,"No",IF(E324&lt;0,"No","Yes")))</f>
        <v>Yes</v>
      </c>
      <c r="G324" s="4">
        <v>0</v>
      </c>
      <c r="H324" s="7" t="str">
        <f>IF($B324="N/A","N/A",IF(G324&gt;=5,"No",IF(G324&lt;0,"No","Yes")))</f>
        <v>Yes</v>
      </c>
      <c r="I324" s="8" t="s">
        <v>1750</v>
      </c>
      <c r="J324" s="8" t="s">
        <v>1750</v>
      </c>
      <c r="K324" s="25" t="s">
        <v>736</v>
      </c>
      <c r="L324" s="85" t="str">
        <f t="shared" si="92"/>
        <v>N/A</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1750</v>
      </c>
      <c r="J325" s="8" t="s">
        <v>1750</v>
      </c>
      <c r="K325" s="25" t="s">
        <v>736</v>
      </c>
      <c r="L325" s="85" t="str">
        <f t="shared" si="92"/>
        <v>N/A</v>
      </c>
    </row>
    <row r="326" spans="1:12" x14ac:dyDescent="0.25">
      <c r="A326" s="134" t="s">
        <v>337</v>
      </c>
      <c r="B326" s="25" t="s">
        <v>292</v>
      </c>
      <c r="C326" s="4">
        <v>0</v>
      </c>
      <c r="D326" s="7" t="str">
        <f t="shared" si="100"/>
        <v>Yes</v>
      </c>
      <c r="E326" s="4">
        <v>0</v>
      </c>
      <c r="F326" s="7" t="str">
        <f t="shared" si="101"/>
        <v>Yes</v>
      </c>
      <c r="G326" s="4">
        <v>0</v>
      </c>
      <c r="H326" s="7" t="str">
        <f t="shared" si="102"/>
        <v>Yes</v>
      </c>
      <c r="I326" s="8" t="s">
        <v>1750</v>
      </c>
      <c r="J326" s="8" t="s">
        <v>1750</v>
      </c>
      <c r="K326" s="25" t="s">
        <v>736</v>
      </c>
      <c r="L326" s="85" t="str">
        <f t="shared" si="92"/>
        <v>N/A</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1750</v>
      </c>
      <c r="J327" s="8" t="s">
        <v>1750</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1750</v>
      </c>
      <c r="J328" s="8" t="s">
        <v>1750</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1750</v>
      </c>
      <c r="J329" s="8" t="s">
        <v>1750</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1750</v>
      </c>
      <c r="J330" s="8" t="s">
        <v>1750</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1750</v>
      </c>
      <c r="J331" s="8" t="s">
        <v>1750</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1750</v>
      </c>
      <c r="J332" s="8" t="s">
        <v>1750</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1750</v>
      </c>
      <c r="J333" s="8" t="s">
        <v>1750</v>
      </c>
      <c r="K333" s="25" t="s">
        <v>736</v>
      </c>
      <c r="L333" s="85" t="str">
        <f t="shared" si="92"/>
        <v>N/A</v>
      </c>
    </row>
    <row r="334" spans="1:12" x14ac:dyDescent="0.25">
      <c r="A334" s="134" t="s">
        <v>1748</v>
      </c>
      <c r="B334" s="21" t="s">
        <v>293</v>
      </c>
      <c r="C334" s="4">
        <v>5.1746252326000004</v>
      </c>
      <c r="D334" s="7" t="str">
        <f>IF($B334="N/A","N/A",IF(C334&gt;15,"No",IF(C334&lt;2,"No","Yes")))</f>
        <v>Yes</v>
      </c>
      <c r="E334" s="4">
        <v>5.4329629739999996</v>
      </c>
      <c r="F334" s="7" t="str">
        <f>IF($B334="N/A","N/A",IF(E334&gt;15,"No",IF(E334&lt;2,"No","Yes")))</f>
        <v>Yes</v>
      </c>
      <c r="G334" s="4">
        <v>5.1471265828000003</v>
      </c>
      <c r="H334" s="7" t="str">
        <f>IF($B334="N/A","N/A",IF(G334&gt;15,"No",IF(G334&lt;2,"No","Yes")))</f>
        <v>Yes</v>
      </c>
      <c r="I334" s="8">
        <v>4.992</v>
      </c>
      <c r="J334" s="8">
        <v>-5.26</v>
      </c>
      <c r="K334" s="25" t="s">
        <v>736</v>
      </c>
      <c r="L334" s="85" t="str">
        <f t="shared" si="92"/>
        <v>Yes</v>
      </c>
    </row>
    <row r="335" spans="1:12" x14ac:dyDescent="0.25">
      <c r="A335" s="134" t="s">
        <v>1104</v>
      </c>
      <c r="B335" s="21" t="s">
        <v>213</v>
      </c>
      <c r="C335" s="22">
        <v>67346</v>
      </c>
      <c r="D335" s="7" t="str">
        <f>IF($B335="N/A","N/A",IF(C335&gt;10,"No",IF(C335&lt;-10,"No","Yes")))</f>
        <v>N/A</v>
      </c>
      <c r="E335" s="22">
        <v>196</v>
      </c>
      <c r="F335" s="7" t="str">
        <f>IF($B335="N/A","N/A",IF(E335&gt;10,"No",IF(E335&lt;-10,"No","Yes")))</f>
        <v>N/A</v>
      </c>
      <c r="G335" s="22">
        <v>15</v>
      </c>
      <c r="H335" s="7" t="str">
        <f>IF($B335="N/A","N/A",IF(G335&gt;10,"No",IF(G335&lt;-10,"No","Yes")))</f>
        <v>N/A</v>
      </c>
      <c r="I335" s="8">
        <v>-99.7</v>
      </c>
      <c r="J335" s="8">
        <v>-92.3</v>
      </c>
      <c r="K335" s="25" t="s">
        <v>736</v>
      </c>
      <c r="L335" s="85" t="str">
        <f t="shared" si="92"/>
        <v>No</v>
      </c>
    </row>
    <row r="336" spans="1:12" x14ac:dyDescent="0.25">
      <c r="A336" s="134" t="s">
        <v>1658</v>
      </c>
      <c r="B336" s="21" t="s">
        <v>213</v>
      </c>
      <c r="C336" s="22">
        <v>0</v>
      </c>
      <c r="D336" s="7" t="str">
        <f>IF($B336="N/A","N/A",IF(C336&gt;10,"No",IF(C336&lt;-10,"No","Yes")))</f>
        <v>N/A</v>
      </c>
      <c r="E336" s="22">
        <v>0</v>
      </c>
      <c r="F336" s="7" t="str">
        <f>IF($B336="N/A","N/A",IF(E336&gt;10,"No",IF(E336&lt;-10,"No","Yes")))</f>
        <v>N/A</v>
      </c>
      <c r="G336" s="22">
        <v>0</v>
      </c>
      <c r="H336" s="7" t="str">
        <f>IF($B336="N/A","N/A",IF(G336&gt;10,"No",IF(G336&lt;-10,"No","Yes")))</f>
        <v>N/A</v>
      </c>
      <c r="I336" s="8" t="s">
        <v>1750</v>
      </c>
      <c r="J336" s="8" t="s">
        <v>1750</v>
      </c>
      <c r="K336" s="25" t="s">
        <v>736</v>
      </c>
      <c r="L336" s="85" t="str">
        <f t="shared" si="92"/>
        <v>N/A</v>
      </c>
    </row>
    <row r="337" spans="1:12" x14ac:dyDescent="0.25">
      <c r="A337" s="134" t="s">
        <v>1659</v>
      </c>
      <c r="B337" s="21" t="s">
        <v>213</v>
      </c>
      <c r="C337" s="22">
        <v>0</v>
      </c>
      <c r="D337" s="7" t="str">
        <f>IF($B337="N/A","N/A",IF(C337&gt;10,"No",IF(C337&lt;-10,"No","Yes")))</f>
        <v>N/A</v>
      </c>
      <c r="E337" s="22">
        <v>0</v>
      </c>
      <c r="F337" s="7" t="str">
        <f>IF($B337="N/A","N/A",IF(E337&gt;10,"No",IF(E337&lt;-10,"No","Yes")))</f>
        <v>N/A</v>
      </c>
      <c r="G337" s="22">
        <v>0</v>
      </c>
      <c r="H337" s="7" t="str">
        <f>IF($B337="N/A","N/A",IF(G337&gt;10,"No",IF(G337&lt;-10,"No","Yes")))</f>
        <v>N/A</v>
      </c>
      <c r="I337" s="8" t="s">
        <v>1750</v>
      </c>
      <c r="J337" s="8" t="s">
        <v>1750</v>
      </c>
      <c r="K337" s="25" t="s">
        <v>736</v>
      </c>
      <c r="L337" s="85" t="str">
        <f t="shared" si="92"/>
        <v>N/A</v>
      </c>
    </row>
    <row r="338" spans="1:12" x14ac:dyDescent="0.25">
      <c r="A338" s="134" t="s">
        <v>1660</v>
      </c>
      <c r="B338" s="21" t="s">
        <v>213</v>
      </c>
      <c r="C338" s="22">
        <v>17695</v>
      </c>
      <c r="D338" s="7" t="str">
        <f>IF($B338="N/A","N/A",IF(C338&gt;10,"No",IF(C338&lt;-10,"No","Yes")))</f>
        <v>N/A</v>
      </c>
      <c r="E338" s="22">
        <v>17417</v>
      </c>
      <c r="F338" s="7" t="str">
        <f>IF($B338="N/A","N/A",IF(E338&gt;10,"No",IF(E338&lt;-10,"No","Yes")))</f>
        <v>N/A</v>
      </c>
      <c r="G338" s="22">
        <v>4026</v>
      </c>
      <c r="H338" s="7" t="str">
        <f>IF($B338="N/A","N/A",IF(G338&gt;10,"No",IF(G338&lt;-10,"No","Yes")))</f>
        <v>N/A</v>
      </c>
      <c r="I338" s="8">
        <v>-1.57</v>
      </c>
      <c r="J338" s="8">
        <v>-76.900000000000006</v>
      </c>
      <c r="K338" s="25" t="s">
        <v>736</v>
      </c>
      <c r="L338" s="85" t="str">
        <f t="shared" si="92"/>
        <v>No</v>
      </c>
    </row>
    <row r="339" spans="1:12" x14ac:dyDescent="0.25">
      <c r="A339" s="136" t="s">
        <v>1661</v>
      </c>
      <c r="B339" s="93" t="s">
        <v>213</v>
      </c>
      <c r="C339" s="137">
        <v>1721</v>
      </c>
      <c r="D339" s="124" t="str">
        <f>IF($B339="N/A","N/A",IF(C339&gt;10,"No",IF(C339&lt;-10,"No","Yes")))</f>
        <v>N/A</v>
      </c>
      <c r="E339" s="137">
        <v>3364</v>
      </c>
      <c r="F339" s="124" t="str">
        <f>IF($B339="N/A","N/A",IF(E339&gt;10,"No",IF(E339&lt;-10,"No","Yes")))</f>
        <v>N/A</v>
      </c>
      <c r="G339" s="137">
        <v>791</v>
      </c>
      <c r="H339" s="124" t="str">
        <f>IF($B339="N/A","N/A",IF(G339&gt;10,"No",IF(G339&lt;-10,"No","Yes")))</f>
        <v>N/A</v>
      </c>
      <c r="I339" s="125">
        <v>95.47</v>
      </c>
      <c r="J339" s="125">
        <v>-76.5</v>
      </c>
      <c r="K339" s="138" t="s">
        <v>736</v>
      </c>
      <c r="L339" s="96" t="str">
        <f t="shared" si="92"/>
        <v>No</v>
      </c>
    </row>
    <row r="340" spans="1:12" s="13" customFormat="1" ht="12" customHeight="1" x14ac:dyDescent="0.25">
      <c r="A340" s="172" t="s">
        <v>1619</v>
      </c>
      <c r="B340" s="173"/>
      <c r="C340" s="173"/>
      <c r="D340" s="173"/>
      <c r="E340" s="173"/>
      <c r="F340" s="173"/>
      <c r="G340" s="173"/>
      <c r="H340" s="173"/>
      <c r="I340" s="173"/>
      <c r="J340" s="173"/>
      <c r="K340" s="173"/>
      <c r="L340" s="174"/>
    </row>
    <row r="341" spans="1:12" s="13" customFormat="1" ht="12.75" customHeight="1" x14ac:dyDescent="0.25">
      <c r="A341" s="167" t="s">
        <v>1617</v>
      </c>
      <c r="B341" s="168"/>
      <c r="C341" s="168"/>
      <c r="D341" s="168"/>
      <c r="E341" s="168"/>
      <c r="F341" s="168"/>
      <c r="G341" s="168"/>
      <c r="H341" s="168"/>
      <c r="I341" s="168"/>
      <c r="J341" s="168"/>
      <c r="K341" s="168"/>
      <c r="L341" s="169"/>
    </row>
    <row r="342" spans="1:12" s="13" customFormat="1" x14ac:dyDescent="0.25">
      <c r="A342" s="170" t="s">
        <v>1705</v>
      </c>
      <c r="B342" s="170"/>
      <c r="C342" s="170"/>
      <c r="D342" s="170"/>
      <c r="E342" s="170"/>
      <c r="F342" s="170"/>
      <c r="G342" s="170"/>
      <c r="H342" s="170"/>
      <c r="I342" s="170"/>
      <c r="J342" s="170"/>
      <c r="K342" s="170"/>
      <c r="L342" s="171"/>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1618</v>
      </c>
    </row>
    <row r="3" spans="1:1" s="65" customFormat="1" x14ac:dyDescent="0.25">
      <c r="A3" s="66" t="s">
        <v>1615</v>
      </c>
    </row>
    <row r="4" spans="1:1" s="65" customFormat="1" x14ac:dyDescent="0.25">
      <c r="A4" s="65" t="s">
        <v>1657</v>
      </c>
    </row>
    <row r="5" spans="1:1" s="65" customFormat="1" x14ac:dyDescent="0.25">
      <c r="A5" s="65" t="s">
        <v>1616</v>
      </c>
    </row>
    <row r="6" spans="1:1" s="65" customFormat="1" x14ac:dyDescent="0.25">
      <c r="A6" s="65" t="s">
        <v>741</v>
      </c>
    </row>
    <row r="7" spans="1:1" x14ac:dyDescent="0.25">
      <c r="A7" s="65" t="s">
        <v>742</v>
      </c>
    </row>
    <row r="8" spans="1:1" x14ac:dyDescent="0.25">
      <c r="A8" s="70" t="s">
        <v>1618</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1705</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8.26953125" style="13" customWidth="1"/>
    <col min="12" max="12" width="15.72656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7" t="s">
        <v>1578</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6" t="s">
        <v>58</v>
      </c>
      <c r="B6" s="25" t="s">
        <v>213</v>
      </c>
      <c r="C6" s="10">
        <v>3966315093</v>
      </c>
      <c r="D6" s="7" t="str">
        <f t="shared" ref="D6:D12" si="0">IF($B6="N/A","N/A",IF(C6&gt;10,"No",IF(C6&lt;-10,"No","Yes")))</f>
        <v>N/A</v>
      </c>
      <c r="E6" s="10">
        <v>6222441935</v>
      </c>
      <c r="F6" s="7" t="str">
        <f t="shared" ref="F6:F12" si="1">IF($B6="N/A","N/A",IF(E6&gt;10,"No",IF(E6&lt;-10,"No","Yes")))</f>
        <v>N/A</v>
      </c>
      <c r="G6" s="10">
        <v>7042192939</v>
      </c>
      <c r="H6" s="7" t="str">
        <f t="shared" ref="H6:H12" si="2">IF($B6="N/A","N/A",IF(G6&gt;10,"No",IF(G6&lt;-10,"No","Yes")))</f>
        <v>N/A</v>
      </c>
      <c r="I6" s="8">
        <v>56.88</v>
      </c>
      <c r="J6" s="8">
        <v>13.17</v>
      </c>
      <c r="K6" s="25" t="s">
        <v>734</v>
      </c>
      <c r="L6" s="85" t="str">
        <f t="shared" ref="L6:L13" si="3">IF(J6="Div by 0", "N/A", IF(K6="N/A","N/A", IF(J6&gt;VALUE(MID(K6,1,2)), "No", IF(J6&lt;-1*VALUE(MID(K6,1,2)), "No", "Yes"))))</f>
        <v>Yes</v>
      </c>
    </row>
    <row r="7" spans="1:12" x14ac:dyDescent="0.25">
      <c r="A7" s="116" t="s">
        <v>1105</v>
      </c>
      <c r="B7" s="25" t="s">
        <v>213</v>
      </c>
      <c r="C7" s="10">
        <v>5278.4473773999998</v>
      </c>
      <c r="D7" s="7" t="str">
        <f t="shared" si="0"/>
        <v>N/A</v>
      </c>
      <c r="E7" s="10">
        <v>5330.4223986999996</v>
      </c>
      <c r="F7" s="7" t="str">
        <f t="shared" si="1"/>
        <v>N/A</v>
      </c>
      <c r="G7" s="10">
        <v>5362.9469804999999</v>
      </c>
      <c r="H7" s="7" t="str">
        <f t="shared" si="2"/>
        <v>N/A</v>
      </c>
      <c r="I7" s="8">
        <v>0.98470000000000002</v>
      </c>
      <c r="J7" s="8">
        <v>0.61019999999999996</v>
      </c>
      <c r="K7" s="25" t="s">
        <v>734</v>
      </c>
      <c r="L7" s="85" t="str">
        <f t="shared" si="3"/>
        <v>Yes</v>
      </c>
    </row>
    <row r="8" spans="1:12" x14ac:dyDescent="0.25">
      <c r="A8" s="116" t="s">
        <v>719</v>
      </c>
      <c r="B8" s="25" t="s">
        <v>213</v>
      </c>
      <c r="C8" s="10">
        <v>1080</v>
      </c>
      <c r="D8" s="7" t="str">
        <f t="shared" si="0"/>
        <v>N/A</v>
      </c>
      <c r="E8" s="10">
        <v>1376</v>
      </c>
      <c r="F8" s="7" t="str">
        <f t="shared" si="1"/>
        <v>N/A</v>
      </c>
      <c r="G8" s="10">
        <v>1467</v>
      </c>
      <c r="H8" s="7" t="str">
        <f t="shared" si="2"/>
        <v>N/A</v>
      </c>
      <c r="I8" s="8">
        <v>27.41</v>
      </c>
      <c r="J8" s="8">
        <v>6.6130000000000004</v>
      </c>
      <c r="K8" s="25" t="s">
        <v>734</v>
      </c>
      <c r="L8" s="85" t="str">
        <f t="shared" si="3"/>
        <v>Yes</v>
      </c>
    </row>
    <row r="9" spans="1:12" x14ac:dyDescent="0.25">
      <c r="A9" s="116" t="s">
        <v>720</v>
      </c>
      <c r="B9" s="25" t="s">
        <v>213</v>
      </c>
      <c r="C9" s="10">
        <v>1881</v>
      </c>
      <c r="D9" s="7" t="str">
        <f t="shared" si="0"/>
        <v>N/A</v>
      </c>
      <c r="E9" s="10">
        <v>2675</v>
      </c>
      <c r="F9" s="7" t="str">
        <f t="shared" si="1"/>
        <v>N/A</v>
      </c>
      <c r="G9" s="10">
        <v>2879</v>
      </c>
      <c r="H9" s="7" t="str">
        <f t="shared" si="2"/>
        <v>N/A</v>
      </c>
      <c r="I9" s="8">
        <v>42.21</v>
      </c>
      <c r="J9" s="8">
        <v>7.6260000000000003</v>
      </c>
      <c r="K9" s="25" t="s">
        <v>734</v>
      </c>
      <c r="L9" s="85" t="str">
        <f t="shared" si="3"/>
        <v>Yes</v>
      </c>
    </row>
    <row r="10" spans="1:12" x14ac:dyDescent="0.25">
      <c r="A10" s="116" t="s">
        <v>721</v>
      </c>
      <c r="B10" s="25" t="s">
        <v>213</v>
      </c>
      <c r="C10" s="10">
        <v>5308</v>
      </c>
      <c r="D10" s="7" t="str">
        <f t="shared" si="0"/>
        <v>N/A</v>
      </c>
      <c r="E10" s="10">
        <v>6510</v>
      </c>
      <c r="F10" s="7" t="str">
        <f t="shared" si="1"/>
        <v>N/A</v>
      </c>
      <c r="G10" s="10">
        <v>5674</v>
      </c>
      <c r="H10" s="7" t="str">
        <f t="shared" si="2"/>
        <v>N/A</v>
      </c>
      <c r="I10" s="8">
        <v>22.65</v>
      </c>
      <c r="J10" s="8">
        <v>-12.8</v>
      </c>
      <c r="K10" s="25" t="s">
        <v>734</v>
      </c>
      <c r="L10" s="85" t="str">
        <f t="shared" si="3"/>
        <v>Yes</v>
      </c>
    </row>
    <row r="11" spans="1:12" x14ac:dyDescent="0.25">
      <c r="A11" s="116" t="s">
        <v>722</v>
      </c>
      <c r="B11" s="25" t="s">
        <v>213</v>
      </c>
      <c r="C11" s="10">
        <v>17758</v>
      </c>
      <c r="D11" s="7" t="str">
        <f t="shared" si="0"/>
        <v>N/A</v>
      </c>
      <c r="E11" s="10">
        <v>16682</v>
      </c>
      <c r="F11" s="7" t="str">
        <f t="shared" si="1"/>
        <v>N/A</v>
      </c>
      <c r="G11" s="10">
        <v>17416</v>
      </c>
      <c r="H11" s="7" t="str">
        <f t="shared" si="2"/>
        <v>N/A</v>
      </c>
      <c r="I11" s="8">
        <v>-6.06</v>
      </c>
      <c r="J11" s="8">
        <v>4.4000000000000004</v>
      </c>
      <c r="K11" s="25" t="s">
        <v>734</v>
      </c>
      <c r="L11" s="85" t="str">
        <f t="shared" si="3"/>
        <v>Yes</v>
      </c>
    </row>
    <row r="12" spans="1:12" x14ac:dyDescent="0.25">
      <c r="A12" s="116" t="s">
        <v>723</v>
      </c>
      <c r="B12" s="25" t="s">
        <v>213</v>
      </c>
      <c r="C12" s="10">
        <v>54876</v>
      </c>
      <c r="D12" s="7" t="str">
        <f t="shared" si="0"/>
        <v>N/A</v>
      </c>
      <c r="E12" s="10">
        <v>44544</v>
      </c>
      <c r="F12" s="7" t="str">
        <f t="shared" si="1"/>
        <v>N/A</v>
      </c>
      <c r="G12" s="10">
        <v>45528</v>
      </c>
      <c r="H12" s="7" t="str">
        <f t="shared" si="2"/>
        <v>N/A</v>
      </c>
      <c r="I12" s="8">
        <v>-18.8</v>
      </c>
      <c r="J12" s="8">
        <v>2.2090000000000001</v>
      </c>
      <c r="K12" s="25" t="s">
        <v>734</v>
      </c>
      <c r="L12" s="85" t="str">
        <f t="shared" si="3"/>
        <v>Yes</v>
      </c>
    </row>
    <row r="13" spans="1:12" x14ac:dyDescent="0.25">
      <c r="A13" s="116" t="s">
        <v>74</v>
      </c>
      <c r="B13" s="25" t="s">
        <v>213</v>
      </c>
      <c r="C13" s="10">
        <v>788223</v>
      </c>
      <c r="D13" s="7" t="str">
        <f>IF($B13="N/A","N/A",IF(C13&gt;10,"No",IF(C13&lt;-10,"No","Yes")))</f>
        <v>N/A</v>
      </c>
      <c r="E13" s="10">
        <v>766991</v>
      </c>
      <c r="F13" s="7" t="str">
        <f>IF($B13="N/A","N/A",IF(E13&gt;10,"No",IF(E13&lt;-10,"No","Yes")))</f>
        <v>N/A</v>
      </c>
      <c r="G13" s="10">
        <v>972529</v>
      </c>
      <c r="H13" s="7" t="str">
        <f>IF($B13="N/A","N/A",IF(G13&gt;10,"No",IF(G13&lt;-10,"No","Yes")))</f>
        <v>N/A</v>
      </c>
      <c r="I13" s="8">
        <v>-2.69</v>
      </c>
      <c r="J13" s="8">
        <v>26.8</v>
      </c>
      <c r="K13" s="25" t="s">
        <v>734</v>
      </c>
      <c r="L13" s="85" t="str">
        <f t="shared" si="3"/>
        <v>Yes</v>
      </c>
    </row>
    <row r="14" spans="1:12" x14ac:dyDescent="0.25">
      <c r="A14" s="132" t="s">
        <v>157</v>
      </c>
      <c r="B14" s="21" t="s">
        <v>213</v>
      </c>
      <c r="C14" s="4">
        <v>8.0461315089000003</v>
      </c>
      <c r="D14" s="7" t="str">
        <f t="shared" ref="D14:D18" si="4">IF($B14="N/A","N/A",IF(C14&gt;10,"No",IF(C14&lt;-10,"No","Yes")))</f>
        <v>N/A</v>
      </c>
      <c r="E14" s="4">
        <v>9.6648377301000004</v>
      </c>
      <c r="F14" s="7" t="str">
        <f t="shared" ref="F14:F18" si="5">IF($B14="N/A","N/A",IF(E14&gt;10,"No",IF(E14&lt;-10,"No","Yes")))</f>
        <v>N/A</v>
      </c>
      <c r="G14" s="4">
        <v>8.9908005361000001</v>
      </c>
      <c r="H14" s="7" t="str">
        <f t="shared" ref="H14:H18" si="6">IF($B14="N/A","N/A",IF(G14&gt;10,"No",IF(G14&lt;-10,"No","Yes")))</f>
        <v>N/A</v>
      </c>
      <c r="I14" s="8">
        <v>20.12</v>
      </c>
      <c r="J14" s="8">
        <v>-6.97</v>
      </c>
      <c r="K14" s="25" t="s">
        <v>734</v>
      </c>
      <c r="L14" s="85" t="str">
        <f t="shared" ref="L14:L18" si="7">IF(J14="Div by 0", "N/A", IF(K14="N/A","N/A", IF(J14&gt;VALUE(MID(K14,1,2)), "No", IF(J14&lt;-1*VALUE(MID(K14,1,2)), "No", "Yes"))))</f>
        <v>Yes</v>
      </c>
    </row>
    <row r="15" spans="1:12" x14ac:dyDescent="0.25">
      <c r="A15" s="116" t="s">
        <v>417</v>
      </c>
      <c r="B15" s="21" t="s">
        <v>213</v>
      </c>
      <c r="C15" s="4">
        <v>25.6136357</v>
      </c>
      <c r="D15" s="7" t="str">
        <f t="shared" si="4"/>
        <v>N/A</v>
      </c>
      <c r="E15" s="4">
        <v>25.251667340000001</v>
      </c>
      <c r="F15" s="7" t="str">
        <f t="shared" si="5"/>
        <v>N/A</v>
      </c>
      <c r="G15" s="4">
        <v>24.014230654999999</v>
      </c>
      <c r="H15" s="7" t="str">
        <f t="shared" si="6"/>
        <v>N/A</v>
      </c>
      <c r="I15" s="8">
        <v>-1.41</v>
      </c>
      <c r="J15" s="8">
        <v>-4.9000000000000004</v>
      </c>
      <c r="K15" s="25" t="s">
        <v>734</v>
      </c>
      <c r="L15" s="85" t="str">
        <f t="shared" si="7"/>
        <v>Yes</v>
      </c>
    </row>
    <row r="16" spans="1:12" x14ac:dyDescent="0.25">
      <c r="A16" s="116" t="s">
        <v>418</v>
      </c>
      <c r="B16" s="21" t="s">
        <v>213</v>
      </c>
      <c r="C16" s="4">
        <v>11.197515678</v>
      </c>
      <c r="D16" s="7" t="str">
        <f t="shared" si="4"/>
        <v>N/A</v>
      </c>
      <c r="E16" s="4">
        <v>11.126585647000001</v>
      </c>
      <c r="F16" s="7" t="str">
        <f t="shared" si="5"/>
        <v>N/A</v>
      </c>
      <c r="G16" s="4">
        <v>10.009872595999999</v>
      </c>
      <c r="H16" s="7" t="str">
        <f t="shared" si="6"/>
        <v>N/A</v>
      </c>
      <c r="I16" s="8">
        <v>-0.63300000000000001</v>
      </c>
      <c r="J16" s="8">
        <v>-10</v>
      </c>
      <c r="K16" s="25" t="s">
        <v>734</v>
      </c>
      <c r="L16" s="85" t="str">
        <f t="shared" si="7"/>
        <v>Yes</v>
      </c>
    </row>
    <row r="17" spans="1:12" x14ac:dyDescent="0.25">
      <c r="A17" s="116" t="s">
        <v>419</v>
      </c>
      <c r="B17" s="21" t="s">
        <v>213</v>
      </c>
      <c r="C17" s="4">
        <v>2.5360938578000001</v>
      </c>
      <c r="D17" s="7" t="str">
        <f t="shared" si="4"/>
        <v>N/A</v>
      </c>
      <c r="E17" s="4">
        <v>4.1188314840000002</v>
      </c>
      <c r="F17" s="7" t="str">
        <f t="shared" si="5"/>
        <v>N/A</v>
      </c>
      <c r="G17" s="4">
        <v>3.1172853235</v>
      </c>
      <c r="H17" s="7" t="str">
        <f t="shared" si="6"/>
        <v>N/A</v>
      </c>
      <c r="I17" s="8">
        <v>62.41</v>
      </c>
      <c r="J17" s="8">
        <v>-24.3</v>
      </c>
      <c r="K17" s="25" t="s">
        <v>734</v>
      </c>
      <c r="L17" s="85" t="str">
        <f t="shared" si="7"/>
        <v>Yes</v>
      </c>
    </row>
    <row r="18" spans="1:12" x14ac:dyDescent="0.25">
      <c r="A18" s="116" t="s">
        <v>420</v>
      </c>
      <c r="B18" s="21" t="s">
        <v>213</v>
      </c>
      <c r="C18" s="4">
        <v>10.129554972999999</v>
      </c>
      <c r="D18" s="7" t="str">
        <f t="shared" si="4"/>
        <v>N/A</v>
      </c>
      <c r="E18" s="4">
        <v>11.47195239</v>
      </c>
      <c r="F18" s="7" t="str">
        <f t="shared" si="5"/>
        <v>N/A</v>
      </c>
      <c r="G18" s="4">
        <v>10.540254157</v>
      </c>
      <c r="H18" s="7" t="str">
        <f t="shared" si="6"/>
        <v>N/A</v>
      </c>
      <c r="I18" s="8">
        <v>13.25</v>
      </c>
      <c r="J18" s="8">
        <v>-8.1199999999999992</v>
      </c>
      <c r="K18" s="25" t="s">
        <v>734</v>
      </c>
      <c r="L18" s="85" t="str">
        <f t="shared" si="7"/>
        <v>Yes</v>
      </c>
    </row>
    <row r="19" spans="1:12" x14ac:dyDescent="0.25">
      <c r="A19" s="116" t="s">
        <v>75</v>
      </c>
      <c r="B19" s="25" t="s">
        <v>213</v>
      </c>
      <c r="C19" s="22">
        <v>0</v>
      </c>
      <c r="D19" s="7" t="str">
        <f t="shared" ref="D19:D50" si="8">IF($B19="N/A","N/A",IF(C19&gt;10,"No",IF(C19&lt;-10,"No","Yes")))</f>
        <v>N/A</v>
      </c>
      <c r="E19" s="22">
        <v>0</v>
      </c>
      <c r="F19" s="7" t="str">
        <f t="shared" ref="F19:F50" si="9">IF($B19="N/A","N/A",IF(E19&gt;10,"No",IF(E19&lt;-10,"No","Yes")))</f>
        <v>N/A</v>
      </c>
      <c r="G19" s="22">
        <v>0</v>
      </c>
      <c r="H19" s="7" t="str">
        <f t="shared" ref="H19:H50" si="10">IF($B19="N/A","N/A",IF(G19&gt;10,"No",IF(G19&lt;-10,"No","Yes")))</f>
        <v>N/A</v>
      </c>
      <c r="I19" s="8" t="s">
        <v>1750</v>
      </c>
      <c r="J19" s="8" t="s">
        <v>1750</v>
      </c>
      <c r="K19" s="25" t="s">
        <v>213</v>
      </c>
      <c r="L19" s="85" t="str">
        <f t="shared" ref="L19:L25" si="11">IF(J19="Div by 0", "N/A", IF(K19="N/A","N/A", IF(J19&gt;VALUE(MID(K19,1,2)), "No", IF(J19&lt;-1*VALUE(MID(K19,1,2)), "No", "Yes"))))</f>
        <v>N/A</v>
      </c>
    </row>
    <row r="20" spans="1:12" x14ac:dyDescent="0.25">
      <c r="A20" s="116" t="s">
        <v>76</v>
      </c>
      <c r="B20" s="25" t="s">
        <v>213</v>
      </c>
      <c r="C20" s="22">
        <v>11</v>
      </c>
      <c r="D20" s="7" t="str">
        <f t="shared" si="8"/>
        <v>N/A</v>
      </c>
      <c r="E20" s="22">
        <v>11</v>
      </c>
      <c r="F20" s="7" t="str">
        <f t="shared" si="9"/>
        <v>N/A</v>
      </c>
      <c r="G20" s="22">
        <v>11</v>
      </c>
      <c r="H20" s="7" t="str">
        <f t="shared" si="10"/>
        <v>N/A</v>
      </c>
      <c r="I20" s="8">
        <v>200</v>
      </c>
      <c r="J20" s="8">
        <v>-16.7</v>
      </c>
      <c r="K20" s="25" t="s">
        <v>213</v>
      </c>
      <c r="L20" s="85" t="str">
        <f t="shared" si="11"/>
        <v>N/A</v>
      </c>
    </row>
    <row r="21" spans="1:12" x14ac:dyDescent="0.25">
      <c r="A21" s="132" t="s">
        <v>1105</v>
      </c>
      <c r="B21" s="25" t="s">
        <v>213</v>
      </c>
      <c r="C21" s="10">
        <v>5278.4473773999998</v>
      </c>
      <c r="D21" s="7" t="str">
        <f t="shared" si="8"/>
        <v>N/A</v>
      </c>
      <c r="E21" s="10">
        <v>5330.4223986999996</v>
      </c>
      <c r="F21" s="7" t="str">
        <f t="shared" si="9"/>
        <v>N/A</v>
      </c>
      <c r="G21" s="10">
        <v>5362.9469804999999</v>
      </c>
      <c r="H21" s="7" t="str">
        <f t="shared" si="10"/>
        <v>N/A</v>
      </c>
      <c r="I21" s="8">
        <v>0.98470000000000002</v>
      </c>
      <c r="J21" s="8">
        <v>0.61019999999999996</v>
      </c>
      <c r="K21" s="25" t="s">
        <v>734</v>
      </c>
      <c r="L21" s="85" t="str">
        <f t="shared" si="11"/>
        <v>Yes</v>
      </c>
    </row>
    <row r="22" spans="1:12" x14ac:dyDescent="0.25">
      <c r="A22" s="116" t="s">
        <v>1687</v>
      </c>
      <c r="B22" s="25" t="s">
        <v>213</v>
      </c>
      <c r="C22" s="10">
        <v>10233.400197999999</v>
      </c>
      <c r="D22" s="7" t="str">
        <f t="shared" si="8"/>
        <v>N/A</v>
      </c>
      <c r="E22" s="10">
        <v>11204.613219000001</v>
      </c>
      <c r="F22" s="7" t="str">
        <f t="shared" si="9"/>
        <v>N/A</v>
      </c>
      <c r="G22" s="10">
        <v>12982.613163</v>
      </c>
      <c r="H22" s="7" t="str">
        <f t="shared" si="10"/>
        <v>N/A</v>
      </c>
      <c r="I22" s="8">
        <v>9.4909999999999997</v>
      </c>
      <c r="J22" s="8">
        <v>15.87</v>
      </c>
      <c r="K22" s="25" t="s">
        <v>734</v>
      </c>
      <c r="L22" s="85" t="str">
        <f t="shared" si="11"/>
        <v>Yes</v>
      </c>
    </row>
    <row r="23" spans="1:12" x14ac:dyDescent="0.25">
      <c r="A23" s="116" t="s">
        <v>1106</v>
      </c>
      <c r="B23" s="25" t="s">
        <v>213</v>
      </c>
      <c r="C23" s="10">
        <v>12747.029162000001</v>
      </c>
      <c r="D23" s="7" t="str">
        <f t="shared" si="8"/>
        <v>N/A</v>
      </c>
      <c r="E23" s="10">
        <v>13317.974168000001</v>
      </c>
      <c r="F23" s="7" t="str">
        <f t="shared" si="9"/>
        <v>N/A</v>
      </c>
      <c r="G23" s="10">
        <v>14342.528306</v>
      </c>
      <c r="H23" s="7" t="str">
        <f t="shared" si="10"/>
        <v>N/A</v>
      </c>
      <c r="I23" s="8">
        <v>4.4790000000000001</v>
      </c>
      <c r="J23" s="8">
        <v>7.6929999999999996</v>
      </c>
      <c r="K23" s="25" t="s">
        <v>734</v>
      </c>
      <c r="L23" s="85" t="str">
        <f t="shared" si="11"/>
        <v>Yes</v>
      </c>
    </row>
    <row r="24" spans="1:12" x14ac:dyDescent="0.25">
      <c r="A24" s="116" t="s">
        <v>1107</v>
      </c>
      <c r="B24" s="25" t="s">
        <v>213</v>
      </c>
      <c r="C24" s="10">
        <v>2098.0844057999998</v>
      </c>
      <c r="D24" s="7" t="str">
        <f t="shared" si="8"/>
        <v>N/A</v>
      </c>
      <c r="E24" s="10">
        <v>2211.1964505999999</v>
      </c>
      <c r="F24" s="7" t="str">
        <f t="shared" si="9"/>
        <v>N/A</v>
      </c>
      <c r="G24" s="10">
        <v>2492.8457453999999</v>
      </c>
      <c r="H24" s="7" t="str">
        <f t="shared" si="10"/>
        <v>N/A</v>
      </c>
      <c r="I24" s="8">
        <v>5.391</v>
      </c>
      <c r="J24" s="8">
        <v>12.74</v>
      </c>
      <c r="K24" s="25" t="s">
        <v>734</v>
      </c>
      <c r="L24" s="85" t="str">
        <f t="shared" si="11"/>
        <v>Yes</v>
      </c>
    </row>
    <row r="25" spans="1:12" x14ac:dyDescent="0.25">
      <c r="A25" s="116" t="s">
        <v>1108</v>
      </c>
      <c r="B25" s="25" t="s">
        <v>213</v>
      </c>
      <c r="C25" s="10">
        <v>5006.0699146999996</v>
      </c>
      <c r="D25" s="7" t="str">
        <f t="shared" si="8"/>
        <v>N/A</v>
      </c>
      <c r="E25" s="10">
        <v>5287.8024578000004</v>
      </c>
      <c r="F25" s="7" t="str">
        <f t="shared" si="9"/>
        <v>N/A</v>
      </c>
      <c r="G25" s="10">
        <v>4913.4369135999996</v>
      </c>
      <c r="H25" s="7" t="str">
        <f t="shared" si="10"/>
        <v>N/A</v>
      </c>
      <c r="I25" s="8">
        <v>5.6280000000000001</v>
      </c>
      <c r="J25" s="8">
        <v>-7.08</v>
      </c>
      <c r="K25" s="25" t="s">
        <v>734</v>
      </c>
      <c r="L25" s="85" t="str">
        <f t="shared" si="11"/>
        <v>Yes</v>
      </c>
    </row>
    <row r="26" spans="1:12" x14ac:dyDescent="0.25">
      <c r="A26" s="108" t="s">
        <v>1109</v>
      </c>
      <c r="B26" s="25" t="s">
        <v>213</v>
      </c>
      <c r="C26" s="10">
        <v>5524.2909896000001</v>
      </c>
      <c r="D26" s="7" t="str">
        <f t="shared" si="8"/>
        <v>N/A</v>
      </c>
      <c r="E26" s="10">
        <v>5543.7642357000004</v>
      </c>
      <c r="F26" s="7" t="str">
        <f t="shared" si="9"/>
        <v>N/A</v>
      </c>
      <c r="G26" s="10">
        <v>5618.8025295999996</v>
      </c>
      <c r="H26" s="7" t="str">
        <f t="shared" si="10"/>
        <v>N/A</v>
      </c>
      <c r="I26" s="8">
        <v>0.35249999999999998</v>
      </c>
      <c r="J26" s="8">
        <v>1.3540000000000001</v>
      </c>
      <c r="K26" s="25" t="s">
        <v>734</v>
      </c>
      <c r="L26" s="85" t="str">
        <f>IF(J26="Div by 0", "N/A", IF(OR(J26="N/A",K26="N/A"),"N/A", IF(J26&gt;VALUE(MID(K26,1,2)), "No", IF(J26&lt;-1*VALUE(MID(K26,1,2)), "No", "Yes"))))</f>
        <v>Yes</v>
      </c>
    </row>
    <row r="27" spans="1:12" x14ac:dyDescent="0.25">
      <c r="A27" s="108" t="s">
        <v>1110</v>
      </c>
      <c r="B27" s="25" t="s">
        <v>213</v>
      </c>
      <c r="C27" s="10">
        <v>4959.8711882999996</v>
      </c>
      <c r="D27" s="7" t="str">
        <f t="shared" si="8"/>
        <v>N/A</v>
      </c>
      <c r="E27" s="10">
        <v>5084.1700349000002</v>
      </c>
      <c r="F27" s="7" t="str">
        <f t="shared" si="9"/>
        <v>N/A</v>
      </c>
      <c r="G27" s="10">
        <v>5073.3513159000004</v>
      </c>
      <c r="H27" s="7" t="str">
        <f t="shared" si="10"/>
        <v>N/A</v>
      </c>
      <c r="I27" s="8">
        <v>2.5059999999999998</v>
      </c>
      <c r="J27" s="8">
        <v>-0.21299999999999999</v>
      </c>
      <c r="K27" s="25" t="s">
        <v>734</v>
      </c>
      <c r="L27" s="85" t="str">
        <f>IF(J27="Div by 0", "N/A", IF(OR(J27="N/A",K27="N/A"),"N/A", IF(J27&gt;VALUE(MID(K27,1,2)), "No", IF(J27&lt;-1*VALUE(MID(K27,1,2)), "No", "Yes"))))</f>
        <v>Yes</v>
      </c>
    </row>
    <row r="28" spans="1:12" x14ac:dyDescent="0.25">
      <c r="A28" s="132" t="s">
        <v>1111</v>
      </c>
      <c r="B28" s="25" t="s">
        <v>213</v>
      </c>
      <c r="C28" s="10">
        <v>8544.3569162999993</v>
      </c>
      <c r="D28" s="7" t="str">
        <f t="shared" si="8"/>
        <v>N/A</v>
      </c>
      <c r="E28" s="10">
        <v>9252.1170077000006</v>
      </c>
      <c r="F28" s="7" t="str">
        <f t="shared" si="9"/>
        <v>N/A</v>
      </c>
      <c r="G28" s="10">
        <v>10310.168572</v>
      </c>
      <c r="H28" s="7" t="str">
        <f t="shared" si="10"/>
        <v>N/A</v>
      </c>
      <c r="I28" s="8">
        <v>8.2829999999999995</v>
      </c>
      <c r="J28" s="8">
        <v>11.44</v>
      </c>
      <c r="K28" s="25" t="s">
        <v>734</v>
      </c>
      <c r="L28" s="85" t="str">
        <f>IF(J28="Div by 0", "N/A", IF(K28="N/A","N/A", IF(J28&gt;VALUE(MID(K28,1,2)), "No", IF(J28&lt;-1*VALUE(MID(K28,1,2)), "No", "Yes"))))</f>
        <v>Yes</v>
      </c>
    </row>
    <row r="29" spans="1:12" x14ac:dyDescent="0.25">
      <c r="A29" s="108" t="s">
        <v>1112</v>
      </c>
      <c r="B29" s="25" t="s">
        <v>213</v>
      </c>
      <c r="C29" s="10">
        <v>10094.345837999999</v>
      </c>
      <c r="D29" s="7" t="str">
        <f t="shared" si="8"/>
        <v>N/A</v>
      </c>
      <c r="E29" s="10">
        <v>11017.686797</v>
      </c>
      <c r="F29" s="7" t="str">
        <f t="shared" si="9"/>
        <v>N/A</v>
      </c>
      <c r="G29" s="10">
        <v>12543.392041999999</v>
      </c>
      <c r="H29" s="7" t="str">
        <f t="shared" si="10"/>
        <v>N/A</v>
      </c>
      <c r="I29" s="8">
        <v>9.1470000000000002</v>
      </c>
      <c r="J29" s="8">
        <v>13.85</v>
      </c>
      <c r="K29" s="25" t="s">
        <v>734</v>
      </c>
      <c r="L29" s="85" t="str">
        <f>IF(J29="Div by 0", "N/A", IF(K29="N/A","N/A", IF(J29&gt;VALUE(MID(K29,1,2)), "No", IF(J29&lt;-1*VALUE(MID(K29,1,2)), "No", "Yes"))))</f>
        <v>Yes</v>
      </c>
    </row>
    <row r="30" spans="1:12" x14ac:dyDescent="0.25">
      <c r="A30" s="108" t="s">
        <v>1113</v>
      </c>
      <c r="B30" s="25" t="s">
        <v>213</v>
      </c>
      <c r="C30" s="10">
        <v>6742.6164823999998</v>
      </c>
      <c r="D30" s="7" t="str">
        <f t="shared" si="8"/>
        <v>N/A</v>
      </c>
      <c r="E30" s="10">
        <v>7372.4056707</v>
      </c>
      <c r="F30" s="7" t="str">
        <f t="shared" si="9"/>
        <v>N/A</v>
      </c>
      <c r="G30" s="10">
        <v>8491.9406908000001</v>
      </c>
      <c r="H30" s="7" t="str">
        <f t="shared" si="10"/>
        <v>N/A</v>
      </c>
      <c r="I30" s="8">
        <v>9.34</v>
      </c>
      <c r="J30" s="8">
        <v>15.19</v>
      </c>
      <c r="K30" s="25" t="s">
        <v>734</v>
      </c>
      <c r="L30" s="85" t="str">
        <f>IF(J30="Div by 0", "N/A", IF(K30="N/A","N/A", IF(J30&gt;VALUE(MID(K30,1,2)), "No", IF(J30&lt;-1*VALUE(MID(K30,1,2)), "No", "Yes"))))</f>
        <v>Yes</v>
      </c>
    </row>
    <row r="31" spans="1:12" x14ac:dyDescent="0.25">
      <c r="A31" s="108" t="s">
        <v>1114</v>
      </c>
      <c r="B31" s="25" t="s">
        <v>213</v>
      </c>
      <c r="C31" s="10">
        <v>8957.0295198000003</v>
      </c>
      <c r="D31" s="7" t="str">
        <f t="shared" si="8"/>
        <v>N/A</v>
      </c>
      <c r="E31" s="10">
        <v>9721.2750348000009</v>
      </c>
      <c r="F31" s="7" t="str">
        <f t="shared" si="9"/>
        <v>N/A</v>
      </c>
      <c r="G31" s="10">
        <v>10881.413385</v>
      </c>
      <c r="H31" s="7" t="str">
        <f t="shared" si="10"/>
        <v>N/A</v>
      </c>
      <c r="I31" s="8">
        <v>8.532</v>
      </c>
      <c r="J31" s="8">
        <v>11.93</v>
      </c>
      <c r="K31" s="25" t="s">
        <v>734</v>
      </c>
      <c r="L31" s="85" t="str">
        <f>IF(J31="Div by 0", "N/A", IF(OR(J31="N/A",K31="N/A"),"N/A", IF(J31&gt;VALUE(MID(K31,1,2)), "No", IF(J31&lt;-1*VALUE(MID(K31,1,2)), "No", "Yes"))))</f>
        <v>Yes</v>
      </c>
    </row>
    <row r="32" spans="1:12" x14ac:dyDescent="0.25">
      <c r="A32" s="108" t="s">
        <v>1115</v>
      </c>
      <c r="B32" s="25" t="s">
        <v>213</v>
      </c>
      <c r="C32" s="10">
        <v>7959.1494731000003</v>
      </c>
      <c r="D32" s="7" t="str">
        <f t="shared" si="8"/>
        <v>N/A</v>
      </c>
      <c r="E32" s="10">
        <v>8601.0296161000006</v>
      </c>
      <c r="F32" s="7" t="str">
        <f t="shared" si="9"/>
        <v>N/A</v>
      </c>
      <c r="G32" s="10">
        <v>9527.3606524999996</v>
      </c>
      <c r="H32" s="7" t="str">
        <f t="shared" si="10"/>
        <v>N/A</v>
      </c>
      <c r="I32" s="8">
        <v>8.0649999999999995</v>
      </c>
      <c r="J32" s="8">
        <v>10.77</v>
      </c>
      <c r="K32" s="25" t="s">
        <v>734</v>
      </c>
      <c r="L32" s="85" t="str">
        <f>IF(J32="Div by 0", "N/A", IF(OR(J32="N/A",K32="N/A"),"N/A", IF(J32&gt;VALUE(MID(K32,1,2)), "No", IF(J32&lt;-1*VALUE(MID(K32,1,2)), "No", "Yes"))))</f>
        <v>Yes</v>
      </c>
    </row>
    <row r="33" spans="1:12" x14ac:dyDescent="0.25">
      <c r="A33" s="108" t="s">
        <v>1690</v>
      </c>
      <c r="B33" s="25" t="s">
        <v>213</v>
      </c>
      <c r="C33" s="10">
        <v>10181.692831</v>
      </c>
      <c r="D33" s="7" t="str">
        <f t="shared" si="8"/>
        <v>N/A</v>
      </c>
      <c r="E33" s="10">
        <v>8038.9312227999999</v>
      </c>
      <c r="F33" s="7" t="str">
        <f t="shared" si="9"/>
        <v>N/A</v>
      </c>
      <c r="G33" s="10">
        <v>7069.8383488999998</v>
      </c>
      <c r="H33" s="7" t="str">
        <f t="shared" si="10"/>
        <v>N/A</v>
      </c>
      <c r="I33" s="8">
        <v>-21</v>
      </c>
      <c r="J33" s="8">
        <v>-12.1</v>
      </c>
      <c r="K33" s="25" t="s">
        <v>734</v>
      </c>
      <c r="L33" s="85" t="str">
        <f t="shared" ref="L33:L45" si="12">IF(J33="Div by 0", "N/A", IF(K33="N/A","N/A", IF(J33&gt;VALUE(MID(K33,1,2)), "No", IF(J33&lt;-1*VALUE(MID(K33,1,2)), "No", "Yes"))))</f>
        <v>Yes</v>
      </c>
    </row>
    <row r="34" spans="1:12" x14ac:dyDescent="0.25">
      <c r="A34" s="108" t="s">
        <v>1691</v>
      </c>
      <c r="B34" s="25" t="s">
        <v>213</v>
      </c>
      <c r="C34" s="10">
        <v>807.93347416999995</v>
      </c>
      <c r="D34" s="7" t="str">
        <f t="shared" si="8"/>
        <v>N/A</v>
      </c>
      <c r="E34" s="10">
        <v>735.97727365000003</v>
      </c>
      <c r="F34" s="7" t="str">
        <f t="shared" si="9"/>
        <v>N/A</v>
      </c>
      <c r="G34" s="10">
        <v>1970.0259205</v>
      </c>
      <c r="H34" s="7" t="str">
        <f t="shared" si="10"/>
        <v>N/A</v>
      </c>
      <c r="I34" s="8">
        <v>-8.91</v>
      </c>
      <c r="J34" s="8">
        <v>167.7</v>
      </c>
      <c r="K34" s="25" t="s">
        <v>734</v>
      </c>
      <c r="L34" s="85" t="str">
        <f t="shared" si="12"/>
        <v>No</v>
      </c>
    </row>
    <row r="35" spans="1:12" x14ac:dyDescent="0.25">
      <c r="A35" s="108" t="s">
        <v>1692</v>
      </c>
      <c r="B35" s="25" t="s">
        <v>213</v>
      </c>
      <c r="C35" s="10">
        <v>10382.848744999999</v>
      </c>
      <c r="D35" s="7" t="str">
        <f t="shared" si="8"/>
        <v>N/A</v>
      </c>
      <c r="E35" s="10">
        <v>11287.434585000001</v>
      </c>
      <c r="F35" s="7" t="str">
        <f t="shared" si="9"/>
        <v>N/A</v>
      </c>
      <c r="G35" s="10">
        <v>13020.847395999999</v>
      </c>
      <c r="H35" s="7" t="str">
        <f t="shared" si="10"/>
        <v>N/A</v>
      </c>
      <c r="I35" s="8">
        <v>8.7119999999999997</v>
      </c>
      <c r="J35" s="8">
        <v>15.36</v>
      </c>
      <c r="K35" s="25" t="s">
        <v>734</v>
      </c>
      <c r="L35" s="85" t="str">
        <f t="shared" si="12"/>
        <v>Yes</v>
      </c>
    </row>
    <row r="36" spans="1:12" x14ac:dyDescent="0.25">
      <c r="A36" s="108" t="s">
        <v>1693</v>
      </c>
      <c r="B36" s="25" t="s">
        <v>213</v>
      </c>
      <c r="C36" s="10">
        <v>207.51489164</v>
      </c>
      <c r="D36" s="7" t="str">
        <f t="shared" si="8"/>
        <v>N/A</v>
      </c>
      <c r="E36" s="10">
        <v>160.54477513</v>
      </c>
      <c r="F36" s="7" t="str">
        <f t="shared" si="9"/>
        <v>N/A</v>
      </c>
      <c r="G36" s="10">
        <v>1598.5945603</v>
      </c>
      <c r="H36" s="7" t="str">
        <f t="shared" si="10"/>
        <v>N/A</v>
      </c>
      <c r="I36" s="8">
        <v>-22.6</v>
      </c>
      <c r="J36" s="8">
        <v>895.7</v>
      </c>
      <c r="K36" s="25" t="s">
        <v>734</v>
      </c>
      <c r="L36" s="85" t="str">
        <f t="shared" si="12"/>
        <v>No</v>
      </c>
    </row>
    <row r="37" spans="1:12" x14ac:dyDescent="0.25">
      <c r="A37" s="108" t="s">
        <v>1694</v>
      </c>
      <c r="B37" s="25" t="s">
        <v>213</v>
      </c>
      <c r="C37" s="10">
        <v>20365.051602</v>
      </c>
      <c r="D37" s="7" t="str">
        <f t="shared" si="8"/>
        <v>N/A</v>
      </c>
      <c r="E37" s="10">
        <v>22039.152368999999</v>
      </c>
      <c r="F37" s="7" t="str">
        <f t="shared" si="9"/>
        <v>N/A</v>
      </c>
      <c r="G37" s="10">
        <v>19576.807035000002</v>
      </c>
      <c r="H37" s="7" t="str">
        <f t="shared" si="10"/>
        <v>N/A</v>
      </c>
      <c r="I37" s="8">
        <v>8.2200000000000006</v>
      </c>
      <c r="J37" s="8">
        <v>-11.2</v>
      </c>
      <c r="K37" s="25" t="s">
        <v>734</v>
      </c>
      <c r="L37" s="85" t="str">
        <f t="shared" si="12"/>
        <v>Yes</v>
      </c>
    </row>
    <row r="38" spans="1:12" x14ac:dyDescent="0.25">
      <c r="A38" s="108" t="s">
        <v>1695</v>
      </c>
      <c r="B38" s="25" t="s">
        <v>213</v>
      </c>
      <c r="C38" s="10" t="s">
        <v>1750</v>
      </c>
      <c r="D38" s="7" t="str">
        <f t="shared" si="8"/>
        <v>N/A</v>
      </c>
      <c r="E38" s="10" t="s">
        <v>1750</v>
      </c>
      <c r="F38" s="7" t="str">
        <f t="shared" si="9"/>
        <v>N/A</v>
      </c>
      <c r="G38" s="10" t="s">
        <v>1750</v>
      </c>
      <c r="H38" s="7" t="str">
        <f t="shared" si="10"/>
        <v>N/A</v>
      </c>
      <c r="I38" s="8" t="s">
        <v>1750</v>
      </c>
      <c r="J38" s="8" t="s">
        <v>1750</v>
      </c>
      <c r="K38" s="25" t="s">
        <v>734</v>
      </c>
      <c r="L38" s="85" t="str">
        <f t="shared" si="12"/>
        <v>N/A</v>
      </c>
    </row>
    <row r="39" spans="1:12" x14ac:dyDescent="0.25">
      <c r="A39" s="108" t="s">
        <v>1696</v>
      </c>
      <c r="B39" s="25" t="s">
        <v>213</v>
      </c>
      <c r="C39" s="10">
        <v>154.69472949999999</v>
      </c>
      <c r="D39" s="7" t="str">
        <f t="shared" si="8"/>
        <v>N/A</v>
      </c>
      <c r="E39" s="10">
        <v>117.08600757000001</v>
      </c>
      <c r="F39" s="7" t="str">
        <f t="shared" si="9"/>
        <v>N/A</v>
      </c>
      <c r="G39" s="10">
        <v>1501.2306838</v>
      </c>
      <c r="H39" s="7" t="str">
        <f t="shared" si="10"/>
        <v>N/A</v>
      </c>
      <c r="I39" s="8">
        <v>-24.3</v>
      </c>
      <c r="J39" s="8">
        <v>1182</v>
      </c>
      <c r="K39" s="25" t="s">
        <v>734</v>
      </c>
      <c r="L39" s="85" t="str">
        <f t="shared" si="12"/>
        <v>No</v>
      </c>
    </row>
    <row r="40" spans="1:12" x14ac:dyDescent="0.25">
      <c r="A40" s="108" t="s">
        <v>1697</v>
      </c>
      <c r="B40" s="25" t="s">
        <v>213</v>
      </c>
      <c r="C40" s="10" t="s">
        <v>1750</v>
      </c>
      <c r="D40" s="7" t="str">
        <f t="shared" si="8"/>
        <v>N/A</v>
      </c>
      <c r="E40" s="10" t="s">
        <v>1750</v>
      </c>
      <c r="F40" s="7" t="str">
        <f t="shared" si="9"/>
        <v>N/A</v>
      </c>
      <c r="G40" s="10" t="s">
        <v>1750</v>
      </c>
      <c r="H40" s="7" t="str">
        <f t="shared" si="10"/>
        <v>N/A</v>
      </c>
      <c r="I40" s="8" t="s">
        <v>1750</v>
      </c>
      <c r="J40" s="8" t="s">
        <v>1750</v>
      </c>
      <c r="K40" s="25" t="s">
        <v>734</v>
      </c>
      <c r="L40" s="85" t="str">
        <f t="shared" si="12"/>
        <v>N/A</v>
      </c>
    </row>
    <row r="41" spans="1:12" x14ac:dyDescent="0.25">
      <c r="A41" s="108" t="s">
        <v>1698</v>
      </c>
      <c r="B41" s="25" t="s">
        <v>213</v>
      </c>
      <c r="C41" s="10">
        <v>21337.656513000002</v>
      </c>
      <c r="D41" s="7" t="str">
        <f t="shared" si="8"/>
        <v>N/A</v>
      </c>
      <c r="E41" s="10">
        <v>23496.412203</v>
      </c>
      <c r="F41" s="7" t="str">
        <f t="shared" si="9"/>
        <v>N/A</v>
      </c>
      <c r="G41" s="10">
        <v>24937.95768</v>
      </c>
      <c r="H41" s="7" t="str">
        <f t="shared" si="10"/>
        <v>N/A</v>
      </c>
      <c r="I41" s="8">
        <v>10.119999999999999</v>
      </c>
      <c r="J41" s="8">
        <v>6.1349999999999998</v>
      </c>
      <c r="K41" s="25" t="s">
        <v>734</v>
      </c>
      <c r="L41" s="85" t="str">
        <f t="shared" si="12"/>
        <v>Yes</v>
      </c>
    </row>
    <row r="42" spans="1:12" x14ac:dyDescent="0.25">
      <c r="A42" s="108" t="s">
        <v>1699</v>
      </c>
      <c r="B42" s="25" t="s">
        <v>213</v>
      </c>
      <c r="C42" s="10" t="s">
        <v>1750</v>
      </c>
      <c r="D42" s="7" t="str">
        <f t="shared" si="8"/>
        <v>N/A</v>
      </c>
      <c r="E42" s="10" t="s">
        <v>1750</v>
      </c>
      <c r="F42" s="7" t="str">
        <f t="shared" si="9"/>
        <v>N/A</v>
      </c>
      <c r="G42" s="10" t="s">
        <v>1750</v>
      </c>
      <c r="H42" s="7" t="str">
        <f t="shared" si="10"/>
        <v>N/A</v>
      </c>
      <c r="I42" s="8" t="s">
        <v>1750</v>
      </c>
      <c r="J42" s="8" t="s">
        <v>1750</v>
      </c>
      <c r="K42" s="25" t="s">
        <v>734</v>
      </c>
      <c r="L42" s="85" t="str">
        <f t="shared" si="12"/>
        <v>N/A</v>
      </c>
    </row>
    <row r="43" spans="1:12" x14ac:dyDescent="0.25">
      <c r="A43" s="108" t="s">
        <v>1700</v>
      </c>
      <c r="B43" s="25" t="s">
        <v>213</v>
      </c>
      <c r="C43" s="10" t="s">
        <v>1750</v>
      </c>
      <c r="D43" s="7" t="str">
        <f t="shared" si="8"/>
        <v>N/A</v>
      </c>
      <c r="E43" s="10" t="s">
        <v>1750</v>
      </c>
      <c r="F43" s="7" t="str">
        <f t="shared" si="9"/>
        <v>N/A</v>
      </c>
      <c r="G43" s="10" t="s">
        <v>1750</v>
      </c>
      <c r="H43" s="7" t="str">
        <f t="shared" si="10"/>
        <v>N/A</v>
      </c>
      <c r="I43" s="8" t="s">
        <v>1750</v>
      </c>
      <c r="J43" s="8" t="s">
        <v>1750</v>
      </c>
      <c r="K43" s="25" t="s">
        <v>734</v>
      </c>
      <c r="L43" s="85" t="str">
        <f t="shared" si="12"/>
        <v>N/A</v>
      </c>
    </row>
    <row r="44" spans="1:12" x14ac:dyDescent="0.25">
      <c r="A44" s="108" t="s">
        <v>1116</v>
      </c>
      <c r="B44" s="25" t="s">
        <v>213</v>
      </c>
      <c r="C44" s="10">
        <v>13851.787194</v>
      </c>
      <c r="D44" s="7" t="str">
        <f t="shared" si="8"/>
        <v>N/A</v>
      </c>
      <c r="E44" s="10">
        <v>14485.446435</v>
      </c>
      <c r="F44" s="7" t="str">
        <f t="shared" si="9"/>
        <v>N/A</v>
      </c>
      <c r="G44" s="10">
        <v>15397.60241</v>
      </c>
      <c r="H44" s="7" t="str">
        <f t="shared" si="10"/>
        <v>N/A</v>
      </c>
      <c r="I44" s="8">
        <v>4.5750000000000002</v>
      </c>
      <c r="J44" s="8">
        <v>6.2969999999999997</v>
      </c>
      <c r="K44" s="25" t="s">
        <v>734</v>
      </c>
      <c r="L44" s="85" t="str">
        <f t="shared" si="12"/>
        <v>Yes</v>
      </c>
    </row>
    <row r="45" spans="1:12" ht="25" x14ac:dyDescent="0.25">
      <c r="A45" s="108" t="s">
        <v>1117</v>
      </c>
      <c r="B45" s="25" t="s">
        <v>213</v>
      </c>
      <c r="C45" s="10">
        <v>491.23185697000002</v>
      </c>
      <c r="D45" s="7" t="str">
        <f t="shared" si="8"/>
        <v>N/A</v>
      </c>
      <c r="E45" s="10">
        <v>436.53969274000002</v>
      </c>
      <c r="F45" s="7" t="str">
        <f t="shared" si="9"/>
        <v>N/A</v>
      </c>
      <c r="G45" s="10">
        <v>1761.5504565000001</v>
      </c>
      <c r="H45" s="7" t="str">
        <f t="shared" si="10"/>
        <v>N/A</v>
      </c>
      <c r="I45" s="8">
        <v>-11.1</v>
      </c>
      <c r="J45" s="8">
        <v>303.5</v>
      </c>
      <c r="K45" s="25" t="s">
        <v>734</v>
      </c>
      <c r="L45" s="85" t="str">
        <f t="shared" si="12"/>
        <v>No</v>
      </c>
    </row>
    <row r="46" spans="1:12" x14ac:dyDescent="0.25">
      <c r="A46" s="108" t="s">
        <v>1118</v>
      </c>
      <c r="B46" s="21" t="s">
        <v>213</v>
      </c>
      <c r="C46" s="26">
        <v>47278.183332000001</v>
      </c>
      <c r="D46" s="7" t="str">
        <f t="shared" si="8"/>
        <v>N/A</v>
      </c>
      <c r="E46" s="26">
        <v>51361.725579999998</v>
      </c>
      <c r="F46" s="7" t="str">
        <f t="shared" si="9"/>
        <v>N/A</v>
      </c>
      <c r="G46" s="26">
        <v>58759.492554999997</v>
      </c>
      <c r="H46" s="7" t="str">
        <f t="shared" si="10"/>
        <v>N/A</v>
      </c>
      <c r="I46" s="8">
        <v>8.6370000000000005</v>
      </c>
      <c r="J46" s="8">
        <v>14.4</v>
      </c>
      <c r="K46" s="25" t="s">
        <v>734</v>
      </c>
      <c r="L46" s="85" t="str">
        <f>IF(J46="Div by 0", "N/A", IF(K46="N/A","N/A", IF(J46&gt;VALUE(MID(K46,1,2)), "No", IF(J46&lt;-1*VALUE(MID(K46,1,2)), "No", "Yes"))))</f>
        <v>Yes</v>
      </c>
    </row>
    <row r="47" spans="1:12" x14ac:dyDescent="0.25">
      <c r="A47" s="139" t="s">
        <v>1119</v>
      </c>
      <c r="B47" s="21" t="s">
        <v>213</v>
      </c>
      <c r="C47" s="26">
        <v>23319.355109</v>
      </c>
      <c r="D47" s="7" t="str">
        <f t="shared" si="8"/>
        <v>N/A</v>
      </c>
      <c r="E47" s="26">
        <v>27938.635081</v>
      </c>
      <c r="F47" s="7" t="str">
        <f t="shared" si="9"/>
        <v>N/A</v>
      </c>
      <c r="G47" s="26">
        <v>31136.274125</v>
      </c>
      <c r="H47" s="7" t="str">
        <f t="shared" si="10"/>
        <v>N/A</v>
      </c>
      <c r="I47" s="8">
        <v>19.809999999999999</v>
      </c>
      <c r="J47" s="8">
        <v>11.45</v>
      </c>
      <c r="K47" s="25" t="s">
        <v>734</v>
      </c>
      <c r="L47" s="85" t="str">
        <f>IF(J47="Div by 0", "N/A", IF(K47="N/A","N/A", IF(J47&gt;VALUE(MID(K47,1,2)), "No", IF(J47&lt;-1*VALUE(MID(K47,1,2)), "No", "Yes"))))</f>
        <v>Yes</v>
      </c>
    </row>
    <row r="48" spans="1:12" ht="25" x14ac:dyDescent="0.25">
      <c r="A48" s="108" t="s">
        <v>1120</v>
      </c>
      <c r="B48" s="21" t="s">
        <v>213</v>
      </c>
      <c r="C48" s="26">
        <v>36366.297866000001</v>
      </c>
      <c r="D48" s="7" t="str">
        <f t="shared" si="8"/>
        <v>N/A</v>
      </c>
      <c r="E48" s="26">
        <v>38872.978154999997</v>
      </c>
      <c r="F48" s="7" t="str">
        <f t="shared" si="9"/>
        <v>N/A</v>
      </c>
      <c r="G48" s="26">
        <v>45874.600310000002</v>
      </c>
      <c r="H48" s="7" t="str">
        <f t="shared" si="10"/>
        <v>N/A</v>
      </c>
      <c r="I48" s="8">
        <v>6.8929999999999998</v>
      </c>
      <c r="J48" s="8">
        <v>18.010000000000002</v>
      </c>
      <c r="K48" s="25" t="s">
        <v>734</v>
      </c>
      <c r="L48" s="85" t="str">
        <f>IF(J48="Div by 0", "N/A", IF(K48="N/A","N/A", IF(J48&gt;VALUE(MID(K48,1,2)), "No", IF(J48&lt;-1*VALUE(MID(K48,1,2)), "No", "Yes"))))</f>
        <v>Yes</v>
      </c>
    </row>
    <row r="49" spans="1:12" x14ac:dyDescent="0.25">
      <c r="A49" s="130" t="s">
        <v>1121</v>
      </c>
      <c r="B49" s="21" t="s">
        <v>213</v>
      </c>
      <c r="C49" s="26">
        <v>20088.067362000002</v>
      </c>
      <c r="D49" s="7" t="str">
        <f t="shared" si="8"/>
        <v>N/A</v>
      </c>
      <c r="E49" s="26">
        <v>21250.191846000002</v>
      </c>
      <c r="F49" s="7" t="str">
        <f t="shared" si="9"/>
        <v>N/A</v>
      </c>
      <c r="G49" s="26">
        <v>24181.447886000002</v>
      </c>
      <c r="H49" s="7" t="str">
        <f t="shared" si="10"/>
        <v>N/A</v>
      </c>
      <c r="I49" s="8">
        <v>5.7850000000000001</v>
      </c>
      <c r="J49" s="8">
        <v>13.79</v>
      </c>
      <c r="K49" s="25" t="s">
        <v>734</v>
      </c>
      <c r="L49" s="85" t="str">
        <f t="shared" ref="L49:L59" si="13">IF(J49="Div by 0", "N/A", IF(K49="N/A","N/A", IF(J49&gt;VALUE(MID(K49,1,2)), "No", IF(J49&lt;-1*VALUE(MID(K49,1,2)), "No", "Yes"))))</f>
        <v>Yes</v>
      </c>
    </row>
    <row r="50" spans="1:12" ht="25" x14ac:dyDescent="0.25">
      <c r="A50" s="108" t="s">
        <v>1122</v>
      </c>
      <c r="B50" s="21" t="s">
        <v>213</v>
      </c>
      <c r="C50" s="26">
        <v>21082.569908000001</v>
      </c>
      <c r="D50" s="7" t="str">
        <f t="shared" si="8"/>
        <v>N/A</v>
      </c>
      <c r="E50" s="26">
        <v>22566.962946</v>
      </c>
      <c r="F50" s="7" t="str">
        <f t="shared" si="9"/>
        <v>N/A</v>
      </c>
      <c r="G50" s="26">
        <v>14595.491018999999</v>
      </c>
      <c r="H50" s="7" t="str">
        <f t="shared" si="10"/>
        <v>N/A</v>
      </c>
      <c r="I50" s="8">
        <v>7.0410000000000004</v>
      </c>
      <c r="J50" s="8">
        <v>-35.299999999999997</v>
      </c>
      <c r="K50" s="25" t="s">
        <v>734</v>
      </c>
      <c r="L50" s="85" t="str">
        <f t="shared" si="13"/>
        <v>No</v>
      </c>
    </row>
    <row r="51" spans="1:12" x14ac:dyDescent="0.25">
      <c r="A51" s="108" t="s">
        <v>1123</v>
      </c>
      <c r="B51" s="21" t="s">
        <v>213</v>
      </c>
      <c r="C51" s="26" t="s">
        <v>1750</v>
      </c>
      <c r="D51" s="7" t="str">
        <f t="shared" ref="D51:D82" si="14">IF($B51="N/A","N/A",IF(C51&gt;10,"No",IF(C51&lt;-10,"No","Yes")))</f>
        <v>N/A</v>
      </c>
      <c r="E51" s="26" t="s">
        <v>1750</v>
      </c>
      <c r="F51" s="7" t="str">
        <f t="shared" ref="F51:F82" si="15">IF($B51="N/A","N/A",IF(E51&gt;10,"No",IF(E51&lt;-10,"No","Yes")))</f>
        <v>N/A</v>
      </c>
      <c r="G51" s="26" t="s">
        <v>1750</v>
      </c>
      <c r="H51" s="7" t="str">
        <f t="shared" ref="H51:H82" si="16">IF($B51="N/A","N/A",IF(G51&gt;10,"No",IF(G51&lt;-10,"No","Yes")))</f>
        <v>N/A</v>
      </c>
      <c r="I51" s="8" t="s">
        <v>1750</v>
      </c>
      <c r="J51" s="8" t="s">
        <v>1750</v>
      </c>
      <c r="K51" s="25" t="s">
        <v>734</v>
      </c>
      <c r="L51" s="85" t="str">
        <f t="shared" si="13"/>
        <v>N/A</v>
      </c>
    </row>
    <row r="52" spans="1:12" ht="25" x14ac:dyDescent="0.25">
      <c r="A52" s="108" t="s">
        <v>1124</v>
      </c>
      <c r="B52" s="21" t="s">
        <v>213</v>
      </c>
      <c r="C52" s="26">
        <v>34168.994475</v>
      </c>
      <c r="D52" s="7" t="str">
        <f t="shared" si="14"/>
        <v>N/A</v>
      </c>
      <c r="E52" s="26">
        <v>39842.494505000002</v>
      </c>
      <c r="F52" s="7" t="str">
        <f t="shared" si="15"/>
        <v>N/A</v>
      </c>
      <c r="G52" s="26">
        <v>31806.660494</v>
      </c>
      <c r="H52" s="7" t="str">
        <f t="shared" si="16"/>
        <v>N/A</v>
      </c>
      <c r="I52" s="8">
        <v>16.600000000000001</v>
      </c>
      <c r="J52" s="8">
        <v>-20.2</v>
      </c>
      <c r="K52" s="25" t="s">
        <v>734</v>
      </c>
      <c r="L52" s="85" t="str">
        <f t="shared" si="13"/>
        <v>Yes</v>
      </c>
    </row>
    <row r="53" spans="1:12" ht="25" x14ac:dyDescent="0.25">
      <c r="A53" s="108" t="s">
        <v>1125</v>
      </c>
      <c r="B53" s="21" t="s">
        <v>213</v>
      </c>
      <c r="C53" s="26" t="s">
        <v>1750</v>
      </c>
      <c r="D53" s="7" t="str">
        <f t="shared" si="14"/>
        <v>N/A</v>
      </c>
      <c r="E53" s="26" t="s">
        <v>1750</v>
      </c>
      <c r="F53" s="7" t="str">
        <f t="shared" si="15"/>
        <v>N/A</v>
      </c>
      <c r="G53" s="26" t="s">
        <v>1750</v>
      </c>
      <c r="H53" s="7" t="str">
        <f t="shared" si="16"/>
        <v>N/A</v>
      </c>
      <c r="I53" s="8" t="s">
        <v>1750</v>
      </c>
      <c r="J53" s="8" t="s">
        <v>1750</v>
      </c>
      <c r="K53" s="25" t="s">
        <v>734</v>
      </c>
      <c r="L53" s="85" t="str">
        <f t="shared" si="13"/>
        <v>N/A</v>
      </c>
    </row>
    <row r="54" spans="1:12" ht="25" x14ac:dyDescent="0.25">
      <c r="A54" s="108" t="s">
        <v>1126</v>
      </c>
      <c r="B54" s="21" t="s">
        <v>213</v>
      </c>
      <c r="C54" s="26" t="s">
        <v>1750</v>
      </c>
      <c r="D54" s="7" t="str">
        <f t="shared" si="14"/>
        <v>N/A</v>
      </c>
      <c r="E54" s="26" t="s">
        <v>1750</v>
      </c>
      <c r="F54" s="7" t="str">
        <f t="shared" si="15"/>
        <v>N/A</v>
      </c>
      <c r="G54" s="26" t="s">
        <v>1750</v>
      </c>
      <c r="H54" s="7" t="str">
        <f t="shared" si="16"/>
        <v>N/A</v>
      </c>
      <c r="I54" s="8" t="s">
        <v>1750</v>
      </c>
      <c r="J54" s="8" t="s">
        <v>1750</v>
      </c>
      <c r="K54" s="25" t="s">
        <v>734</v>
      </c>
      <c r="L54" s="85" t="str">
        <f t="shared" si="13"/>
        <v>N/A</v>
      </c>
    </row>
    <row r="55" spans="1:12" ht="25" x14ac:dyDescent="0.25">
      <c r="A55" s="108" t="s">
        <v>1127</v>
      </c>
      <c r="B55" s="21" t="s">
        <v>213</v>
      </c>
      <c r="C55" s="26">
        <v>17512.642908000002</v>
      </c>
      <c r="D55" s="7" t="str">
        <f t="shared" si="14"/>
        <v>N/A</v>
      </c>
      <c r="E55" s="26">
        <v>18107.987441000001</v>
      </c>
      <c r="F55" s="7" t="str">
        <f t="shared" si="15"/>
        <v>N/A</v>
      </c>
      <c r="G55" s="26">
        <v>8009.1557899999998</v>
      </c>
      <c r="H55" s="7" t="str">
        <f t="shared" si="16"/>
        <v>N/A</v>
      </c>
      <c r="I55" s="8">
        <v>3.4</v>
      </c>
      <c r="J55" s="8">
        <v>-55.8</v>
      </c>
      <c r="K55" s="25" t="s">
        <v>734</v>
      </c>
      <c r="L55" s="85" t="str">
        <f t="shared" si="13"/>
        <v>No</v>
      </c>
    </row>
    <row r="56" spans="1:12" ht="25" x14ac:dyDescent="0.25">
      <c r="A56" s="108" t="s">
        <v>1128</v>
      </c>
      <c r="B56" s="21" t="s">
        <v>213</v>
      </c>
      <c r="C56" s="26" t="s">
        <v>1750</v>
      </c>
      <c r="D56" s="7" t="str">
        <f t="shared" si="14"/>
        <v>N/A</v>
      </c>
      <c r="E56" s="26" t="s">
        <v>1750</v>
      </c>
      <c r="F56" s="7" t="str">
        <f t="shared" si="15"/>
        <v>N/A</v>
      </c>
      <c r="G56" s="26" t="s">
        <v>1750</v>
      </c>
      <c r="H56" s="7" t="str">
        <f t="shared" si="16"/>
        <v>N/A</v>
      </c>
      <c r="I56" s="8" t="s">
        <v>1750</v>
      </c>
      <c r="J56" s="8" t="s">
        <v>1750</v>
      </c>
      <c r="K56" s="25" t="s">
        <v>734</v>
      </c>
      <c r="L56" s="85" t="str">
        <f t="shared" si="13"/>
        <v>N/A</v>
      </c>
    </row>
    <row r="57" spans="1:12" ht="25" x14ac:dyDescent="0.25">
      <c r="A57" s="108" t="s">
        <v>1129</v>
      </c>
      <c r="B57" s="21" t="s">
        <v>213</v>
      </c>
      <c r="C57" s="26">
        <v>109006.77381</v>
      </c>
      <c r="D57" s="7" t="str">
        <f t="shared" si="14"/>
        <v>N/A</v>
      </c>
      <c r="E57" s="26">
        <v>115738.21838999999</v>
      </c>
      <c r="F57" s="7" t="str">
        <f t="shared" si="15"/>
        <v>N/A</v>
      </c>
      <c r="G57" s="26">
        <v>26876.6</v>
      </c>
      <c r="H57" s="7" t="str">
        <f t="shared" si="16"/>
        <v>N/A</v>
      </c>
      <c r="I57" s="8">
        <v>6.1749999999999998</v>
      </c>
      <c r="J57" s="8">
        <v>-76.8</v>
      </c>
      <c r="K57" s="25" t="s">
        <v>734</v>
      </c>
      <c r="L57" s="85" t="str">
        <f t="shared" si="13"/>
        <v>No</v>
      </c>
    </row>
    <row r="58" spans="1:12" ht="25" x14ac:dyDescent="0.25">
      <c r="A58" s="108" t="s">
        <v>1130</v>
      </c>
      <c r="B58" s="21" t="s">
        <v>213</v>
      </c>
      <c r="C58" s="26" t="s">
        <v>1750</v>
      </c>
      <c r="D58" s="7" t="str">
        <f t="shared" si="14"/>
        <v>N/A</v>
      </c>
      <c r="E58" s="26" t="s">
        <v>1750</v>
      </c>
      <c r="F58" s="7" t="str">
        <f t="shared" si="15"/>
        <v>N/A</v>
      </c>
      <c r="G58" s="26" t="s">
        <v>1750</v>
      </c>
      <c r="H58" s="7" t="str">
        <f t="shared" si="16"/>
        <v>N/A</v>
      </c>
      <c r="I58" s="8" t="s">
        <v>1750</v>
      </c>
      <c r="J58" s="8" t="s">
        <v>1750</v>
      </c>
      <c r="K58" s="25" t="s">
        <v>734</v>
      </c>
      <c r="L58" s="85" t="str">
        <f t="shared" si="13"/>
        <v>N/A</v>
      </c>
    </row>
    <row r="59" spans="1:12" ht="25" x14ac:dyDescent="0.25">
      <c r="A59" s="108" t="s">
        <v>1131</v>
      </c>
      <c r="B59" s="21" t="s">
        <v>213</v>
      </c>
      <c r="C59" s="26" t="s">
        <v>1750</v>
      </c>
      <c r="D59" s="7" t="str">
        <f t="shared" si="14"/>
        <v>N/A</v>
      </c>
      <c r="E59" s="26" t="s">
        <v>1750</v>
      </c>
      <c r="F59" s="7" t="str">
        <f t="shared" si="15"/>
        <v>N/A</v>
      </c>
      <c r="G59" s="26">
        <v>27876.698915000001</v>
      </c>
      <c r="H59" s="7" t="str">
        <f t="shared" si="16"/>
        <v>N/A</v>
      </c>
      <c r="I59" s="8" t="s">
        <v>1750</v>
      </c>
      <c r="J59" s="8" t="s">
        <v>1750</v>
      </c>
      <c r="K59" s="25" t="s">
        <v>734</v>
      </c>
      <c r="L59" s="85" t="str">
        <f t="shared" si="13"/>
        <v>N/A</v>
      </c>
    </row>
    <row r="60" spans="1:12" x14ac:dyDescent="0.25">
      <c r="A60" s="130" t="s">
        <v>356</v>
      </c>
      <c r="B60" s="21" t="s">
        <v>213</v>
      </c>
      <c r="C60" s="26">
        <v>408491905</v>
      </c>
      <c r="D60" s="7" t="str">
        <f t="shared" si="14"/>
        <v>N/A</v>
      </c>
      <c r="E60" s="26">
        <v>500696287</v>
      </c>
      <c r="F60" s="7" t="str">
        <f t="shared" si="15"/>
        <v>N/A</v>
      </c>
      <c r="G60" s="26">
        <v>767732798</v>
      </c>
      <c r="H60" s="7" t="str">
        <f t="shared" si="16"/>
        <v>N/A</v>
      </c>
      <c r="I60" s="8">
        <v>22.57</v>
      </c>
      <c r="J60" s="8">
        <v>53.33</v>
      </c>
      <c r="K60" s="25" t="s">
        <v>734</v>
      </c>
      <c r="L60" s="85" t="str">
        <f t="shared" ref="L60:L70" si="17">IF(J60="Div by 0", "N/A", IF(K60="N/A","N/A", IF(J60&gt;VALUE(MID(K60,1,2)), "No", IF(J60&lt;-1*VALUE(MID(K60,1,2)), "No", "Yes"))))</f>
        <v>No</v>
      </c>
    </row>
    <row r="61" spans="1:12" ht="25" x14ac:dyDescent="0.25">
      <c r="A61" s="108" t="s">
        <v>1132</v>
      </c>
      <c r="B61" s="21" t="s">
        <v>213</v>
      </c>
      <c r="C61" s="26">
        <v>407538584</v>
      </c>
      <c r="D61" s="7" t="str">
        <f t="shared" si="14"/>
        <v>N/A</v>
      </c>
      <c r="E61" s="26">
        <v>439813654</v>
      </c>
      <c r="F61" s="7" t="str">
        <f t="shared" si="15"/>
        <v>N/A</v>
      </c>
      <c r="G61" s="26">
        <v>38543851</v>
      </c>
      <c r="H61" s="7" t="str">
        <f t="shared" si="16"/>
        <v>N/A</v>
      </c>
      <c r="I61" s="8">
        <v>7.92</v>
      </c>
      <c r="J61" s="8">
        <v>-91.2</v>
      </c>
      <c r="K61" s="25" t="s">
        <v>734</v>
      </c>
      <c r="L61" s="85" t="str">
        <f t="shared" si="17"/>
        <v>No</v>
      </c>
    </row>
    <row r="62" spans="1:12" x14ac:dyDescent="0.25">
      <c r="A62" s="108" t="s">
        <v>1133</v>
      </c>
      <c r="B62" s="21" t="s">
        <v>213</v>
      </c>
      <c r="C62" s="26">
        <v>0</v>
      </c>
      <c r="D62" s="7" t="str">
        <f t="shared" si="14"/>
        <v>N/A</v>
      </c>
      <c r="E62" s="26">
        <v>0</v>
      </c>
      <c r="F62" s="7" t="str">
        <f t="shared" si="15"/>
        <v>N/A</v>
      </c>
      <c r="G62" s="26">
        <v>0</v>
      </c>
      <c r="H62" s="7" t="str">
        <f t="shared" si="16"/>
        <v>N/A</v>
      </c>
      <c r="I62" s="8" t="s">
        <v>1750</v>
      </c>
      <c r="J62" s="8" t="s">
        <v>1750</v>
      </c>
      <c r="K62" s="25" t="s">
        <v>734</v>
      </c>
      <c r="L62" s="85" t="str">
        <f t="shared" si="17"/>
        <v>N/A</v>
      </c>
    </row>
    <row r="63" spans="1:12" ht="25" x14ac:dyDescent="0.25">
      <c r="A63" s="108" t="s">
        <v>1134</v>
      </c>
      <c r="B63" s="21" t="s">
        <v>213</v>
      </c>
      <c r="C63" s="26">
        <v>90430</v>
      </c>
      <c r="D63" s="7" t="str">
        <f t="shared" si="14"/>
        <v>N/A</v>
      </c>
      <c r="E63" s="26">
        <v>119165</v>
      </c>
      <c r="F63" s="7" t="str">
        <f t="shared" si="15"/>
        <v>N/A</v>
      </c>
      <c r="G63" s="26">
        <v>32678</v>
      </c>
      <c r="H63" s="7" t="str">
        <f t="shared" si="16"/>
        <v>N/A</v>
      </c>
      <c r="I63" s="8">
        <v>31.78</v>
      </c>
      <c r="J63" s="8">
        <v>-72.599999999999994</v>
      </c>
      <c r="K63" s="25" t="s">
        <v>734</v>
      </c>
      <c r="L63" s="85" t="str">
        <f t="shared" si="17"/>
        <v>No</v>
      </c>
    </row>
    <row r="64" spans="1:12" ht="25" x14ac:dyDescent="0.25">
      <c r="A64" s="108" t="s">
        <v>1135</v>
      </c>
      <c r="B64" s="21" t="s">
        <v>213</v>
      </c>
      <c r="C64" s="26">
        <v>0</v>
      </c>
      <c r="D64" s="7" t="str">
        <f t="shared" si="14"/>
        <v>N/A</v>
      </c>
      <c r="E64" s="26">
        <v>0</v>
      </c>
      <c r="F64" s="7" t="str">
        <f t="shared" si="15"/>
        <v>N/A</v>
      </c>
      <c r="G64" s="26">
        <v>0</v>
      </c>
      <c r="H64" s="7" t="str">
        <f t="shared" si="16"/>
        <v>N/A</v>
      </c>
      <c r="I64" s="8" t="s">
        <v>1750</v>
      </c>
      <c r="J64" s="8" t="s">
        <v>1750</v>
      </c>
      <c r="K64" s="25" t="s">
        <v>734</v>
      </c>
      <c r="L64" s="85" t="str">
        <f t="shared" si="17"/>
        <v>N/A</v>
      </c>
    </row>
    <row r="65" spans="1:12" ht="25" x14ac:dyDescent="0.25">
      <c r="A65" s="108" t="s">
        <v>1136</v>
      </c>
      <c r="B65" s="21" t="s">
        <v>213</v>
      </c>
      <c r="C65" s="26">
        <v>0</v>
      </c>
      <c r="D65" s="7" t="str">
        <f t="shared" si="14"/>
        <v>N/A</v>
      </c>
      <c r="E65" s="26">
        <v>0</v>
      </c>
      <c r="F65" s="7" t="str">
        <f t="shared" si="15"/>
        <v>N/A</v>
      </c>
      <c r="G65" s="26">
        <v>0</v>
      </c>
      <c r="H65" s="7" t="str">
        <f t="shared" si="16"/>
        <v>N/A</v>
      </c>
      <c r="I65" s="8" t="s">
        <v>1750</v>
      </c>
      <c r="J65" s="8" t="s">
        <v>1750</v>
      </c>
      <c r="K65" s="25" t="s">
        <v>734</v>
      </c>
      <c r="L65" s="85" t="str">
        <f t="shared" si="17"/>
        <v>N/A</v>
      </c>
    </row>
    <row r="66" spans="1:12" ht="25" x14ac:dyDescent="0.25">
      <c r="A66" s="108" t="s">
        <v>1137</v>
      </c>
      <c r="B66" s="21" t="s">
        <v>213</v>
      </c>
      <c r="C66" s="26">
        <v>789459</v>
      </c>
      <c r="D66" s="7" t="str">
        <f t="shared" si="14"/>
        <v>N/A</v>
      </c>
      <c r="E66" s="26">
        <v>60723194</v>
      </c>
      <c r="F66" s="7" t="str">
        <f t="shared" si="15"/>
        <v>N/A</v>
      </c>
      <c r="G66" s="26">
        <v>2537569</v>
      </c>
      <c r="H66" s="7" t="str">
        <f t="shared" si="16"/>
        <v>N/A</v>
      </c>
      <c r="I66" s="8">
        <v>7592</v>
      </c>
      <c r="J66" s="8">
        <v>-95.8</v>
      </c>
      <c r="K66" s="25" t="s">
        <v>734</v>
      </c>
      <c r="L66" s="85" t="str">
        <f t="shared" si="17"/>
        <v>No</v>
      </c>
    </row>
    <row r="67" spans="1:12" ht="25" x14ac:dyDescent="0.25">
      <c r="A67" s="108" t="s">
        <v>1138</v>
      </c>
      <c r="B67" s="21" t="s">
        <v>213</v>
      </c>
      <c r="C67" s="26">
        <v>0</v>
      </c>
      <c r="D67" s="7" t="str">
        <f t="shared" si="14"/>
        <v>N/A</v>
      </c>
      <c r="E67" s="26">
        <v>0</v>
      </c>
      <c r="F67" s="7" t="str">
        <f t="shared" si="15"/>
        <v>N/A</v>
      </c>
      <c r="G67" s="26">
        <v>0</v>
      </c>
      <c r="H67" s="7" t="str">
        <f t="shared" si="16"/>
        <v>N/A</v>
      </c>
      <c r="I67" s="8" t="s">
        <v>1750</v>
      </c>
      <c r="J67" s="8" t="s">
        <v>1750</v>
      </c>
      <c r="K67" s="25" t="s">
        <v>734</v>
      </c>
      <c r="L67" s="85" t="str">
        <f t="shared" si="17"/>
        <v>N/A</v>
      </c>
    </row>
    <row r="68" spans="1:12" ht="25" x14ac:dyDescent="0.25">
      <c r="A68" s="108" t="s">
        <v>1139</v>
      </c>
      <c r="B68" s="21" t="s">
        <v>213</v>
      </c>
      <c r="C68" s="26">
        <v>73432</v>
      </c>
      <c r="D68" s="7" t="str">
        <f t="shared" si="14"/>
        <v>N/A</v>
      </c>
      <c r="E68" s="26">
        <v>40274</v>
      </c>
      <c r="F68" s="7" t="str">
        <f t="shared" si="15"/>
        <v>N/A</v>
      </c>
      <c r="G68" s="26">
        <v>3295</v>
      </c>
      <c r="H68" s="7" t="str">
        <f t="shared" si="16"/>
        <v>N/A</v>
      </c>
      <c r="I68" s="8">
        <v>-45.2</v>
      </c>
      <c r="J68" s="8">
        <v>-91.8</v>
      </c>
      <c r="K68" s="25" t="s">
        <v>734</v>
      </c>
      <c r="L68" s="85" t="str">
        <f t="shared" si="17"/>
        <v>No</v>
      </c>
    </row>
    <row r="69" spans="1:12" ht="25" x14ac:dyDescent="0.25">
      <c r="A69" s="108" t="s">
        <v>1140</v>
      </c>
      <c r="B69" s="21" t="s">
        <v>213</v>
      </c>
      <c r="C69" s="26">
        <v>0</v>
      </c>
      <c r="D69" s="7" t="str">
        <f t="shared" si="14"/>
        <v>N/A</v>
      </c>
      <c r="E69" s="26">
        <v>0</v>
      </c>
      <c r="F69" s="7" t="str">
        <f t="shared" si="15"/>
        <v>N/A</v>
      </c>
      <c r="G69" s="26">
        <v>0</v>
      </c>
      <c r="H69" s="7" t="str">
        <f t="shared" si="16"/>
        <v>N/A</v>
      </c>
      <c r="I69" s="8" t="s">
        <v>1750</v>
      </c>
      <c r="J69" s="8" t="s">
        <v>1750</v>
      </c>
      <c r="K69" s="25" t="s">
        <v>734</v>
      </c>
      <c r="L69" s="85" t="str">
        <f t="shared" si="17"/>
        <v>N/A</v>
      </c>
    </row>
    <row r="70" spans="1:12" ht="25" x14ac:dyDescent="0.25">
      <c r="A70" s="108" t="s">
        <v>1141</v>
      </c>
      <c r="B70" s="21" t="s">
        <v>213</v>
      </c>
      <c r="C70" s="26">
        <v>0</v>
      </c>
      <c r="D70" s="7" t="str">
        <f t="shared" si="14"/>
        <v>N/A</v>
      </c>
      <c r="E70" s="26">
        <v>0</v>
      </c>
      <c r="F70" s="7" t="str">
        <f t="shared" si="15"/>
        <v>N/A</v>
      </c>
      <c r="G70" s="26">
        <v>726615405</v>
      </c>
      <c r="H70" s="7" t="str">
        <f t="shared" si="16"/>
        <v>N/A</v>
      </c>
      <c r="I70" s="8" t="s">
        <v>1750</v>
      </c>
      <c r="J70" s="8" t="s">
        <v>1750</v>
      </c>
      <c r="K70" s="25" t="s">
        <v>734</v>
      </c>
      <c r="L70" s="85" t="str">
        <f t="shared" si="17"/>
        <v>N/A</v>
      </c>
    </row>
    <row r="71" spans="1:12" x14ac:dyDescent="0.25">
      <c r="A71" s="130" t="s">
        <v>1142</v>
      </c>
      <c r="B71" s="21" t="s">
        <v>213</v>
      </c>
      <c r="C71" s="26">
        <v>9039.6314368999992</v>
      </c>
      <c r="D71" s="7" t="str">
        <f t="shared" si="14"/>
        <v>N/A</v>
      </c>
      <c r="E71" s="26">
        <v>10298.790279000001</v>
      </c>
      <c r="F71" s="7" t="str">
        <f t="shared" si="15"/>
        <v>N/A</v>
      </c>
      <c r="G71" s="26">
        <v>12581.658439999999</v>
      </c>
      <c r="H71" s="7" t="str">
        <f t="shared" si="16"/>
        <v>N/A</v>
      </c>
      <c r="I71" s="8">
        <v>13.93</v>
      </c>
      <c r="J71" s="8">
        <v>22.17</v>
      </c>
      <c r="K71" s="25" t="s">
        <v>734</v>
      </c>
      <c r="L71" s="85" t="str">
        <f t="shared" ref="L71:L81" si="18">IF(J71="Div by 0", "N/A", IF(K71="N/A","N/A", IF(J71&gt;VALUE(MID(K71,1,2)), "No", IF(J71&lt;-1*VALUE(MID(K71,1,2)), "No", "Yes"))))</f>
        <v>Yes</v>
      </c>
    </row>
    <row r="72" spans="1:12" ht="25" x14ac:dyDescent="0.25">
      <c r="A72" s="108" t="s">
        <v>1143</v>
      </c>
      <c r="B72" s="21" t="s">
        <v>213</v>
      </c>
      <c r="C72" s="26">
        <v>13766.800122000001</v>
      </c>
      <c r="D72" s="7" t="str">
        <f t="shared" si="14"/>
        <v>N/A</v>
      </c>
      <c r="E72" s="26">
        <v>13976.536609000001</v>
      </c>
      <c r="F72" s="7" t="str">
        <f t="shared" si="15"/>
        <v>N/A</v>
      </c>
      <c r="G72" s="26">
        <v>9355.3036408000007</v>
      </c>
      <c r="H72" s="7" t="str">
        <f t="shared" si="16"/>
        <v>N/A</v>
      </c>
      <c r="I72" s="8">
        <v>1.5229999999999999</v>
      </c>
      <c r="J72" s="8">
        <v>-33.1</v>
      </c>
      <c r="K72" s="25" t="s">
        <v>734</v>
      </c>
      <c r="L72" s="85" t="str">
        <f t="shared" si="18"/>
        <v>No</v>
      </c>
    </row>
    <row r="73" spans="1:12" ht="25" x14ac:dyDescent="0.25">
      <c r="A73" s="108" t="s">
        <v>1144</v>
      </c>
      <c r="B73" s="21" t="s">
        <v>213</v>
      </c>
      <c r="C73" s="26" t="s">
        <v>1750</v>
      </c>
      <c r="D73" s="7" t="str">
        <f t="shared" si="14"/>
        <v>N/A</v>
      </c>
      <c r="E73" s="26" t="s">
        <v>1750</v>
      </c>
      <c r="F73" s="7" t="str">
        <f t="shared" si="15"/>
        <v>N/A</v>
      </c>
      <c r="G73" s="26" t="s">
        <v>1750</v>
      </c>
      <c r="H73" s="7" t="str">
        <f t="shared" si="16"/>
        <v>N/A</v>
      </c>
      <c r="I73" s="8" t="s">
        <v>1750</v>
      </c>
      <c r="J73" s="8" t="s">
        <v>1750</v>
      </c>
      <c r="K73" s="25" t="s">
        <v>734</v>
      </c>
      <c r="L73" s="85" t="str">
        <f t="shared" si="18"/>
        <v>N/A</v>
      </c>
    </row>
    <row r="74" spans="1:12" ht="25" x14ac:dyDescent="0.25">
      <c r="A74" s="108" t="s">
        <v>1145</v>
      </c>
      <c r="B74" s="21" t="s">
        <v>213</v>
      </c>
      <c r="C74" s="26">
        <v>499.61325966999999</v>
      </c>
      <c r="D74" s="7" t="str">
        <f t="shared" si="14"/>
        <v>N/A</v>
      </c>
      <c r="E74" s="26">
        <v>654.75274724999997</v>
      </c>
      <c r="F74" s="7" t="str">
        <f t="shared" si="15"/>
        <v>N/A</v>
      </c>
      <c r="G74" s="26">
        <v>201.71604937999999</v>
      </c>
      <c r="H74" s="7" t="str">
        <f t="shared" si="16"/>
        <v>N/A</v>
      </c>
      <c r="I74" s="8">
        <v>31.05</v>
      </c>
      <c r="J74" s="8">
        <v>-69.2</v>
      </c>
      <c r="K74" s="25" t="s">
        <v>734</v>
      </c>
      <c r="L74" s="85" t="str">
        <f t="shared" si="18"/>
        <v>No</v>
      </c>
    </row>
    <row r="75" spans="1:12" ht="25" x14ac:dyDescent="0.25">
      <c r="A75" s="108" t="s">
        <v>1146</v>
      </c>
      <c r="B75" s="21" t="s">
        <v>213</v>
      </c>
      <c r="C75" s="26" t="s">
        <v>1750</v>
      </c>
      <c r="D75" s="7" t="str">
        <f t="shared" si="14"/>
        <v>N/A</v>
      </c>
      <c r="E75" s="26" t="s">
        <v>1750</v>
      </c>
      <c r="F75" s="7" t="str">
        <f t="shared" si="15"/>
        <v>N/A</v>
      </c>
      <c r="G75" s="26" t="s">
        <v>1750</v>
      </c>
      <c r="H75" s="7" t="str">
        <f t="shared" si="16"/>
        <v>N/A</v>
      </c>
      <c r="I75" s="8" t="s">
        <v>1750</v>
      </c>
      <c r="J75" s="8" t="s">
        <v>1750</v>
      </c>
      <c r="K75" s="25" t="s">
        <v>734</v>
      </c>
      <c r="L75" s="85" t="str">
        <f t="shared" si="18"/>
        <v>N/A</v>
      </c>
    </row>
    <row r="76" spans="1:12" ht="25" x14ac:dyDescent="0.25">
      <c r="A76" s="108" t="s">
        <v>1147</v>
      </c>
      <c r="B76" s="21" t="s">
        <v>213</v>
      </c>
      <c r="C76" s="26" t="s">
        <v>1750</v>
      </c>
      <c r="D76" s="7" t="str">
        <f t="shared" si="14"/>
        <v>N/A</v>
      </c>
      <c r="E76" s="26" t="s">
        <v>1750</v>
      </c>
      <c r="F76" s="7" t="str">
        <f t="shared" si="15"/>
        <v>N/A</v>
      </c>
      <c r="G76" s="26" t="s">
        <v>1750</v>
      </c>
      <c r="H76" s="7" t="str">
        <f t="shared" si="16"/>
        <v>N/A</v>
      </c>
      <c r="I76" s="8" t="s">
        <v>1750</v>
      </c>
      <c r="J76" s="8" t="s">
        <v>1750</v>
      </c>
      <c r="K76" s="25" t="s">
        <v>734</v>
      </c>
      <c r="L76" s="85" t="str">
        <f t="shared" si="18"/>
        <v>N/A</v>
      </c>
    </row>
    <row r="77" spans="1:12" ht="25" x14ac:dyDescent="0.25">
      <c r="A77" s="108" t="s">
        <v>1148</v>
      </c>
      <c r="B77" s="21" t="s">
        <v>213</v>
      </c>
      <c r="C77" s="26">
        <v>51.527902877999999</v>
      </c>
      <c r="D77" s="7" t="str">
        <f t="shared" si="14"/>
        <v>N/A</v>
      </c>
      <c r="E77" s="26">
        <v>3597.3456160999999</v>
      </c>
      <c r="F77" s="7" t="str">
        <f t="shared" si="15"/>
        <v>N/A</v>
      </c>
      <c r="G77" s="26">
        <v>294.14269155</v>
      </c>
      <c r="H77" s="7" t="str">
        <f t="shared" si="16"/>
        <v>N/A</v>
      </c>
      <c r="I77" s="8">
        <v>6881</v>
      </c>
      <c r="J77" s="8">
        <v>-91.8</v>
      </c>
      <c r="K77" s="25" t="s">
        <v>734</v>
      </c>
      <c r="L77" s="85" t="str">
        <f t="shared" si="18"/>
        <v>No</v>
      </c>
    </row>
    <row r="78" spans="1:12" ht="25" x14ac:dyDescent="0.25">
      <c r="A78" s="108" t="s">
        <v>1149</v>
      </c>
      <c r="B78" s="21" t="s">
        <v>213</v>
      </c>
      <c r="C78" s="26" t="s">
        <v>1750</v>
      </c>
      <c r="D78" s="7" t="str">
        <f t="shared" si="14"/>
        <v>N/A</v>
      </c>
      <c r="E78" s="26" t="s">
        <v>1750</v>
      </c>
      <c r="F78" s="7" t="str">
        <f t="shared" si="15"/>
        <v>N/A</v>
      </c>
      <c r="G78" s="26" t="s">
        <v>1750</v>
      </c>
      <c r="H78" s="7" t="str">
        <f t="shared" si="16"/>
        <v>N/A</v>
      </c>
      <c r="I78" s="8" t="s">
        <v>1750</v>
      </c>
      <c r="J78" s="8" t="s">
        <v>1750</v>
      </c>
      <c r="K78" s="25" t="s">
        <v>734</v>
      </c>
      <c r="L78" s="85" t="str">
        <f t="shared" si="18"/>
        <v>N/A</v>
      </c>
    </row>
    <row r="79" spans="1:12" ht="25" x14ac:dyDescent="0.25">
      <c r="A79" s="108" t="s">
        <v>1150</v>
      </c>
      <c r="B79" s="21" t="s">
        <v>213</v>
      </c>
      <c r="C79" s="26">
        <v>874.19047619000003</v>
      </c>
      <c r="D79" s="7" t="str">
        <f t="shared" si="14"/>
        <v>N/A</v>
      </c>
      <c r="E79" s="26">
        <v>462.91954023</v>
      </c>
      <c r="F79" s="7" t="str">
        <f t="shared" si="15"/>
        <v>N/A</v>
      </c>
      <c r="G79" s="26">
        <v>659</v>
      </c>
      <c r="H79" s="7" t="str">
        <f t="shared" si="16"/>
        <v>N/A</v>
      </c>
      <c r="I79" s="8">
        <v>-47</v>
      </c>
      <c r="J79" s="8">
        <v>42.36</v>
      </c>
      <c r="K79" s="25" t="s">
        <v>734</v>
      </c>
      <c r="L79" s="85" t="str">
        <f t="shared" si="18"/>
        <v>No</v>
      </c>
    </row>
    <row r="80" spans="1:12" ht="25" x14ac:dyDescent="0.25">
      <c r="A80" s="108" t="s">
        <v>1151</v>
      </c>
      <c r="B80" s="21" t="s">
        <v>213</v>
      </c>
      <c r="C80" s="26" t="s">
        <v>1750</v>
      </c>
      <c r="D80" s="7" t="str">
        <f t="shared" si="14"/>
        <v>N/A</v>
      </c>
      <c r="E80" s="26" t="s">
        <v>1750</v>
      </c>
      <c r="F80" s="7" t="str">
        <f t="shared" si="15"/>
        <v>N/A</v>
      </c>
      <c r="G80" s="26" t="s">
        <v>1750</v>
      </c>
      <c r="H80" s="7" t="str">
        <f t="shared" si="16"/>
        <v>N/A</v>
      </c>
      <c r="I80" s="8" t="s">
        <v>1750</v>
      </c>
      <c r="J80" s="8" t="s">
        <v>1750</v>
      </c>
      <c r="K80" s="25" t="s">
        <v>734</v>
      </c>
      <c r="L80" s="85" t="str">
        <f t="shared" si="18"/>
        <v>N/A</v>
      </c>
    </row>
    <row r="81" spans="1:12" ht="25" x14ac:dyDescent="0.25">
      <c r="A81" s="108" t="s">
        <v>1152</v>
      </c>
      <c r="B81" s="21" t="s">
        <v>213</v>
      </c>
      <c r="C81" s="26" t="s">
        <v>1750</v>
      </c>
      <c r="D81" s="7" t="str">
        <f t="shared" si="14"/>
        <v>N/A</v>
      </c>
      <c r="E81" s="26" t="s">
        <v>1750</v>
      </c>
      <c r="F81" s="7" t="str">
        <f t="shared" si="15"/>
        <v>N/A</v>
      </c>
      <c r="G81" s="26">
        <v>15104.465243000001</v>
      </c>
      <c r="H81" s="7" t="str">
        <f t="shared" si="16"/>
        <v>N/A</v>
      </c>
      <c r="I81" s="8" t="s">
        <v>1750</v>
      </c>
      <c r="J81" s="8" t="s">
        <v>1750</v>
      </c>
      <c r="K81" s="25" t="s">
        <v>734</v>
      </c>
      <c r="L81" s="85" t="str">
        <f t="shared" si="18"/>
        <v>N/A</v>
      </c>
    </row>
    <row r="82" spans="1:12" x14ac:dyDescent="0.25">
      <c r="A82" s="108" t="s">
        <v>357</v>
      </c>
      <c r="B82" s="21" t="s">
        <v>213</v>
      </c>
      <c r="C82" s="26">
        <v>439092827</v>
      </c>
      <c r="D82" s="7" t="str">
        <f t="shared" si="14"/>
        <v>N/A</v>
      </c>
      <c r="E82" s="26">
        <v>565220036</v>
      </c>
      <c r="F82" s="7" t="str">
        <f t="shared" si="15"/>
        <v>N/A</v>
      </c>
      <c r="G82" s="26">
        <v>797146211</v>
      </c>
      <c r="H82" s="7" t="str">
        <f t="shared" si="16"/>
        <v>N/A</v>
      </c>
      <c r="I82" s="8">
        <v>28.72</v>
      </c>
      <c r="J82" s="8">
        <v>41.03</v>
      </c>
      <c r="K82" s="25" t="s">
        <v>734</v>
      </c>
      <c r="L82" s="85" t="str">
        <f t="shared" ref="L82:L138" si="19">IF(J82="Div by 0", "N/A", IF(K82="N/A","N/A", IF(J82&gt;VALUE(MID(K82,1,2)), "No", IF(J82&lt;-1*VALUE(MID(K82,1,2)), "No", "Yes"))))</f>
        <v>No</v>
      </c>
    </row>
    <row r="83" spans="1:12" x14ac:dyDescent="0.25">
      <c r="A83" s="108" t="s">
        <v>363</v>
      </c>
      <c r="B83" s="21" t="s">
        <v>213</v>
      </c>
      <c r="C83" s="22">
        <v>31953</v>
      </c>
      <c r="D83" s="7" t="str">
        <f t="shared" ref="D83:D114" si="20">IF($B83="N/A","N/A",IF(C83&gt;10,"No",IF(C83&lt;-10,"No","Yes")))</f>
        <v>N/A</v>
      </c>
      <c r="E83" s="22">
        <v>35717</v>
      </c>
      <c r="F83" s="7" t="str">
        <f t="shared" ref="F83:F114" si="21">IF($B83="N/A","N/A",IF(E83&gt;10,"No",IF(E83&lt;-10,"No","Yes")))</f>
        <v>N/A</v>
      </c>
      <c r="G83" s="22">
        <v>36324</v>
      </c>
      <c r="H83" s="7" t="str">
        <f t="shared" ref="H83:H114" si="22">IF($B83="N/A","N/A",IF(G83&gt;10,"No",IF(G83&lt;-10,"No","Yes")))</f>
        <v>N/A</v>
      </c>
      <c r="I83" s="8">
        <v>11.78</v>
      </c>
      <c r="J83" s="8">
        <v>1.6990000000000001</v>
      </c>
      <c r="K83" s="25" t="s">
        <v>734</v>
      </c>
      <c r="L83" s="85" t="str">
        <f t="shared" si="19"/>
        <v>Yes</v>
      </c>
    </row>
    <row r="84" spans="1:12" x14ac:dyDescent="0.25">
      <c r="A84" s="108" t="s">
        <v>358</v>
      </c>
      <c r="B84" s="21" t="s">
        <v>213</v>
      </c>
      <c r="C84" s="26">
        <v>13741.834163</v>
      </c>
      <c r="D84" s="7" t="str">
        <f t="shared" si="20"/>
        <v>N/A</v>
      </c>
      <c r="E84" s="26">
        <v>15824.958311</v>
      </c>
      <c r="F84" s="7" t="str">
        <f t="shared" si="21"/>
        <v>N/A</v>
      </c>
      <c r="G84" s="26">
        <v>21945.441333999999</v>
      </c>
      <c r="H84" s="7" t="str">
        <f t="shared" si="22"/>
        <v>N/A</v>
      </c>
      <c r="I84" s="8">
        <v>15.16</v>
      </c>
      <c r="J84" s="8">
        <v>38.68</v>
      </c>
      <c r="K84" s="25" t="s">
        <v>734</v>
      </c>
      <c r="L84" s="85" t="str">
        <f t="shared" si="19"/>
        <v>No</v>
      </c>
    </row>
    <row r="85" spans="1:12" ht="25" x14ac:dyDescent="0.25">
      <c r="A85" s="108" t="s">
        <v>1153</v>
      </c>
      <c r="B85" s="21" t="s">
        <v>213</v>
      </c>
      <c r="C85" s="26">
        <v>225</v>
      </c>
      <c r="D85" s="7" t="str">
        <f t="shared" si="20"/>
        <v>N/A</v>
      </c>
      <c r="E85" s="26">
        <v>0</v>
      </c>
      <c r="F85" s="7" t="str">
        <f t="shared" si="21"/>
        <v>N/A</v>
      </c>
      <c r="G85" s="26">
        <v>760</v>
      </c>
      <c r="H85" s="7" t="str">
        <f t="shared" si="22"/>
        <v>N/A</v>
      </c>
      <c r="I85" s="8">
        <v>-100</v>
      </c>
      <c r="J85" s="8" t="s">
        <v>1750</v>
      </c>
      <c r="K85" s="25" t="s">
        <v>734</v>
      </c>
      <c r="L85" s="85" t="str">
        <f t="shared" si="19"/>
        <v>N/A</v>
      </c>
    </row>
    <row r="86" spans="1:12" x14ac:dyDescent="0.25">
      <c r="A86" s="108" t="s">
        <v>724</v>
      </c>
      <c r="B86" s="21" t="s">
        <v>213</v>
      </c>
      <c r="C86" s="22">
        <v>11</v>
      </c>
      <c r="D86" s="7" t="str">
        <f t="shared" si="20"/>
        <v>N/A</v>
      </c>
      <c r="E86" s="22">
        <v>0</v>
      </c>
      <c r="F86" s="7" t="str">
        <f t="shared" si="21"/>
        <v>N/A</v>
      </c>
      <c r="G86" s="22">
        <v>14</v>
      </c>
      <c r="H86" s="7" t="str">
        <f t="shared" si="22"/>
        <v>N/A</v>
      </c>
      <c r="I86" s="8">
        <v>-100</v>
      </c>
      <c r="J86" s="8" t="s">
        <v>1750</v>
      </c>
      <c r="K86" s="25" t="s">
        <v>734</v>
      </c>
      <c r="L86" s="85" t="str">
        <f t="shared" si="19"/>
        <v>N/A</v>
      </c>
    </row>
    <row r="87" spans="1:12" ht="25" x14ac:dyDescent="0.25">
      <c r="A87" s="108" t="s">
        <v>1154</v>
      </c>
      <c r="B87" s="21" t="s">
        <v>213</v>
      </c>
      <c r="C87" s="26">
        <v>75</v>
      </c>
      <c r="D87" s="7" t="str">
        <f t="shared" si="20"/>
        <v>N/A</v>
      </c>
      <c r="E87" s="26" t="s">
        <v>1750</v>
      </c>
      <c r="F87" s="7" t="str">
        <f t="shared" si="21"/>
        <v>N/A</v>
      </c>
      <c r="G87" s="26">
        <v>54.285714286000001</v>
      </c>
      <c r="H87" s="7" t="str">
        <f t="shared" si="22"/>
        <v>N/A</v>
      </c>
      <c r="I87" s="8" t="s">
        <v>1750</v>
      </c>
      <c r="J87" s="8" t="s">
        <v>1750</v>
      </c>
      <c r="K87" s="25" t="s">
        <v>734</v>
      </c>
      <c r="L87" s="85" t="str">
        <f t="shared" si="19"/>
        <v>N/A</v>
      </c>
    </row>
    <row r="88" spans="1:12" ht="25" x14ac:dyDescent="0.25">
      <c r="A88" s="108" t="s">
        <v>1155</v>
      </c>
      <c r="B88" s="21" t="s">
        <v>213</v>
      </c>
      <c r="C88" s="26">
        <v>249346149</v>
      </c>
      <c r="D88" s="7" t="str">
        <f t="shared" si="20"/>
        <v>N/A</v>
      </c>
      <c r="E88" s="26">
        <v>278441367</v>
      </c>
      <c r="F88" s="7" t="str">
        <f t="shared" si="21"/>
        <v>N/A</v>
      </c>
      <c r="G88" s="26">
        <v>282746108</v>
      </c>
      <c r="H88" s="7" t="str">
        <f t="shared" si="22"/>
        <v>N/A</v>
      </c>
      <c r="I88" s="8">
        <v>11.67</v>
      </c>
      <c r="J88" s="8">
        <v>1.546</v>
      </c>
      <c r="K88" s="25" t="s">
        <v>734</v>
      </c>
      <c r="L88" s="85" t="str">
        <f t="shared" si="19"/>
        <v>Yes</v>
      </c>
    </row>
    <row r="89" spans="1:12" x14ac:dyDescent="0.25">
      <c r="A89" s="108" t="s">
        <v>725</v>
      </c>
      <c r="B89" s="21" t="s">
        <v>213</v>
      </c>
      <c r="C89" s="22">
        <v>16656</v>
      </c>
      <c r="D89" s="7" t="str">
        <f t="shared" si="20"/>
        <v>N/A</v>
      </c>
      <c r="E89" s="22">
        <v>15409</v>
      </c>
      <c r="F89" s="7" t="str">
        <f t="shared" si="21"/>
        <v>N/A</v>
      </c>
      <c r="G89" s="22">
        <v>15477</v>
      </c>
      <c r="H89" s="7" t="str">
        <f t="shared" si="22"/>
        <v>N/A</v>
      </c>
      <c r="I89" s="8">
        <v>-7.49</v>
      </c>
      <c r="J89" s="8">
        <v>0.44130000000000003</v>
      </c>
      <c r="K89" s="25" t="s">
        <v>734</v>
      </c>
      <c r="L89" s="85" t="str">
        <f t="shared" si="19"/>
        <v>Yes</v>
      </c>
    </row>
    <row r="90" spans="1:12" ht="25" x14ac:dyDescent="0.25">
      <c r="A90" s="108" t="s">
        <v>1156</v>
      </c>
      <c r="B90" s="21" t="s">
        <v>213</v>
      </c>
      <c r="C90" s="26">
        <v>14970.349964000001</v>
      </c>
      <c r="D90" s="7" t="str">
        <f t="shared" si="20"/>
        <v>N/A</v>
      </c>
      <c r="E90" s="26">
        <v>18070.047828999999</v>
      </c>
      <c r="F90" s="7" t="str">
        <f t="shared" si="21"/>
        <v>N/A</v>
      </c>
      <c r="G90" s="26">
        <v>18268.792919</v>
      </c>
      <c r="H90" s="7" t="str">
        <f t="shared" si="22"/>
        <v>N/A</v>
      </c>
      <c r="I90" s="8">
        <v>20.71</v>
      </c>
      <c r="J90" s="8">
        <v>1.1000000000000001</v>
      </c>
      <c r="K90" s="25" t="s">
        <v>734</v>
      </c>
      <c r="L90" s="85" t="str">
        <f t="shared" si="19"/>
        <v>Yes</v>
      </c>
    </row>
    <row r="91" spans="1:12" ht="25" x14ac:dyDescent="0.25">
      <c r="A91" s="108" t="s">
        <v>1157</v>
      </c>
      <c r="B91" s="21" t="s">
        <v>213</v>
      </c>
      <c r="C91" s="26">
        <v>0</v>
      </c>
      <c r="D91" s="7" t="str">
        <f t="shared" si="20"/>
        <v>N/A</v>
      </c>
      <c r="E91" s="26">
        <v>0</v>
      </c>
      <c r="F91" s="7" t="str">
        <f t="shared" si="21"/>
        <v>N/A</v>
      </c>
      <c r="G91" s="26">
        <v>0</v>
      </c>
      <c r="H91" s="7" t="str">
        <f t="shared" si="22"/>
        <v>N/A</v>
      </c>
      <c r="I91" s="8" t="s">
        <v>1750</v>
      </c>
      <c r="J91" s="8" t="s">
        <v>1750</v>
      </c>
      <c r="K91" s="25" t="s">
        <v>734</v>
      </c>
      <c r="L91" s="85" t="str">
        <f t="shared" si="19"/>
        <v>N/A</v>
      </c>
    </row>
    <row r="92" spans="1:12" x14ac:dyDescent="0.25">
      <c r="A92" s="108" t="s">
        <v>726</v>
      </c>
      <c r="B92" s="21" t="s">
        <v>213</v>
      </c>
      <c r="C92" s="22">
        <v>0</v>
      </c>
      <c r="D92" s="7" t="str">
        <f t="shared" si="20"/>
        <v>N/A</v>
      </c>
      <c r="E92" s="22">
        <v>0</v>
      </c>
      <c r="F92" s="7" t="str">
        <f t="shared" si="21"/>
        <v>N/A</v>
      </c>
      <c r="G92" s="22">
        <v>0</v>
      </c>
      <c r="H92" s="7" t="str">
        <f t="shared" si="22"/>
        <v>N/A</v>
      </c>
      <c r="I92" s="8" t="s">
        <v>1750</v>
      </c>
      <c r="J92" s="8" t="s">
        <v>1750</v>
      </c>
      <c r="K92" s="25" t="s">
        <v>734</v>
      </c>
      <c r="L92" s="85" t="str">
        <f t="shared" si="19"/>
        <v>N/A</v>
      </c>
    </row>
    <row r="93" spans="1:12" ht="25" x14ac:dyDescent="0.25">
      <c r="A93" s="108" t="s">
        <v>1158</v>
      </c>
      <c r="B93" s="21" t="s">
        <v>213</v>
      </c>
      <c r="C93" s="26" t="s">
        <v>1750</v>
      </c>
      <c r="D93" s="7" t="str">
        <f t="shared" si="20"/>
        <v>N/A</v>
      </c>
      <c r="E93" s="26" t="s">
        <v>1750</v>
      </c>
      <c r="F93" s="7" t="str">
        <f t="shared" si="21"/>
        <v>N/A</v>
      </c>
      <c r="G93" s="26" t="s">
        <v>1750</v>
      </c>
      <c r="H93" s="7" t="str">
        <f t="shared" si="22"/>
        <v>N/A</v>
      </c>
      <c r="I93" s="8" t="s">
        <v>1750</v>
      </c>
      <c r="J93" s="8" t="s">
        <v>1750</v>
      </c>
      <c r="K93" s="25" t="s">
        <v>734</v>
      </c>
      <c r="L93" s="85" t="str">
        <f t="shared" si="19"/>
        <v>N/A</v>
      </c>
    </row>
    <row r="94" spans="1:12" x14ac:dyDescent="0.25">
      <c r="A94" s="108" t="s">
        <v>1159</v>
      </c>
      <c r="B94" s="21" t="s">
        <v>213</v>
      </c>
      <c r="C94" s="26">
        <v>719734</v>
      </c>
      <c r="D94" s="7" t="str">
        <f t="shared" si="20"/>
        <v>N/A</v>
      </c>
      <c r="E94" s="26">
        <v>992224</v>
      </c>
      <c r="F94" s="7" t="str">
        <f t="shared" si="21"/>
        <v>N/A</v>
      </c>
      <c r="G94" s="26">
        <v>1251687</v>
      </c>
      <c r="H94" s="7" t="str">
        <f t="shared" si="22"/>
        <v>N/A</v>
      </c>
      <c r="I94" s="8">
        <v>37.86</v>
      </c>
      <c r="J94" s="8">
        <v>26.15</v>
      </c>
      <c r="K94" s="25" t="s">
        <v>734</v>
      </c>
      <c r="L94" s="85" t="str">
        <f t="shared" si="19"/>
        <v>Yes</v>
      </c>
    </row>
    <row r="95" spans="1:12" x14ac:dyDescent="0.25">
      <c r="A95" s="108" t="s">
        <v>727</v>
      </c>
      <c r="B95" s="21" t="s">
        <v>213</v>
      </c>
      <c r="C95" s="22">
        <v>147</v>
      </c>
      <c r="D95" s="7" t="str">
        <f t="shared" si="20"/>
        <v>N/A</v>
      </c>
      <c r="E95" s="22">
        <v>211</v>
      </c>
      <c r="F95" s="7" t="str">
        <f t="shared" si="21"/>
        <v>N/A</v>
      </c>
      <c r="G95" s="22">
        <v>248</v>
      </c>
      <c r="H95" s="7" t="str">
        <f t="shared" si="22"/>
        <v>N/A</v>
      </c>
      <c r="I95" s="8">
        <v>43.54</v>
      </c>
      <c r="J95" s="8">
        <v>17.54</v>
      </c>
      <c r="K95" s="25" t="s">
        <v>734</v>
      </c>
      <c r="L95" s="85" t="str">
        <f t="shared" si="19"/>
        <v>Yes</v>
      </c>
    </row>
    <row r="96" spans="1:12" x14ac:dyDescent="0.25">
      <c r="A96" s="108" t="s">
        <v>1160</v>
      </c>
      <c r="B96" s="21" t="s">
        <v>213</v>
      </c>
      <c r="C96" s="26">
        <v>4896.1496599000002</v>
      </c>
      <c r="D96" s="7" t="str">
        <f t="shared" si="20"/>
        <v>N/A</v>
      </c>
      <c r="E96" s="26">
        <v>4702.4834123000001</v>
      </c>
      <c r="F96" s="7" t="str">
        <f t="shared" si="21"/>
        <v>N/A</v>
      </c>
      <c r="G96" s="26">
        <v>5047.125</v>
      </c>
      <c r="H96" s="7" t="str">
        <f t="shared" si="22"/>
        <v>N/A</v>
      </c>
      <c r="I96" s="8">
        <v>-3.96</v>
      </c>
      <c r="J96" s="8">
        <v>7.3289999999999997</v>
      </c>
      <c r="K96" s="25" t="s">
        <v>734</v>
      </c>
      <c r="L96" s="85" t="str">
        <f t="shared" si="19"/>
        <v>Yes</v>
      </c>
    </row>
    <row r="97" spans="1:12" x14ac:dyDescent="0.25">
      <c r="A97" s="108" t="s">
        <v>1161</v>
      </c>
      <c r="B97" s="21" t="s">
        <v>213</v>
      </c>
      <c r="C97" s="26">
        <v>0</v>
      </c>
      <c r="D97" s="7" t="str">
        <f t="shared" si="20"/>
        <v>N/A</v>
      </c>
      <c r="E97" s="26">
        <v>0</v>
      </c>
      <c r="F97" s="7" t="str">
        <f t="shared" si="21"/>
        <v>N/A</v>
      </c>
      <c r="G97" s="26">
        <v>240</v>
      </c>
      <c r="H97" s="7" t="str">
        <f t="shared" si="22"/>
        <v>N/A</v>
      </c>
      <c r="I97" s="8" t="s">
        <v>1750</v>
      </c>
      <c r="J97" s="8" t="s">
        <v>1750</v>
      </c>
      <c r="K97" s="25" t="s">
        <v>734</v>
      </c>
      <c r="L97" s="85" t="str">
        <f t="shared" si="19"/>
        <v>N/A</v>
      </c>
    </row>
    <row r="98" spans="1:12" x14ac:dyDescent="0.25">
      <c r="A98" s="108" t="s">
        <v>517</v>
      </c>
      <c r="B98" s="21" t="s">
        <v>213</v>
      </c>
      <c r="C98" s="22">
        <v>0</v>
      </c>
      <c r="D98" s="7" t="str">
        <f t="shared" si="20"/>
        <v>N/A</v>
      </c>
      <c r="E98" s="22">
        <v>0</v>
      </c>
      <c r="F98" s="7" t="str">
        <f t="shared" si="21"/>
        <v>N/A</v>
      </c>
      <c r="G98" s="22">
        <v>11</v>
      </c>
      <c r="H98" s="7" t="str">
        <f t="shared" si="22"/>
        <v>N/A</v>
      </c>
      <c r="I98" s="8" t="s">
        <v>1750</v>
      </c>
      <c r="J98" s="8" t="s">
        <v>1750</v>
      </c>
      <c r="K98" s="25" t="s">
        <v>734</v>
      </c>
      <c r="L98" s="85" t="str">
        <f t="shared" si="19"/>
        <v>N/A</v>
      </c>
    </row>
    <row r="99" spans="1:12" x14ac:dyDescent="0.25">
      <c r="A99" s="108" t="s">
        <v>1162</v>
      </c>
      <c r="B99" s="21" t="s">
        <v>213</v>
      </c>
      <c r="C99" s="26" t="s">
        <v>1750</v>
      </c>
      <c r="D99" s="7" t="str">
        <f t="shared" si="20"/>
        <v>N/A</v>
      </c>
      <c r="E99" s="26" t="s">
        <v>1750</v>
      </c>
      <c r="F99" s="7" t="str">
        <f t="shared" si="21"/>
        <v>N/A</v>
      </c>
      <c r="G99" s="26">
        <v>240</v>
      </c>
      <c r="H99" s="7" t="str">
        <f t="shared" si="22"/>
        <v>N/A</v>
      </c>
      <c r="I99" s="8" t="s">
        <v>1750</v>
      </c>
      <c r="J99" s="8" t="s">
        <v>1750</v>
      </c>
      <c r="K99" s="25" t="s">
        <v>734</v>
      </c>
      <c r="L99" s="85" t="str">
        <f t="shared" si="19"/>
        <v>N/A</v>
      </c>
    </row>
    <row r="100" spans="1:12" ht="25" x14ac:dyDescent="0.25">
      <c r="A100" s="108" t="s">
        <v>1163</v>
      </c>
      <c r="B100" s="21" t="s">
        <v>213</v>
      </c>
      <c r="C100" s="26">
        <v>2354241</v>
      </c>
      <c r="D100" s="7" t="str">
        <f t="shared" si="20"/>
        <v>N/A</v>
      </c>
      <c r="E100" s="26">
        <v>2668825</v>
      </c>
      <c r="F100" s="7" t="str">
        <f t="shared" si="21"/>
        <v>N/A</v>
      </c>
      <c r="G100" s="26">
        <v>2966444</v>
      </c>
      <c r="H100" s="7" t="str">
        <f t="shared" si="22"/>
        <v>N/A</v>
      </c>
      <c r="I100" s="8">
        <v>13.36</v>
      </c>
      <c r="J100" s="8">
        <v>11.15</v>
      </c>
      <c r="K100" s="25" t="s">
        <v>734</v>
      </c>
      <c r="L100" s="85" t="str">
        <f t="shared" si="19"/>
        <v>Yes</v>
      </c>
    </row>
    <row r="101" spans="1:12" x14ac:dyDescent="0.25">
      <c r="A101" s="108" t="s">
        <v>518</v>
      </c>
      <c r="B101" s="21" t="s">
        <v>213</v>
      </c>
      <c r="C101" s="22">
        <v>1412</v>
      </c>
      <c r="D101" s="7" t="str">
        <f t="shared" si="20"/>
        <v>N/A</v>
      </c>
      <c r="E101" s="22">
        <v>1629</v>
      </c>
      <c r="F101" s="7" t="str">
        <f t="shared" si="21"/>
        <v>N/A</v>
      </c>
      <c r="G101" s="22">
        <v>1838</v>
      </c>
      <c r="H101" s="7" t="str">
        <f t="shared" si="22"/>
        <v>N/A</v>
      </c>
      <c r="I101" s="8">
        <v>15.37</v>
      </c>
      <c r="J101" s="8">
        <v>12.83</v>
      </c>
      <c r="K101" s="25" t="s">
        <v>734</v>
      </c>
      <c r="L101" s="85" t="str">
        <f t="shared" si="19"/>
        <v>Yes</v>
      </c>
    </row>
    <row r="102" spans="1:12" ht="25" x14ac:dyDescent="0.25">
      <c r="A102" s="108" t="s">
        <v>1164</v>
      </c>
      <c r="B102" s="21" t="s">
        <v>213</v>
      </c>
      <c r="C102" s="26">
        <v>1667.3094900999999</v>
      </c>
      <c r="D102" s="7" t="str">
        <f t="shared" si="20"/>
        <v>N/A</v>
      </c>
      <c r="E102" s="26">
        <v>1638.3210558999999</v>
      </c>
      <c r="F102" s="7" t="str">
        <f t="shared" si="21"/>
        <v>N/A</v>
      </c>
      <c r="G102" s="26">
        <v>1613.9521219000001</v>
      </c>
      <c r="H102" s="7" t="str">
        <f t="shared" si="22"/>
        <v>N/A</v>
      </c>
      <c r="I102" s="8">
        <v>-1.74</v>
      </c>
      <c r="J102" s="8">
        <v>-1.49</v>
      </c>
      <c r="K102" s="25" t="s">
        <v>734</v>
      </c>
      <c r="L102" s="85" t="str">
        <f t="shared" si="19"/>
        <v>Yes</v>
      </c>
    </row>
    <row r="103" spans="1:12" ht="25" x14ac:dyDescent="0.25">
      <c r="A103" s="108" t="s">
        <v>1165</v>
      </c>
      <c r="B103" s="21" t="s">
        <v>213</v>
      </c>
      <c r="C103" s="26">
        <v>0</v>
      </c>
      <c r="D103" s="7" t="str">
        <f t="shared" si="20"/>
        <v>N/A</v>
      </c>
      <c r="E103" s="26">
        <v>0</v>
      </c>
      <c r="F103" s="7" t="str">
        <f t="shared" si="21"/>
        <v>N/A</v>
      </c>
      <c r="G103" s="26">
        <v>0</v>
      </c>
      <c r="H103" s="7" t="str">
        <f t="shared" si="22"/>
        <v>N/A</v>
      </c>
      <c r="I103" s="8" t="s">
        <v>1750</v>
      </c>
      <c r="J103" s="8" t="s">
        <v>1750</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1750</v>
      </c>
      <c r="J104" s="8" t="s">
        <v>1750</v>
      </c>
      <c r="K104" s="25" t="s">
        <v>734</v>
      </c>
      <c r="L104" s="85" t="str">
        <f t="shared" si="19"/>
        <v>N/A</v>
      </c>
    </row>
    <row r="105" spans="1:12" ht="25" x14ac:dyDescent="0.25">
      <c r="A105" s="108" t="s">
        <v>1166</v>
      </c>
      <c r="B105" s="21" t="s">
        <v>213</v>
      </c>
      <c r="C105" s="26" t="s">
        <v>1750</v>
      </c>
      <c r="D105" s="7" t="str">
        <f t="shared" si="20"/>
        <v>N/A</v>
      </c>
      <c r="E105" s="26" t="s">
        <v>1750</v>
      </c>
      <c r="F105" s="7" t="str">
        <f t="shared" si="21"/>
        <v>N/A</v>
      </c>
      <c r="G105" s="26" t="s">
        <v>1750</v>
      </c>
      <c r="H105" s="7" t="str">
        <f t="shared" si="22"/>
        <v>N/A</v>
      </c>
      <c r="I105" s="8" t="s">
        <v>1750</v>
      </c>
      <c r="J105" s="8" t="s">
        <v>1750</v>
      </c>
      <c r="K105" s="25" t="s">
        <v>734</v>
      </c>
      <c r="L105" s="85" t="str">
        <f t="shared" si="19"/>
        <v>N/A</v>
      </c>
    </row>
    <row r="106" spans="1:12" ht="25" x14ac:dyDescent="0.25">
      <c r="A106" s="108" t="s">
        <v>1167</v>
      </c>
      <c r="B106" s="21" t="s">
        <v>213</v>
      </c>
      <c r="C106" s="26">
        <v>184106032</v>
      </c>
      <c r="D106" s="7" t="str">
        <f t="shared" si="20"/>
        <v>N/A</v>
      </c>
      <c r="E106" s="26">
        <v>277614454</v>
      </c>
      <c r="F106" s="7" t="str">
        <f t="shared" si="21"/>
        <v>N/A</v>
      </c>
      <c r="G106" s="26">
        <v>506702573</v>
      </c>
      <c r="H106" s="7" t="str">
        <f t="shared" si="22"/>
        <v>N/A</v>
      </c>
      <c r="I106" s="8">
        <v>50.79</v>
      </c>
      <c r="J106" s="8">
        <v>82.52</v>
      </c>
      <c r="K106" s="25" t="s">
        <v>734</v>
      </c>
      <c r="L106" s="85" t="str">
        <f t="shared" si="19"/>
        <v>No</v>
      </c>
    </row>
    <row r="107" spans="1:12" x14ac:dyDescent="0.25">
      <c r="A107" s="108" t="s">
        <v>520</v>
      </c>
      <c r="B107" s="21" t="s">
        <v>213</v>
      </c>
      <c r="C107" s="22">
        <v>17256</v>
      </c>
      <c r="D107" s="7" t="str">
        <f t="shared" si="20"/>
        <v>N/A</v>
      </c>
      <c r="E107" s="22">
        <v>20320</v>
      </c>
      <c r="F107" s="7" t="str">
        <f t="shared" si="21"/>
        <v>N/A</v>
      </c>
      <c r="G107" s="22">
        <v>20960</v>
      </c>
      <c r="H107" s="7" t="str">
        <f t="shared" si="22"/>
        <v>N/A</v>
      </c>
      <c r="I107" s="8">
        <v>17.760000000000002</v>
      </c>
      <c r="J107" s="8">
        <v>3.15</v>
      </c>
      <c r="K107" s="25" t="s">
        <v>734</v>
      </c>
      <c r="L107" s="85" t="str">
        <f t="shared" si="19"/>
        <v>Yes</v>
      </c>
    </row>
    <row r="108" spans="1:12" ht="25" x14ac:dyDescent="0.25">
      <c r="A108" s="108" t="s">
        <v>1168</v>
      </c>
      <c r="B108" s="21" t="s">
        <v>213</v>
      </c>
      <c r="C108" s="26">
        <v>10669.102457000001</v>
      </c>
      <c r="D108" s="7" t="str">
        <f t="shared" si="20"/>
        <v>N/A</v>
      </c>
      <c r="E108" s="26">
        <v>13662.128642</v>
      </c>
      <c r="F108" s="7" t="str">
        <f t="shared" si="21"/>
        <v>N/A</v>
      </c>
      <c r="G108" s="26">
        <v>24174.741077999999</v>
      </c>
      <c r="H108" s="7" t="str">
        <f t="shared" si="22"/>
        <v>N/A</v>
      </c>
      <c r="I108" s="8">
        <v>28.05</v>
      </c>
      <c r="J108" s="8">
        <v>76.95</v>
      </c>
      <c r="K108" s="25" t="s">
        <v>734</v>
      </c>
      <c r="L108" s="85" t="str">
        <f t="shared" si="19"/>
        <v>No</v>
      </c>
    </row>
    <row r="109" spans="1:12" ht="25" x14ac:dyDescent="0.25">
      <c r="A109" s="108" t="s">
        <v>1169</v>
      </c>
      <c r="B109" s="21" t="s">
        <v>213</v>
      </c>
      <c r="C109" s="26">
        <v>470856</v>
      </c>
      <c r="D109" s="7" t="str">
        <f t="shared" si="20"/>
        <v>N/A</v>
      </c>
      <c r="E109" s="26">
        <v>717371</v>
      </c>
      <c r="F109" s="7" t="str">
        <f t="shared" si="21"/>
        <v>N/A</v>
      </c>
      <c r="G109" s="26">
        <v>901944</v>
      </c>
      <c r="H109" s="7" t="str">
        <f t="shared" si="22"/>
        <v>N/A</v>
      </c>
      <c r="I109" s="8">
        <v>52.35</v>
      </c>
      <c r="J109" s="8">
        <v>25.73</v>
      </c>
      <c r="K109" s="25" t="s">
        <v>734</v>
      </c>
      <c r="L109" s="85" t="str">
        <f t="shared" si="19"/>
        <v>Yes</v>
      </c>
    </row>
    <row r="110" spans="1:12" x14ac:dyDescent="0.25">
      <c r="A110" s="108" t="s">
        <v>521</v>
      </c>
      <c r="B110" s="21" t="s">
        <v>213</v>
      </c>
      <c r="C110" s="22">
        <v>313</v>
      </c>
      <c r="D110" s="7" t="str">
        <f t="shared" si="20"/>
        <v>N/A</v>
      </c>
      <c r="E110" s="22">
        <v>424</v>
      </c>
      <c r="F110" s="7" t="str">
        <f t="shared" si="21"/>
        <v>N/A</v>
      </c>
      <c r="G110" s="22">
        <v>439</v>
      </c>
      <c r="H110" s="7" t="str">
        <f t="shared" si="22"/>
        <v>N/A</v>
      </c>
      <c r="I110" s="8">
        <v>35.46</v>
      </c>
      <c r="J110" s="8">
        <v>3.5379999999999998</v>
      </c>
      <c r="K110" s="25" t="s">
        <v>734</v>
      </c>
      <c r="L110" s="85" t="str">
        <f t="shared" si="19"/>
        <v>Yes</v>
      </c>
    </row>
    <row r="111" spans="1:12" ht="25" x14ac:dyDescent="0.25">
      <c r="A111" s="108" t="s">
        <v>1170</v>
      </c>
      <c r="B111" s="21" t="s">
        <v>213</v>
      </c>
      <c r="C111" s="26">
        <v>1504.3322684</v>
      </c>
      <c r="D111" s="7" t="str">
        <f t="shared" si="20"/>
        <v>N/A</v>
      </c>
      <c r="E111" s="26">
        <v>1691.9127358000001</v>
      </c>
      <c r="F111" s="7" t="str">
        <f t="shared" si="21"/>
        <v>N/A</v>
      </c>
      <c r="G111" s="26">
        <v>2054.5421412000001</v>
      </c>
      <c r="H111" s="7" t="str">
        <f t="shared" si="22"/>
        <v>N/A</v>
      </c>
      <c r="I111" s="8">
        <v>12.47</v>
      </c>
      <c r="J111" s="8">
        <v>21.43</v>
      </c>
      <c r="K111" s="25" t="s">
        <v>734</v>
      </c>
      <c r="L111" s="85" t="str">
        <f t="shared" si="19"/>
        <v>Yes</v>
      </c>
    </row>
    <row r="112" spans="1:12" ht="25" x14ac:dyDescent="0.25">
      <c r="A112" s="108" t="s">
        <v>1171</v>
      </c>
      <c r="B112" s="21" t="s">
        <v>213</v>
      </c>
      <c r="C112" s="26">
        <v>421840</v>
      </c>
      <c r="D112" s="7" t="str">
        <f t="shared" si="20"/>
        <v>N/A</v>
      </c>
      <c r="E112" s="26">
        <v>1373846</v>
      </c>
      <c r="F112" s="7" t="str">
        <f t="shared" si="21"/>
        <v>N/A</v>
      </c>
      <c r="G112" s="26">
        <v>591765</v>
      </c>
      <c r="H112" s="7" t="str">
        <f t="shared" si="22"/>
        <v>N/A</v>
      </c>
      <c r="I112" s="8">
        <v>225.7</v>
      </c>
      <c r="J112" s="8">
        <v>-56.9</v>
      </c>
      <c r="K112" s="25" t="s">
        <v>734</v>
      </c>
      <c r="L112" s="85" t="str">
        <f t="shared" si="19"/>
        <v>No</v>
      </c>
    </row>
    <row r="113" spans="1:12" x14ac:dyDescent="0.25">
      <c r="A113" s="108" t="s">
        <v>522</v>
      </c>
      <c r="B113" s="21" t="s">
        <v>213</v>
      </c>
      <c r="C113" s="22">
        <v>86</v>
      </c>
      <c r="D113" s="7" t="str">
        <f t="shared" si="20"/>
        <v>N/A</v>
      </c>
      <c r="E113" s="22">
        <v>151</v>
      </c>
      <c r="F113" s="7" t="str">
        <f t="shared" si="21"/>
        <v>N/A</v>
      </c>
      <c r="G113" s="22">
        <v>144</v>
      </c>
      <c r="H113" s="7" t="str">
        <f t="shared" si="22"/>
        <v>N/A</v>
      </c>
      <c r="I113" s="8">
        <v>75.58</v>
      </c>
      <c r="J113" s="8">
        <v>-4.6399999999999997</v>
      </c>
      <c r="K113" s="25" t="s">
        <v>734</v>
      </c>
      <c r="L113" s="85" t="str">
        <f t="shared" si="19"/>
        <v>Yes</v>
      </c>
    </row>
    <row r="114" spans="1:12" ht="25" x14ac:dyDescent="0.25">
      <c r="A114" s="108" t="s">
        <v>1172</v>
      </c>
      <c r="B114" s="21" t="s">
        <v>213</v>
      </c>
      <c r="C114" s="26">
        <v>4905.1162790999997</v>
      </c>
      <c r="D114" s="7" t="str">
        <f t="shared" si="20"/>
        <v>N/A</v>
      </c>
      <c r="E114" s="26">
        <v>9098.3178807999993</v>
      </c>
      <c r="F114" s="7" t="str">
        <f t="shared" si="21"/>
        <v>N/A</v>
      </c>
      <c r="G114" s="26">
        <v>4109.4791667</v>
      </c>
      <c r="H114" s="7" t="str">
        <f t="shared" si="22"/>
        <v>N/A</v>
      </c>
      <c r="I114" s="8">
        <v>85.49</v>
      </c>
      <c r="J114" s="8">
        <v>-54.8</v>
      </c>
      <c r="K114" s="25" t="s">
        <v>734</v>
      </c>
      <c r="L114" s="85" t="str">
        <f t="shared" si="19"/>
        <v>No</v>
      </c>
    </row>
    <row r="115" spans="1:12" ht="25" x14ac:dyDescent="0.25">
      <c r="A115" s="108" t="s">
        <v>1173</v>
      </c>
      <c r="B115" s="21" t="s">
        <v>213</v>
      </c>
      <c r="C115" s="26">
        <v>4807</v>
      </c>
      <c r="D115" s="7" t="str">
        <f t="shared" ref="D115:D146" si="23">IF($B115="N/A","N/A",IF(C115&gt;10,"No",IF(C115&lt;-10,"No","Yes")))</f>
        <v>N/A</v>
      </c>
      <c r="E115" s="26">
        <v>25</v>
      </c>
      <c r="F115" s="7" t="str">
        <f t="shared" ref="F115:F146" si="24">IF($B115="N/A","N/A",IF(E115&gt;10,"No",IF(E115&lt;-10,"No","Yes")))</f>
        <v>N/A</v>
      </c>
      <c r="G115" s="26">
        <v>34</v>
      </c>
      <c r="H115" s="7" t="str">
        <f t="shared" ref="H115:H146" si="25">IF($B115="N/A","N/A",IF(G115&gt;10,"No",IF(G115&lt;-10,"No","Yes")))</f>
        <v>N/A</v>
      </c>
      <c r="I115" s="8">
        <v>-99.5</v>
      </c>
      <c r="J115" s="8">
        <v>36</v>
      </c>
      <c r="K115" s="25" t="s">
        <v>734</v>
      </c>
      <c r="L115" s="85" t="str">
        <f t="shared" si="19"/>
        <v>No</v>
      </c>
    </row>
    <row r="116" spans="1:12" ht="25" x14ac:dyDescent="0.25">
      <c r="A116" s="108" t="s">
        <v>523</v>
      </c>
      <c r="B116" s="21" t="s">
        <v>213</v>
      </c>
      <c r="C116" s="22">
        <v>22</v>
      </c>
      <c r="D116" s="7" t="str">
        <f t="shared" si="23"/>
        <v>N/A</v>
      </c>
      <c r="E116" s="22">
        <v>11</v>
      </c>
      <c r="F116" s="7" t="str">
        <f t="shared" si="24"/>
        <v>N/A</v>
      </c>
      <c r="G116" s="22">
        <v>11</v>
      </c>
      <c r="H116" s="7" t="str">
        <f t="shared" si="25"/>
        <v>N/A</v>
      </c>
      <c r="I116" s="8">
        <v>-95.5</v>
      </c>
      <c r="J116" s="8">
        <v>0</v>
      </c>
      <c r="K116" s="25" t="s">
        <v>734</v>
      </c>
      <c r="L116" s="85" t="str">
        <f t="shared" si="19"/>
        <v>Yes</v>
      </c>
    </row>
    <row r="117" spans="1:12" ht="25" x14ac:dyDescent="0.25">
      <c r="A117" s="108" t="s">
        <v>1174</v>
      </c>
      <c r="B117" s="21" t="s">
        <v>213</v>
      </c>
      <c r="C117" s="26">
        <v>218.5</v>
      </c>
      <c r="D117" s="7" t="str">
        <f t="shared" si="23"/>
        <v>N/A</v>
      </c>
      <c r="E117" s="26">
        <v>25</v>
      </c>
      <c r="F117" s="7" t="str">
        <f t="shared" si="24"/>
        <v>N/A</v>
      </c>
      <c r="G117" s="26">
        <v>34</v>
      </c>
      <c r="H117" s="7" t="str">
        <f t="shared" si="25"/>
        <v>N/A</v>
      </c>
      <c r="I117" s="8">
        <v>-88.6</v>
      </c>
      <c r="J117" s="8">
        <v>36</v>
      </c>
      <c r="K117" s="25" t="s">
        <v>734</v>
      </c>
      <c r="L117" s="85" t="str">
        <f t="shared" si="19"/>
        <v>No</v>
      </c>
    </row>
    <row r="118" spans="1:12" ht="25" x14ac:dyDescent="0.25">
      <c r="A118" s="108" t="s">
        <v>1175</v>
      </c>
      <c r="B118" s="21" t="s">
        <v>213</v>
      </c>
      <c r="C118" s="26">
        <v>0</v>
      </c>
      <c r="D118" s="7" t="str">
        <f t="shared" si="23"/>
        <v>N/A</v>
      </c>
      <c r="E118" s="26">
        <v>0</v>
      </c>
      <c r="F118" s="7" t="str">
        <f t="shared" si="24"/>
        <v>N/A</v>
      </c>
      <c r="G118" s="26">
        <v>0</v>
      </c>
      <c r="H118" s="7" t="str">
        <f t="shared" si="25"/>
        <v>N/A</v>
      </c>
      <c r="I118" s="8" t="s">
        <v>1750</v>
      </c>
      <c r="J118" s="8" t="s">
        <v>1750</v>
      </c>
      <c r="K118" s="25" t="s">
        <v>734</v>
      </c>
      <c r="L118" s="85" t="str">
        <f t="shared" si="19"/>
        <v>N/A</v>
      </c>
    </row>
    <row r="119" spans="1:12" ht="25" x14ac:dyDescent="0.25">
      <c r="A119" s="108" t="s">
        <v>524</v>
      </c>
      <c r="B119" s="21" t="s">
        <v>213</v>
      </c>
      <c r="C119" s="22">
        <v>0</v>
      </c>
      <c r="D119" s="7" t="str">
        <f t="shared" si="23"/>
        <v>N/A</v>
      </c>
      <c r="E119" s="22">
        <v>0</v>
      </c>
      <c r="F119" s="7" t="str">
        <f t="shared" si="24"/>
        <v>N/A</v>
      </c>
      <c r="G119" s="22">
        <v>0</v>
      </c>
      <c r="H119" s="7" t="str">
        <f t="shared" si="25"/>
        <v>N/A</v>
      </c>
      <c r="I119" s="8" t="s">
        <v>1750</v>
      </c>
      <c r="J119" s="8" t="s">
        <v>1750</v>
      </c>
      <c r="K119" s="25" t="s">
        <v>734</v>
      </c>
      <c r="L119" s="85" t="str">
        <f t="shared" si="19"/>
        <v>N/A</v>
      </c>
    </row>
    <row r="120" spans="1:12" ht="25" x14ac:dyDescent="0.25">
      <c r="A120" s="108" t="s">
        <v>1176</v>
      </c>
      <c r="B120" s="21" t="s">
        <v>213</v>
      </c>
      <c r="C120" s="26" t="s">
        <v>1750</v>
      </c>
      <c r="D120" s="7" t="str">
        <f t="shared" si="23"/>
        <v>N/A</v>
      </c>
      <c r="E120" s="26" t="s">
        <v>1750</v>
      </c>
      <c r="F120" s="7" t="str">
        <f t="shared" si="24"/>
        <v>N/A</v>
      </c>
      <c r="G120" s="26" t="s">
        <v>1750</v>
      </c>
      <c r="H120" s="7" t="str">
        <f t="shared" si="25"/>
        <v>N/A</v>
      </c>
      <c r="I120" s="8" t="s">
        <v>1750</v>
      </c>
      <c r="J120" s="8" t="s">
        <v>1750</v>
      </c>
      <c r="K120" s="25" t="s">
        <v>734</v>
      </c>
      <c r="L120" s="85" t="str">
        <f t="shared" si="19"/>
        <v>N/A</v>
      </c>
    </row>
    <row r="121" spans="1:12" ht="25" x14ac:dyDescent="0.25">
      <c r="A121" s="108" t="s">
        <v>1177</v>
      </c>
      <c r="B121" s="21" t="s">
        <v>213</v>
      </c>
      <c r="C121" s="26">
        <v>131945</v>
      </c>
      <c r="D121" s="7" t="str">
        <f t="shared" si="23"/>
        <v>N/A</v>
      </c>
      <c r="E121" s="26">
        <v>194973</v>
      </c>
      <c r="F121" s="7" t="str">
        <f t="shared" si="24"/>
        <v>N/A</v>
      </c>
      <c r="G121" s="26">
        <v>85358</v>
      </c>
      <c r="H121" s="7" t="str">
        <f t="shared" si="25"/>
        <v>N/A</v>
      </c>
      <c r="I121" s="8">
        <v>47.77</v>
      </c>
      <c r="J121" s="8">
        <v>-56.2</v>
      </c>
      <c r="K121" s="25" t="s">
        <v>734</v>
      </c>
      <c r="L121" s="85" t="str">
        <f t="shared" si="19"/>
        <v>No</v>
      </c>
    </row>
    <row r="122" spans="1:12" x14ac:dyDescent="0.25">
      <c r="A122" s="108" t="s">
        <v>525</v>
      </c>
      <c r="B122" s="21" t="s">
        <v>213</v>
      </c>
      <c r="C122" s="22">
        <v>34</v>
      </c>
      <c r="D122" s="7" t="str">
        <f t="shared" si="23"/>
        <v>N/A</v>
      </c>
      <c r="E122" s="22">
        <v>17</v>
      </c>
      <c r="F122" s="7" t="str">
        <f t="shared" si="24"/>
        <v>N/A</v>
      </c>
      <c r="G122" s="22">
        <v>16</v>
      </c>
      <c r="H122" s="7" t="str">
        <f t="shared" si="25"/>
        <v>N/A</v>
      </c>
      <c r="I122" s="8">
        <v>-50</v>
      </c>
      <c r="J122" s="8">
        <v>-5.88</v>
      </c>
      <c r="K122" s="25" t="s">
        <v>734</v>
      </c>
      <c r="L122" s="85" t="str">
        <f t="shared" si="19"/>
        <v>Yes</v>
      </c>
    </row>
    <row r="123" spans="1:12" ht="25" x14ac:dyDescent="0.25">
      <c r="A123" s="108" t="s">
        <v>1178</v>
      </c>
      <c r="B123" s="21" t="s">
        <v>213</v>
      </c>
      <c r="C123" s="26">
        <v>3880.7352940999999</v>
      </c>
      <c r="D123" s="7" t="str">
        <f t="shared" si="23"/>
        <v>N/A</v>
      </c>
      <c r="E123" s="26">
        <v>11469</v>
      </c>
      <c r="F123" s="7" t="str">
        <f t="shared" si="24"/>
        <v>N/A</v>
      </c>
      <c r="G123" s="26">
        <v>5334.875</v>
      </c>
      <c r="H123" s="7" t="str">
        <f t="shared" si="25"/>
        <v>N/A</v>
      </c>
      <c r="I123" s="8">
        <v>195.5</v>
      </c>
      <c r="J123" s="8">
        <v>-53.5</v>
      </c>
      <c r="K123" s="25" t="s">
        <v>734</v>
      </c>
      <c r="L123" s="85" t="str">
        <f t="shared" si="19"/>
        <v>No</v>
      </c>
    </row>
    <row r="124" spans="1:12" ht="25" x14ac:dyDescent="0.25">
      <c r="A124" s="108" t="s">
        <v>1179</v>
      </c>
      <c r="B124" s="21" t="s">
        <v>213</v>
      </c>
      <c r="C124" s="26">
        <v>236026</v>
      </c>
      <c r="D124" s="7" t="str">
        <f t="shared" si="23"/>
        <v>N/A</v>
      </c>
      <c r="E124" s="26">
        <v>392442</v>
      </c>
      <c r="F124" s="7" t="str">
        <f t="shared" si="24"/>
        <v>N/A</v>
      </c>
      <c r="G124" s="26">
        <v>314095</v>
      </c>
      <c r="H124" s="7" t="str">
        <f t="shared" si="25"/>
        <v>N/A</v>
      </c>
      <c r="I124" s="8">
        <v>66.27</v>
      </c>
      <c r="J124" s="8">
        <v>-20</v>
      </c>
      <c r="K124" s="25" t="s">
        <v>734</v>
      </c>
      <c r="L124" s="85" t="str">
        <f t="shared" si="19"/>
        <v>Yes</v>
      </c>
    </row>
    <row r="125" spans="1:12" ht="25" x14ac:dyDescent="0.25">
      <c r="A125" s="108" t="s">
        <v>526</v>
      </c>
      <c r="B125" s="21" t="s">
        <v>213</v>
      </c>
      <c r="C125" s="22">
        <v>47</v>
      </c>
      <c r="D125" s="7" t="str">
        <f t="shared" si="23"/>
        <v>N/A</v>
      </c>
      <c r="E125" s="22">
        <v>91</v>
      </c>
      <c r="F125" s="7" t="str">
        <f t="shared" si="24"/>
        <v>N/A</v>
      </c>
      <c r="G125" s="22">
        <v>81</v>
      </c>
      <c r="H125" s="7" t="str">
        <f t="shared" si="25"/>
        <v>N/A</v>
      </c>
      <c r="I125" s="8">
        <v>93.62</v>
      </c>
      <c r="J125" s="8">
        <v>-11</v>
      </c>
      <c r="K125" s="25" t="s">
        <v>734</v>
      </c>
      <c r="L125" s="85" t="str">
        <f t="shared" si="19"/>
        <v>Yes</v>
      </c>
    </row>
    <row r="126" spans="1:12" ht="25" x14ac:dyDescent="0.25">
      <c r="A126" s="108" t="s">
        <v>1180</v>
      </c>
      <c r="B126" s="21" t="s">
        <v>213</v>
      </c>
      <c r="C126" s="26">
        <v>5021.8297872000003</v>
      </c>
      <c r="D126" s="7" t="str">
        <f t="shared" si="23"/>
        <v>N/A</v>
      </c>
      <c r="E126" s="26">
        <v>4312.5494504999997</v>
      </c>
      <c r="F126" s="7" t="str">
        <f t="shared" si="24"/>
        <v>N/A</v>
      </c>
      <c r="G126" s="26">
        <v>3877.7160494</v>
      </c>
      <c r="H126" s="7" t="str">
        <f t="shared" si="25"/>
        <v>N/A</v>
      </c>
      <c r="I126" s="8">
        <v>-14.1</v>
      </c>
      <c r="J126" s="8">
        <v>-10.1</v>
      </c>
      <c r="K126" s="25" t="s">
        <v>734</v>
      </c>
      <c r="L126" s="85" t="str">
        <f t="shared" si="19"/>
        <v>Yes</v>
      </c>
    </row>
    <row r="127" spans="1:12" ht="25" x14ac:dyDescent="0.25">
      <c r="A127" s="108" t="s">
        <v>1181</v>
      </c>
      <c r="B127" s="21" t="s">
        <v>213</v>
      </c>
      <c r="C127" s="26">
        <v>1239641</v>
      </c>
      <c r="D127" s="7" t="str">
        <f t="shared" si="23"/>
        <v>N/A</v>
      </c>
      <c r="E127" s="26">
        <v>1382517</v>
      </c>
      <c r="F127" s="7" t="str">
        <f t="shared" si="24"/>
        <v>N/A</v>
      </c>
      <c r="G127" s="26">
        <v>1511886</v>
      </c>
      <c r="H127" s="7" t="str">
        <f t="shared" si="25"/>
        <v>N/A</v>
      </c>
      <c r="I127" s="8">
        <v>11.53</v>
      </c>
      <c r="J127" s="8">
        <v>9.3569999999999993</v>
      </c>
      <c r="K127" s="25" t="s">
        <v>734</v>
      </c>
      <c r="L127" s="85" t="str">
        <f t="shared" si="19"/>
        <v>Yes</v>
      </c>
    </row>
    <row r="128" spans="1:12" x14ac:dyDescent="0.25">
      <c r="A128" s="108" t="s">
        <v>527</v>
      </c>
      <c r="B128" s="21" t="s">
        <v>213</v>
      </c>
      <c r="C128" s="22">
        <v>6812</v>
      </c>
      <c r="D128" s="7" t="str">
        <f t="shared" si="23"/>
        <v>N/A</v>
      </c>
      <c r="E128" s="22">
        <v>7767</v>
      </c>
      <c r="F128" s="7" t="str">
        <f t="shared" si="24"/>
        <v>N/A</v>
      </c>
      <c r="G128" s="22">
        <v>8846</v>
      </c>
      <c r="H128" s="7" t="str">
        <f t="shared" si="25"/>
        <v>N/A</v>
      </c>
      <c r="I128" s="8">
        <v>14.02</v>
      </c>
      <c r="J128" s="8">
        <v>13.89</v>
      </c>
      <c r="K128" s="25" t="s">
        <v>734</v>
      </c>
      <c r="L128" s="85" t="str">
        <f t="shared" si="19"/>
        <v>Yes</v>
      </c>
    </row>
    <row r="129" spans="1:12" ht="25" x14ac:dyDescent="0.25">
      <c r="A129" s="108" t="s">
        <v>1182</v>
      </c>
      <c r="B129" s="21" t="s">
        <v>213</v>
      </c>
      <c r="C129" s="26">
        <v>181.97900763000001</v>
      </c>
      <c r="D129" s="7" t="str">
        <f t="shared" si="23"/>
        <v>N/A</v>
      </c>
      <c r="E129" s="26">
        <v>177.99884125</v>
      </c>
      <c r="F129" s="7" t="str">
        <f t="shared" si="24"/>
        <v>N/A</v>
      </c>
      <c r="G129" s="26">
        <v>170.91182455000001</v>
      </c>
      <c r="H129" s="7" t="str">
        <f t="shared" si="25"/>
        <v>N/A</v>
      </c>
      <c r="I129" s="8">
        <v>-2.19</v>
      </c>
      <c r="J129" s="8">
        <v>-3.98</v>
      </c>
      <c r="K129" s="25" t="s">
        <v>734</v>
      </c>
      <c r="L129" s="85" t="str">
        <f t="shared" si="19"/>
        <v>Yes</v>
      </c>
    </row>
    <row r="130" spans="1:12" ht="25" x14ac:dyDescent="0.25">
      <c r="A130" s="108" t="s">
        <v>1183</v>
      </c>
      <c r="B130" s="21" t="s">
        <v>213</v>
      </c>
      <c r="C130" s="26">
        <v>0</v>
      </c>
      <c r="D130" s="7" t="str">
        <f t="shared" si="23"/>
        <v>N/A</v>
      </c>
      <c r="E130" s="26">
        <v>0</v>
      </c>
      <c r="F130" s="7" t="str">
        <f t="shared" si="24"/>
        <v>N/A</v>
      </c>
      <c r="G130" s="26">
        <v>0</v>
      </c>
      <c r="H130" s="7" t="str">
        <f t="shared" si="25"/>
        <v>N/A</v>
      </c>
      <c r="I130" s="8" t="s">
        <v>1750</v>
      </c>
      <c r="J130" s="8" t="s">
        <v>1750</v>
      </c>
      <c r="K130" s="25" t="s">
        <v>734</v>
      </c>
      <c r="L130" s="85" t="str">
        <f t="shared" si="19"/>
        <v>N/A</v>
      </c>
    </row>
    <row r="131" spans="1:12" x14ac:dyDescent="0.25">
      <c r="A131" s="108" t="s">
        <v>528</v>
      </c>
      <c r="B131" s="21" t="s">
        <v>213</v>
      </c>
      <c r="C131" s="22">
        <v>0</v>
      </c>
      <c r="D131" s="7" t="str">
        <f t="shared" si="23"/>
        <v>N/A</v>
      </c>
      <c r="E131" s="22">
        <v>0</v>
      </c>
      <c r="F131" s="7" t="str">
        <f t="shared" si="24"/>
        <v>N/A</v>
      </c>
      <c r="G131" s="22">
        <v>0</v>
      </c>
      <c r="H131" s="7" t="str">
        <f t="shared" si="25"/>
        <v>N/A</v>
      </c>
      <c r="I131" s="8" t="s">
        <v>1750</v>
      </c>
      <c r="J131" s="8" t="s">
        <v>1750</v>
      </c>
      <c r="K131" s="25" t="s">
        <v>734</v>
      </c>
      <c r="L131" s="85" t="str">
        <f t="shared" si="19"/>
        <v>N/A</v>
      </c>
    </row>
    <row r="132" spans="1:12" ht="25" x14ac:dyDescent="0.25">
      <c r="A132" s="108" t="s">
        <v>1184</v>
      </c>
      <c r="B132" s="21" t="s">
        <v>213</v>
      </c>
      <c r="C132" s="26" t="s">
        <v>1750</v>
      </c>
      <c r="D132" s="7" t="str">
        <f t="shared" si="23"/>
        <v>N/A</v>
      </c>
      <c r="E132" s="26" t="s">
        <v>1750</v>
      </c>
      <c r="F132" s="7" t="str">
        <f t="shared" si="24"/>
        <v>N/A</v>
      </c>
      <c r="G132" s="26" t="s">
        <v>1750</v>
      </c>
      <c r="H132" s="7" t="str">
        <f t="shared" si="25"/>
        <v>N/A</v>
      </c>
      <c r="I132" s="8" t="s">
        <v>1750</v>
      </c>
      <c r="J132" s="8" t="s">
        <v>1750</v>
      </c>
      <c r="K132" s="25" t="s">
        <v>734</v>
      </c>
      <c r="L132" s="85" t="str">
        <f t="shared" si="19"/>
        <v>N/A</v>
      </c>
    </row>
    <row r="133" spans="1:12" x14ac:dyDescent="0.25">
      <c r="A133" s="108" t="s">
        <v>1185</v>
      </c>
      <c r="B133" s="21" t="s">
        <v>213</v>
      </c>
      <c r="C133" s="26">
        <v>0</v>
      </c>
      <c r="D133" s="7" t="str">
        <f t="shared" si="23"/>
        <v>N/A</v>
      </c>
      <c r="E133" s="26">
        <v>0</v>
      </c>
      <c r="F133" s="7" t="str">
        <f t="shared" si="24"/>
        <v>N/A</v>
      </c>
      <c r="G133" s="26">
        <v>0</v>
      </c>
      <c r="H133" s="7" t="str">
        <f t="shared" si="25"/>
        <v>N/A</v>
      </c>
      <c r="I133" s="8" t="s">
        <v>1750</v>
      </c>
      <c r="J133" s="8" t="s">
        <v>1750</v>
      </c>
      <c r="K133" s="25" t="s">
        <v>734</v>
      </c>
      <c r="L133" s="85" t="str">
        <f t="shared" si="19"/>
        <v>N/A</v>
      </c>
    </row>
    <row r="134" spans="1:12" x14ac:dyDescent="0.25">
      <c r="A134" s="108" t="s">
        <v>529</v>
      </c>
      <c r="B134" s="21" t="s">
        <v>213</v>
      </c>
      <c r="C134" s="22">
        <v>0</v>
      </c>
      <c r="D134" s="7" t="str">
        <f t="shared" si="23"/>
        <v>N/A</v>
      </c>
      <c r="E134" s="22">
        <v>0</v>
      </c>
      <c r="F134" s="7" t="str">
        <f t="shared" si="24"/>
        <v>N/A</v>
      </c>
      <c r="G134" s="22">
        <v>0</v>
      </c>
      <c r="H134" s="7" t="str">
        <f t="shared" si="25"/>
        <v>N/A</v>
      </c>
      <c r="I134" s="8" t="s">
        <v>1750</v>
      </c>
      <c r="J134" s="8" t="s">
        <v>1750</v>
      </c>
      <c r="K134" s="25" t="s">
        <v>734</v>
      </c>
      <c r="L134" s="85" t="str">
        <f t="shared" si="19"/>
        <v>N/A</v>
      </c>
    </row>
    <row r="135" spans="1:12" x14ac:dyDescent="0.25">
      <c r="A135" s="108" t="s">
        <v>1186</v>
      </c>
      <c r="B135" s="21" t="s">
        <v>213</v>
      </c>
      <c r="C135" s="26" t="s">
        <v>1750</v>
      </c>
      <c r="D135" s="7" t="str">
        <f t="shared" si="23"/>
        <v>N/A</v>
      </c>
      <c r="E135" s="26" t="s">
        <v>1750</v>
      </c>
      <c r="F135" s="7" t="str">
        <f t="shared" si="24"/>
        <v>N/A</v>
      </c>
      <c r="G135" s="26" t="s">
        <v>1750</v>
      </c>
      <c r="H135" s="7" t="str">
        <f t="shared" si="25"/>
        <v>N/A</v>
      </c>
      <c r="I135" s="8" t="s">
        <v>1750</v>
      </c>
      <c r="J135" s="8" t="s">
        <v>1750</v>
      </c>
      <c r="K135" s="25" t="s">
        <v>734</v>
      </c>
      <c r="L135" s="85" t="str">
        <f t="shared" si="19"/>
        <v>N/A</v>
      </c>
    </row>
    <row r="136" spans="1:12" x14ac:dyDescent="0.25">
      <c r="A136" s="108" t="s">
        <v>1187</v>
      </c>
      <c r="B136" s="21" t="s">
        <v>213</v>
      </c>
      <c r="C136" s="26">
        <v>61331</v>
      </c>
      <c r="D136" s="7" t="str">
        <f t="shared" si="23"/>
        <v>N/A</v>
      </c>
      <c r="E136" s="26">
        <v>1441992</v>
      </c>
      <c r="F136" s="7" t="str">
        <f t="shared" si="24"/>
        <v>N/A</v>
      </c>
      <c r="G136" s="26">
        <v>73317</v>
      </c>
      <c r="H136" s="7" t="str">
        <f t="shared" si="25"/>
        <v>N/A</v>
      </c>
      <c r="I136" s="8">
        <v>2251</v>
      </c>
      <c r="J136" s="8">
        <v>-94.9</v>
      </c>
      <c r="K136" s="25" t="s">
        <v>734</v>
      </c>
      <c r="L136" s="85" t="str">
        <f t="shared" si="19"/>
        <v>No</v>
      </c>
    </row>
    <row r="137" spans="1:12" x14ac:dyDescent="0.25">
      <c r="A137" s="108" t="s">
        <v>530</v>
      </c>
      <c r="B137" s="21" t="s">
        <v>213</v>
      </c>
      <c r="C137" s="22">
        <v>51</v>
      </c>
      <c r="D137" s="7" t="str">
        <f t="shared" si="23"/>
        <v>N/A</v>
      </c>
      <c r="E137" s="22">
        <v>295</v>
      </c>
      <c r="F137" s="7" t="str">
        <f t="shared" si="24"/>
        <v>N/A</v>
      </c>
      <c r="G137" s="22">
        <v>66</v>
      </c>
      <c r="H137" s="7" t="str">
        <f t="shared" si="25"/>
        <v>N/A</v>
      </c>
      <c r="I137" s="8">
        <v>478.4</v>
      </c>
      <c r="J137" s="8">
        <v>-77.599999999999994</v>
      </c>
      <c r="K137" s="25" t="s">
        <v>734</v>
      </c>
      <c r="L137" s="85" t="str">
        <f t="shared" si="19"/>
        <v>No</v>
      </c>
    </row>
    <row r="138" spans="1:12" x14ac:dyDescent="0.25">
      <c r="A138" s="108" t="s">
        <v>1188</v>
      </c>
      <c r="B138" s="21" t="s">
        <v>213</v>
      </c>
      <c r="C138" s="26">
        <v>1202.5686275</v>
      </c>
      <c r="D138" s="7" t="str">
        <f t="shared" si="23"/>
        <v>N/A</v>
      </c>
      <c r="E138" s="26">
        <v>4888.1084745999997</v>
      </c>
      <c r="F138" s="7" t="str">
        <f t="shared" si="24"/>
        <v>N/A</v>
      </c>
      <c r="G138" s="26">
        <v>1110.8636363999999</v>
      </c>
      <c r="H138" s="7" t="str">
        <f t="shared" si="25"/>
        <v>N/A</v>
      </c>
      <c r="I138" s="8">
        <v>306.5</v>
      </c>
      <c r="J138" s="8">
        <v>-77.3</v>
      </c>
      <c r="K138" s="25" t="s">
        <v>734</v>
      </c>
      <c r="L138" s="85" t="str">
        <f t="shared" si="19"/>
        <v>No</v>
      </c>
    </row>
    <row r="139" spans="1:12" x14ac:dyDescent="0.25">
      <c r="A139" s="134" t="s">
        <v>404</v>
      </c>
      <c r="B139" s="10" t="s">
        <v>213</v>
      </c>
      <c r="C139" s="10">
        <v>3586764923</v>
      </c>
      <c r="D139" s="7" t="str">
        <f t="shared" si="23"/>
        <v>N/A</v>
      </c>
      <c r="E139" s="10">
        <v>6175075705</v>
      </c>
      <c r="F139" s="7" t="str">
        <f t="shared" si="24"/>
        <v>N/A</v>
      </c>
      <c r="G139" s="10">
        <v>6989524855</v>
      </c>
      <c r="H139" s="7" t="str">
        <f t="shared" si="25"/>
        <v>N/A</v>
      </c>
      <c r="I139" s="8">
        <v>72.16</v>
      </c>
      <c r="J139" s="8">
        <v>13.19</v>
      </c>
      <c r="K139" s="10" t="s">
        <v>213</v>
      </c>
      <c r="L139" s="85" t="str">
        <f t="shared" ref="L139:L158" si="26">IF(J139="Div by 0", "N/A", IF(K139="N/A","N/A", IF(J139&gt;VALUE(MID(K139,1,2)), "No", IF(J139&lt;-1*VALUE(MID(K139,1,2)), "No", "Yes"))))</f>
        <v>N/A</v>
      </c>
    </row>
    <row r="140" spans="1:12" x14ac:dyDescent="0.25">
      <c r="A140" s="134" t="s">
        <v>1189</v>
      </c>
      <c r="B140" s="10" t="s">
        <v>213</v>
      </c>
      <c r="C140" s="10">
        <v>5831.6260410000004</v>
      </c>
      <c r="D140" s="7" t="str">
        <f t="shared" si="23"/>
        <v>N/A</v>
      </c>
      <c r="E140" s="10">
        <v>5743.2841183999999</v>
      </c>
      <c r="F140" s="7" t="str">
        <f t="shared" si="24"/>
        <v>N/A</v>
      </c>
      <c r="G140" s="10">
        <v>5820.8980740999996</v>
      </c>
      <c r="H140" s="7" t="str">
        <f t="shared" si="25"/>
        <v>N/A</v>
      </c>
      <c r="I140" s="8">
        <v>-1.51</v>
      </c>
      <c r="J140" s="8">
        <v>1.351</v>
      </c>
      <c r="K140" s="10" t="s">
        <v>213</v>
      </c>
      <c r="L140" s="85" t="str">
        <f t="shared" si="26"/>
        <v>N/A</v>
      </c>
    </row>
    <row r="141" spans="1:12" x14ac:dyDescent="0.25">
      <c r="A141" s="134" t="s">
        <v>405</v>
      </c>
      <c r="B141" s="10" t="s">
        <v>213</v>
      </c>
      <c r="C141" s="10">
        <v>32234895</v>
      </c>
      <c r="D141" s="7" t="str">
        <f t="shared" si="23"/>
        <v>N/A</v>
      </c>
      <c r="E141" s="10">
        <v>34663465</v>
      </c>
      <c r="F141" s="7" t="str">
        <f t="shared" si="24"/>
        <v>N/A</v>
      </c>
      <c r="G141" s="10">
        <v>28233930</v>
      </c>
      <c r="H141" s="7" t="str">
        <f t="shared" si="25"/>
        <v>N/A</v>
      </c>
      <c r="I141" s="8">
        <v>7.5339999999999998</v>
      </c>
      <c r="J141" s="8">
        <v>-18.5</v>
      </c>
      <c r="K141" s="10" t="s">
        <v>213</v>
      </c>
      <c r="L141" s="85" t="str">
        <f t="shared" si="26"/>
        <v>N/A</v>
      </c>
    </row>
    <row r="142" spans="1:12" x14ac:dyDescent="0.25">
      <c r="A142" s="134" t="s">
        <v>1190</v>
      </c>
      <c r="B142" s="10" t="s">
        <v>213</v>
      </c>
      <c r="C142" s="10">
        <v>1082.2526439000001</v>
      </c>
      <c r="D142" s="7" t="str">
        <f t="shared" si="23"/>
        <v>N/A</v>
      </c>
      <c r="E142" s="10">
        <v>778.58684665999999</v>
      </c>
      <c r="F142" s="7" t="str">
        <f t="shared" si="24"/>
        <v>N/A</v>
      </c>
      <c r="G142" s="10">
        <v>469.90762932000001</v>
      </c>
      <c r="H142" s="7" t="str">
        <f t="shared" si="25"/>
        <v>N/A</v>
      </c>
      <c r="I142" s="8">
        <v>-28.1</v>
      </c>
      <c r="J142" s="8">
        <v>-39.6</v>
      </c>
      <c r="K142" s="10" t="s">
        <v>213</v>
      </c>
      <c r="L142" s="85" t="str">
        <f t="shared" si="26"/>
        <v>N/A</v>
      </c>
    </row>
    <row r="143" spans="1:12" x14ac:dyDescent="0.25">
      <c r="A143" s="134" t="s">
        <v>406</v>
      </c>
      <c r="B143" s="10" t="s">
        <v>213</v>
      </c>
      <c r="C143" s="10">
        <v>11748922</v>
      </c>
      <c r="D143" s="7" t="str">
        <f t="shared" si="23"/>
        <v>N/A</v>
      </c>
      <c r="E143" s="10">
        <v>12679132</v>
      </c>
      <c r="F143" s="7" t="str">
        <f t="shared" si="24"/>
        <v>N/A</v>
      </c>
      <c r="G143" s="10">
        <v>13561588</v>
      </c>
      <c r="H143" s="7" t="str">
        <f t="shared" si="25"/>
        <v>N/A</v>
      </c>
      <c r="I143" s="8">
        <v>7.9169999999999998</v>
      </c>
      <c r="J143" s="8">
        <v>6.96</v>
      </c>
      <c r="K143" s="10" t="s">
        <v>213</v>
      </c>
      <c r="L143" s="85" t="str">
        <f t="shared" si="26"/>
        <v>N/A</v>
      </c>
    </row>
    <row r="144" spans="1:12" x14ac:dyDescent="0.25">
      <c r="A144" s="134" t="s">
        <v>1191</v>
      </c>
      <c r="B144" s="10" t="s">
        <v>213</v>
      </c>
      <c r="C144" s="10">
        <v>253.58662666000001</v>
      </c>
      <c r="D144" s="7" t="str">
        <f t="shared" si="23"/>
        <v>N/A</v>
      </c>
      <c r="E144" s="10">
        <v>266.88976360999999</v>
      </c>
      <c r="F144" s="7" t="str">
        <f t="shared" si="24"/>
        <v>N/A</v>
      </c>
      <c r="G144" s="10">
        <v>307.43534639000001</v>
      </c>
      <c r="H144" s="7" t="str">
        <f t="shared" si="25"/>
        <v>N/A</v>
      </c>
      <c r="I144" s="8">
        <v>5.2460000000000004</v>
      </c>
      <c r="J144" s="8">
        <v>15.19</v>
      </c>
      <c r="K144" s="10" t="s">
        <v>213</v>
      </c>
      <c r="L144" s="85" t="str">
        <f t="shared" si="26"/>
        <v>N/A</v>
      </c>
    </row>
    <row r="145" spans="1:13" x14ac:dyDescent="0.25">
      <c r="A145" s="134" t="s">
        <v>407</v>
      </c>
      <c r="B145" s="10" t="s">
        <v>213</v>
      </c>
      <c r="C145" s="10">
        <v>0</v>
      </c>
      <c r="D145" s="7" t="str">
        <f t="shared" si="23"/>
        <v>N/A</v>
      </c>
      <c r="E145" s="10">
        <v>0</v>
      </c>
      <c r="F145" s="7" t="str">
        <f t="shared" si="24"/>
        <v>N/A</v>
      </c>
      <c r="G145" s="10">
        <v>0</v>
      </c>
      <c r="H145" s="7" t="str">
        <f t="shared" si="25"/>
        <v>N/A</v>
      </c>
      <c r="I145" s="8" t="s">
        <v>1750</v>
      </c>
      <c r="J145" s="8" t="s">
        <v>1750</v>
      </c>
      <c r="K145" s="10" t="s">
        <v>213</v>
      </c>
      <c r="L145" s="85" t="str">
        <f t="shared" si="26"/>
        <v>N/A</v>
      </c>
    </row>
    <row r="146" spans="1:13" x14ac:dyDescent="0.25">
      <c r="A146" s="134" t="s">
        <v>1192</v>
      </c>
      <c r="B146" s="10" t="s">
        <v>213</v>
      </c>
      <c r="C146" s="10" t="s">
        <v>1750</v>
      </c>
      <c r="D146" s="7" t="str">
        <f t="shared" si="23"/>
        <v>N/A</v>
      </c>
      <c r="E146" s="10" t="s">
        <v>1750</v>
      </c>
      <c r="F146" s="7" t="str">
        <f t="shared" si="24"/>
        <v>N/A</v>
      </c>
      <c r="G146" s="10" t="s">
        <v>1750</v>
      </c>
      <c r="H146" s="7" t="str">
        <f t="shared" si="25"/>
        <v>N/A</v>
      </c>
      <c r="I146" s="8" t="s">
        <v>1750</v>
      </c>
      <c r="J146" s="8" t="s">
        <v>1750</v>
      </c>
      <c r="K146" s="10" t="s">
        <v>213</v>
      </c>
      <c r="L146" s="85" t="str">
        <f t="shared" si="26"/>
        <v>N/A</v>
      </c>
    </row>
    <row r="147" spans="1:13" x14ac:dyDescent="0.25">
      <c r="A147" s="134" t="s">
        <v>408</v>
      </c>
      <c r="B147" s="10" t="s">
        <v>213</v>
      </c>
      <c r="C147" s="10">
        <v>500977374</v>
      </c>
      <c r="D147" s="7" t="str">
        <f t="shared" ref="D147:D160" si="27">IF($B147="N/A","N/A",IF(C147&gt;10,"No",IF(C147&lt;-10,"No","Yes")))</f>
        <v>N/A</v>
      </c>
      <c r="E147" s="10">
        <v>0</v>
      </c>
      <c r="F147" s="7" t="str">
        <f t="shared" ref="F147:F160" si="28">IF($B147="N/A","N/A",IF(E147&gt;10,"No",IF(E147&lt;-10,"No","Yes")))</f>
        <v>N/A</v>
      </c>
      <c r="G147" s="10">
        <v>168198114</v>
      </c>
      <c r="H147" s="7" t="str">
        <f t="shared" ref="H147:H160" si="29">IF($B147="N/A","N/A",IF(G147&gt;10,"No",IF(G147&lt;-10,"No","Yes")))</f>
        <v>N/A</v>
      </c>
      <c r="I147" s="8">
        <v>-100</v>
      </c>
      <c r="J147" s="8" t="s">
        <v>1750</v>
      </c>
      <c r="K147" s="10" t="s">
        <v>213</v>
      </c>
      <c r="L147" s="85" t="str">
        <f t="shared" si="26"/>
        <v>N/A</v>
      </c>
    </row>
    <row r="148" spans="1:13" x14ac:dyDescent="0.25">
      <c r="A148" s="134" t="s">
        <v>1193</v>
      </c>
      <c r="B148" s="10" t="s">
        <v>213</v>
      </c>
      <c r="C148" s="10">
        <v>5920.4586966999996</v>
      </c>
      <c r="D148" s="7" t="str">
        <f t="shared" si="27"/>
        <v>N/A</v>
      </c>
      <c r="E148" s="10" t="s">
        <v>1750</v>
      </c>
      <c r="F148" s="7" t="str">
        <f t="shared" si="28"/>
        <v>N/A</v>
      </c>
      <c r="G148" s="10">
        <v>6895.0608345999999</v>
      </c>
      <c r="H148" s="7" t="str">
        <f t="shared" si="29"/>
        <v>N/A</v>
      </c>
      <c r="I148" s="8" t="s">
        <v>1750</v>
      </c>
      <c r="J148" s="8" t="s">
        <v>1750</v>
      </c>
      <c r="K148" s="10" t="s">
        <v>213</v>
      </c>
      <c r="L148" s="85" t="str">
        <f t="shared" si="26"/>
        <v>N/A</v>
      </c>
    </row>
    <row r="149" spans="1:13" x14ac:dyDescent="0.25">
      <c r="A149" s="134" t="s">
        <v>409</v>
      </c>
      <c r="B149" s="10" t="s">
        <v>213</v>
      </c>
      <c r="C149" s="10">
        <v>0</v>
      </c>
      <c r="D149" s="7" t="str">
        <f t="shared" si="27"/>
        <v>N/A</v>
      </c>
      <c r="E149" s="10">
        <v>0</v>
      </c>
      <c r="F149" s="7" t="str">
        <f t="shared" si="28"/>
        <v>N/A</v>
      </c>
      <c r="G149" s="10">
        <v>0</v>
      </c>
      <c r="H149" s="7" t="str">
        <f t="shared" si="29"/>
        <v>N/A</v>
      </c>
      <c r="I149" s="8" t="s">
        <v>1750</v>
      </c>
      <c r="J149" s="8" t="s">
        <v>1750</v>
      </c>
      <c r="K149" s="10" t="s">
        <v>213</v>
      </c>
      <c r="L149" s="85" t="str">
        <f t="shared" si="26"/>
        <v>N/A</v>
      </c>
    </row>
    <row r="150" spans="1:13" x14ac:dyDescent="0.25">
      <c r="A150" s="134" t="s">
        <v>1194</v>
      </c>
      <c r="B150" s="10" t="s">
        <v>213</v>
      </c>
      <c r="C150" s="10" t="s">
        <v>1750</v>
      </c>
      <c r="D150" s="7" t="str">
        <f t="shared" si="27"/>
        <v>N/A</v>
      </c>
      <c r="E150" s="10" t="s">
        <v>1750</v>
      </c>
      <c r="F150" s="7" t="str">
        <f t="shared" si="28"/>
        <v>N/A</v>
      </c>
      <c r="G150" s="10" t="s">
        <v>1750</v>
      </c>
      <c r="H150" s="7" t="str">
        <f t="shared" si="29"/>
        <v>N/A</v>
      </c>
      <c r="I150" s="8" t="s">
        <v>1750</v>
      </c>
      <c r="J150" s="8" t="s">
        <v>1750</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1750</v>
      </c>
      <c r="J151" s="8" t="s">
        <v>1750</v>
      </c>
      <c r="K151" s="10" t="s">
        <v>213</v>
      </c>
      <c r="L151" s="85" t="str">
        <f t="shared" si="26"/>
        <v>N/A</v>
      </c>
    </row>
    <row r="152" spans="1:13" x14ac:dyDescent="0.25">
      <c r="A152" s="134" t="s">
        <v>1195</v>
      </c>
      <c r="B152" s="10" t="s">
        <v>213</v>
      </c>
      <c r="C152" s="10" t="s">
        <v>1750</v>
      </c>
      <c r="D152" s="7" t="str">
        <f t="shared" si="27"/>
        <v>N/A</v>
      </c>
      <c r="E152" s="10" t="s">
        <v>1750</v>
      </c>
      <c r="F152" s="7" t="str">
        <f t="shared" si="28"/>
        <v>N/A</v>
      </c>
      <c r="G152" s="10" t="s">
        <v>1750</v>
      </c>
      <c r="H152" s="7" t="str">
        <f t="shared" si="29"/>
        <v>N/A</v>
      </c>
      <c r="I152" s="8" t="s">
        <v>1750</v>
      </c>
      <c r="J152" s="8" t="s">
        <v>1750</v>
      </c>
      <c r="K152" s="10" t="s">
        <v>213</v>
      </c>
      <c r="L152" s="85" t="str">
        <f t="shared" si="26"/>
        <v>N/A</v>
      </c>
    </row>
    <row r="153" spans="1:13" x14ac:dyDescent="0.25">
      <c r="A153" s="134" t="s">
        <v>411</v>
      </c>
      <c r="B153" s="10" t="s">
        <v>213</v>
      </c>
      <c r="C153" s="10">
        <v>0</v>
      </c>
      <c r="D153" s="7" t="str">
        <f t="shared" si="27"/>
        <v>N/A</v>
      </c>
      <c r="E153" s="10">
        <v>0</v>
      </c>
      <c r="F153" s="7" t="str">
        <f t="shared" si="28"/>
        <v>N/A</v>
      </c>
      <c r="G153" s="10">
        <v>0</v>
      </c>
      <c r="H153" s="7" t="str">
        <f t="shared" si="29"/>
        <v>N/A</v>
      </c>
      <c r="I153" s="8" t="s">
        <v>1750</v>
      </c>
      <c r="J153" s="8" t="s">
        <v>1750</v>
      </c>
      <c r="K153" s="10" t="s">
        <v>213</v>
      </c>
      <c r="L153" s="85" t="str">
        <f t="shared" si="26"/>
        <v>N/A</v>
      </c>
      <c r="M153" s="31"/>
    </row>
    <row r="154" spans="1:13" x14ac:dyDescent="0.25">
      <c r="A154" s="134" t="s">
        <v>1196</v>
      </c>
      <c r="B154" s="10" t="s">
        <v>213</v>
      </c>
      <c r="C154" s="10" t="s">
        <v>1750</v>
      </c>
      <c r="D154" s="7" t="str">
        <f t="shared" si="27"/>
        <v>N/A</v>
      </c>
      <c r="E154" s="10" t="s">
        <v>1750</v>
      </c>
      <c r="F154" s="7" t="str">
        <f t="shared" si="28"/>
        <v>N/A</v>
      </c>
      <c r="G154" s="10" t="s">
        <v>1750</v>
      </c>
      <c r="H154" s="7" t="str">
        <f t="shared" si="29"/>
        <v>N/A</v>
      </c>
      <c r="I154" s="8" t="s">
        <v>1750</v>
      </c>
      <c r="J154" s="8" t="s">
        <v>1750</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1750</v>
      </c>
      <c r="J155" s="8" t="s">
        <v>1750</v>
      </c>
      <c r="K155" s="10" t="s">
        <v>213</v>
      </c>
      <c r="L155" s="85" t="str">
        <f t="shared" si="26"/>
        <v>N/A</v>
      </c>
    </row>
    <row r="156" spans="1:13" x14ac:dyDescent="0.25">
      <c r="A156" s="134" t="s">
        <v>1197</v>
      </c>
      <c r="B156" s="10" t="s">
        <v>213</v>
      </c>
      <c r="C156" s="10" t="s">
        <v>1750</v>
      </c>
      <c r="D156" s="7" t="str">
        <f t="shared" si="27"/>
        <v>N/A</v>
      </c>
      <c r="E156" s="10" t="s">
        <v>1750</v>
      </c>
      <c r="F156" s="7" t="str">
        <f t="shared" si="28"/>
        <v>N/A</v>
      </c>
      <c r="G156" s="10" t="s">
        <v>1750</v>
      </c>
      <c r="H156" s="7" t="str">
        <f t="shared" si="29"/>
        <v>N/A</v>
      </c>
      <c r="I156" s="8" t="s">
        <v>1750</v>
      </c>
      <c r="J156" s="8" t="s">
        <v>1750</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1750</v>
      </c>
      <c r="J157" s="8" t="s">
        <v>1750</v>
      </c>
      <c r="K157" s="10" t="s">
        <v>213</v>
      </c>
      <c r="L157" s="85" t="str">
        <f t="shared" si="26"/>
        <v>N/A</v>
      </c>
    </row>
    <row r="158" spans="1:13" x14ac:dyDescent="0.25">
      <c r="A158" s="134" t="s">
        <v>1198</v>
      </c>
      <c r="B158" s="10" t="s">
        <v>213</v>
      </c>
      <c r="C158" s="10" t="s">
        <v>1750</v>
      </c>
      <c r="D158" s="7" t="str">
        <f t="shared" si="27"/>
        <v>N/A</v>
      </c>
      <c r="E158" s="10" t="s">
        <v>1750</v>
      </c>
      <c r="F158" s="7" t="str">
        <f t="shared" si="28"/>
        <v>N/A</v>
      </c>
      <c r="G158" s="10" t="s">
        <v>1750</v>
      </c>
      <c r="H158" s="7" t="str">
        <f t="shared" si="29"/>
        <v>N/A</v>
      </c>
      <c r="I158" s="8" t="s">
        <v>1750</v>
      </c>
      <c r="J158" s="8" t="s">
        <v>1750</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1750</v>
      </c>
      <c r="J159" s="8" t="s">
        <v>1750</v>
      </c>
      <c r="K159" s="10" t="s">
        <v>213</v>
      </c>
      <c r="L159" s="85" t="str">
        <f t="shared" ref="L159:L160" si="30">IF(J159="Div by 0", "N/A", IF(K159="N/A","N/A", IF(J159&gt;VALUE(MID(K159,1,2)), "No", IF(J159&lt;-1*VALUE(MID(K159,1,2)), "No", "Yes"))))</f>
        <v>N/A</v>
      </c>
    </row>
    <row r="160" spans="1:13" ht="25" x14ac:dyDescent="0.25">
      <c r="A160" s="134" t="s">
        <v>1199</v>
      </c>
      <c r="B160" s="10" t="s">
        <v>213</v>
      </c>
      <c r="C160" s="10" t="s">
        <v>1750</v>
      </c>
      <c r="D160" s="7" t="str">
        <f t="shared" si="27"/>
        <v>N/A</v>
      </c>
      <c r="E160" s="10" t="s">
        <v>1750</v>
      </c>
      <c r="F160" s="7" t="str">
        <f t="shared" si="28"/>
        <v>N/A</v>
      </c>
      <c r="G160" s="10" t="s">
        <v>1750</v>
      </c>
      <c r="H160" s="7" t="str">
        <f t="shared" si="29"/>
        <v>N/A</v>
      </c>
      <c r="I160" s="8" t="s">
        <v>1750</v>
      </c>
      <c r="J160" s="8" t="s">
        <v>1750</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1750</v>
      </c>
      <c r="J161" s="8" t="s">
        <v>1750</v>
      </c>
      <c r="K161" s="10" t="s">
        <v>213</v>
      </c>
      <c r="L161" s="85" t="str">
        <f>IF(J161="Div by 0", "N/A", IF(K161="N/A","N/A", IF(J161&gt;VALUE(MID(K161,1,2)), "No", IF(J161&lt;-1*VALUE(MID(K161,1,2)), "No", "Yes"))))</f>
        <v>N/A</v>
      </c>
    </row>
    <row r="162" spans="1:16" ht="25" x14ac:dyDescent="0.25">
      <c r="A162" s="134" t="s">
        <v>1200</v>
      </c>
      <c r="B162" s="10" t="s">
        <v>213</v>
      </c>
      <c r="C162" s="10" t="s">
        <v>1750</v>
      </c>
      <c r="D162" s="10" t="s">
        <v>213</v>
      </c>
      <c r="E162" s="10" t="s">
        <v>1750</v>
      </c>
      <c r="F162" s="10" t="s">
        <v>213</v>
      </c>
      <c r="G162" s="10" t="s">
        <v>1750</v>
      </c>
      <c r="H162" s="10" t="s">
        <v>213</v>
      </c>
      <c r="I162" s="8" t="s">
        <v>1750</v>
      </c>
      <c r="J162" s="8" t="s">
        <v>1750</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1750</v>
      </c>
      <c r="J163" s="8" t="s">
        <v>1750</v>
      </c>
      <c r="K163" s="10" t="s">
        <v>213</v>
      </c>
      <c r="L163" s="85" t="str">
        <f>IF(J163="Div by 0", "N/A", IF(K163="N/A","N/A", IF(J163&gt;VALUE(MID(K163,1,2)), "No", IF(J163&lt;-1*VALUE(MID(K163,1,2)), "No", "Yes"))))</f>
        <v>N/A</v>
      </c>
      <c r="N163" s="32"/>
    </row>
    <row r="164" spans="1:16" x14ac:dyDescent="0.25">
      <c r="A164" s="134" t="s">
        <v>1214</v>
      </c>
      <c r="B164" s="71" t="s">
        <v>213</v>
      </c>
      <c r="C164" s="71" t="s">
        <v>1750</v>
      </c>
      <c r="D164" s="72" t="str">
        <f t="shared" ref="D164" si="31">IF($B164="N/A","N/A",IF(C164&gt;10,"No",IF(C164&lt;-10,"No","Yes")))</f>
        <v>N/A</v>
      </c>
      <c r="E164" s="71" t="s">
        <v>1750</v>
      </c>
      <c r="F164" s="72" t="str">
        <f t="shared" ref="F164" si="32">IF($B164="N/A","N/A",IF(E164&gt;10,"No",IF(E164&lt;-10,"No","Yes")))</f>
        <v>N/A</v>
      </c>
      <c r="G164" s="71" t="s">
        <v>1750</v>
      </c>
      <c r="H164" s="72" t="str">
        <f t="shared" ref="H164" si="33">IF($B164="N/A","N/A",IF(G164&gt;10,"No",IF(G164&lt;-10,"No","Yes")))</f>
        <v>N/A</v>
      </c>
      <c r="I164" s="73" t="s">
        <v>1750</v>
      </c>
      <c r="J164" s="73" t="s">
        <v>1750</v>
      </c>
      <c r="K164" s="74" t="s">
        <v>734</v>
      </c>
      <c r="L164" s="87" t="str">
        <f>IF(J164="Div by 0", "N/A", IF(OR(J164="N/A",K164="N/A"),"N/A", IF(J164&gt;VALUE(MID(K164,1,2)), "No", IF(J164&lt;-1*VALUE(MID(K164,1,2)), "No", "Yes"))))</f>
        <v>N/A</v>
      </c>
      <c r="N164" s="32"/>
    </row>
    <row r="165" spans="1:16" x14ac:dyDescent="0.25">
      <c r="A165" s="134" t="s">
        <v>1201</v>
      </c>
      <c r="B165" s="10" t="s">
        <v>213</v>
      </c>
      <c r="C165" s="10" t="s">
        <v>1750</v>
      </c>
      <c r="D165" s="7" t="str">
        <f t="shared" ref="D165:D171" si="34">IF($B165="N/A","N/A",IF(C165&gt;10,"No",IF(C165&lt;-10,"No","Yes")))</f>
        <v>N/A</v>
      </c>
      <c r="E165" s="10" t="s">
        <v>1750</v>
      </c>
      <c r="F165" s="7" t="str">
        <f t="shared" ref="F165:F171" si="35">IF($B165="N/A","N/A",IF(E165&gt;10,"No",IF(E165&lt;-10,"No","Yes")))</f>
        <v>N/A</v>
      </c>
      <c r="G165" s="10" t="s">
        <v>1750</v>
      </c>
      <c r="H165" s="7" t="str">
        <f t="shared" ref="H165:H171" si="36">IF($B165="N/A","N/A",IF(G165&gt;10,"No",IF(G165&lt;-10,"No","Yes")))</f>
        <v>N/A</v>
      </c>
      <c r="I165" s="8" t="s">
        <v>1750</v>
      </c>
      <c r="J165" s="8" t="s">
        <v>1750</v>
      </c>
      <c r="K165" s="25" t="s">
        <v>734</v>
      </c>
      <c r="L165" s="85" t="str">
        <f>IF(J165="Div by 0", "N/A", IF(OR(J165="N/A",K165="N/A"),"N/A", IF(J165&gt;VALUE(MID(K165,1,2)), "No", IF(J165&lt;-1*VALUE(MID(K165,1,2)), "No", "Yes"))))</f>
        <v>N/A</v>
      </c>
      <c r="N165" s="32"/>
    </row>
    <row r="166" spans="1:16" x14ac:dyDescent="0.25">
      <c r="A166" s="134" t="s">
        <v>1202</v>
      </c>
      <c r="B166" s="10" t="s">
        <v>213</v>
      </c>
      <c r="C166" s="10" t="s">
        <v>1750</v>
      </c>
      <c r="D166" s="7" t="str">
        <f t="shared" si="34"/>
        <v>N/A</v>
      </c>
      <c r="E166" s="10" t="s">
        <v>1750</v>
      </c>
      <c r="F166" s="7" t="str">
        <f t="shared" si="35"/>
        <v>N/A</v>
      </c>
      <c r="G166" s="10" t="s">
        <v>1750</v>
      </c>
      <c r="H166" s="7" t="str">
        <f t="shared" si="36"/>
        <v>N/A</v>
      </c>
      <c r="I166" s="8" t="s">
        <v>1750</v>
      </c>
      <c r="J166" s="8" t="s">
        <v>1750</v>
      </c>
      <c r="K166" s="25" t="s">
        <v>734</v>
      </c>
      <c r="L166" s="85" t="str">
        <f t="shared" ref="L166" si="37">IF(J166="Div by 0", "N/A", IF(OR(J166="N/A",K166="N/A"),"N/A", IF(J166&gt;VALUE(MID(K166,1,2)), "No", IF(J166&lt;-1*VALUE(MID(K166,1,2)), "No", "Yes"))))</f>
        <v>N/A</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1750</v>
      </c>
      <c r="J167" s="8" t="s">
        <v>1750</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1750</v>
      </c>
      <c r="J168" s="8" t="s">
        <v>1750</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1750</v>
      </c>
      <c r="J169" s="8" t="s">
        <v>1750</v>
      </c>
      <c r="K169" s="10" t="s">
        <v>213</v>
      </c>
      <c r="L169" s="85" t="str">
        <f t="shared" ref="L169:L171" si="38">IF(J169="Div by 0", "N/A", IF(K169="N/A","N/A", IF(J169&gt;VALUE(MID(K169,1,2)), "No", IF(J169&lt;-1*VALUE(MID(K169,1,2)), "No", "Yes"))))</f>
        <v>N/A</v>
      </c>
      <c r="M169" s="15"/>
      <c r="N169" s="15"/>
      <c r="O169" s="15"/>
      <c r="P169" s="15"/>
    </row>
    <row r="170" spans="1:16" x14ac:dyDescent="0.25">
      <c r="A170" s="140" t="s">
        <v>1203</v>
      </c>
      <c r="B170" s="10" t="s">
        <v>213</v>
      </c>
      <c r="C170" s="10" t="s">
        <v>1750</v>
      </c>
      <c r="D170" s="7" t="str">
        <f t="shared" si="34"/>
        <v>N/A</v>
      </c>
      <c r="E170" s="10" t="s">
        <v>1750</v>
      </c>
      <c r="F170" s="7" t="str">
        <f t="shared" si="35"/>
        <v>N/A</v>
      </c>
      <c r="G170" s="10" t="s">
        <v>1750</v>
      </c>
      <c r="H170" s="7" t="str">
        <f t="shared" si="36"/>
        <v>N/A</v>
      </c>
      <c r="I170" s="8" t="s">
        <v>1750</v>
      </c>
      <c r="J170" s="8" t="s">
        <v>1750</v>
      </c>
      <c r="K170" s="10" t="s">
        <v>213</v>
      </c>
      <c r="L170" s="85" t="str">
        <f t="shared" si="38"/>
        <v>N/A</v>
      </c>
    </row>
    <row r="171" spans="1:16" ht="25" x14ac:dyDescent="0.25">
      <c r="A171" s="109" t="s">
        <v>1204</v>
      </c>
      <c r="B171" s="141" t="s">
        <v>213</v>
      </c>
      <c r="C171" s="141" t="s">
        <v>1750</v>
      </c>
      <c r="D171" s="124" t="str">
        <f t="shared" si="34"/>
        <v>N/A</v>
      </c>
      <c r="E171" s="141" t="s">
        <v>1750</v>
      </c>
      <c r="F171" s="124" t="str">
        <f t="shared" si="35"/>
        <v>N/A</v>
      </c>
      <c r="G171" s="141" t="s">
        <v>1750</v>
      </c>
      <c r="H171" s="124" t="str">
        <f t="shared" si="36"/>
        <v>N/A</v>
      </c>
      <c r="I171" s="125" t="s">
        <v>1750</v>
      </c>
      <c r="J171" s="125" t="s">
        <v>1750</v>
      </c>
      <c r="K171" s="141" t="s">
        <v>213</v>
      </c>
      <c r="L171" s="96" t="str">
        <f t="shared" si="38"/>
        <v>N/A</v>
      </c>
    </row>
    <row r="172" spans="1:16" s="13" customFormat="1" ht="12" customHeight="1" x14ac:dyDescent="0.25">
      <c r="A172" s="172" t="s">
        <v>1619</v>
      </c>
      <c r="B172" s="173"/>
      <c r="C172" s="173"/>
      <c r="D172" s="173"/>
      <c r="E172" s="173"/>
      <c r="F172" s="173"/>
      <c r="G172" s="173"/>
      <c r="H172" s="173"/>
      <c r="I172" s="173"/>
      <c r="J172" s="173"/>
      <c r="K172" s="173"/>
      <c r="L172" s="174"/>
    </row>
    <row r="173" spans="1:16" s="13" customFormat="1" ht="12.75" customHeight="1" x14ac:dyDescent="0.25">
      <c r="A173" s="167" t="s">
        <v>1617</v>
      </c>
      <c r="B173" s="168"/>
      <c r="C173" s="168"/>
      <c r="D173" s="168"/>
      <c r="E173" s="168"/>
      <c r="F173" s="168"/>
      <c r="G173" s="168"/>
      <c r="H173" s="168"/>
      <c r="I173" s="168"/>
      <c r="J173" s="168"/>
      <c r="K173" s="168"/>
      <c r="L173" s="169"/>
    </row>
    <row r="174" spans="1:16" s="13" customFormat="1" x14ac:dyDescent="0.25">
      <c r="A174" s="170" t="s">
        <v>1705</v>
      </c>
      <c r="B174" s="170"/>
      <c r="C174" s="170"/>
      <c r="D174" s="170"/>
      <c r="E174" s="170"/>
      <c r="F174" s="170"/>
      <c r="G174" s="170"/>
      <c r="H174" s="170"/>
      <c r="I174" s="170"/>
      <c r="J174" s="170"/>
      <c r="K174" s="170"/>
      <c r="L174" s="171"/>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8.26953125" style="13" customWidth="1"/>
    <col min="12" max="12" width="15.72656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5.5" customHeight="1" x14ac:dyDescent="0.3">
      <c r="A2" s="187" t="s">
        <v>1579</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ht="13" x14ac:dyDescent="0.3">
      <c r="A4" s="190" t="s">
        <v>647</v>
      </c>
      <c r="B4" s="191"/>
      <c r="C4" s="191"/>
      <c r="D4" s="191"/>
      <c r="E4" s="191"/>
      <c r="F4" s="191"/>
      <c r="G4" s="191"/>
      <c r="H4" s="191"/>
      <c r="I4" s="191"/>
      <c r="J4" s="191"/>
      <c r="K4" s="191"/>
      <c r="L4" s="19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0</v>
      </c>
      <c r="B6" s="1" t="s">
        <v>213</v>
      </c>
      <c r="C6" s="1">
        <v>675130</v>
      </c>
      <c r="D6" s="7" t="str">
        <f t="shared" ref="D6:D11" si="0">IF($B6="N/A","N/A",IF(C6&gt;10,"No",IF(C6&lt;-10,"No","Yes")))</f>
        <v>N/A</v>
      </c>
      <c r="E6" s="1">
        <v>1075182</v>
      </c>
      <c r="F6" s="7" t="str">
        <f t="shared" ref="F6:F11" si="1">IF($B6="N/A","N/A",IF(E6&gt;10,"No",IF(E6&lt;-10,"No","Yes")))</f>
        <v>N/A</v>
      </c>
      <c r="G6" s="1">
        <v>1208560</v>
      </c>
      <c r="H6" s="7" t="str">
        <f t="shared" ref="H6:H11" si="2">IF($B6="N/A","N/A",IF(G6&gt;10,"No",IF(G6&lt;-10,"No","Yes")))</f>
        <v>N/A</v>
      </c>
      <c r="I6" s="8">
        <v>59.26</v>
      </c>
      <c r="J6" s="8">
        <v>12.41</v>
      </c>
      <c r="K6" s="1" t="s">
        <v>734</v>
      </c>
      <c r="L6" s="85" t="str">
        <f t="shared" ref="L6:L14" si="3">IF(J6="Div by 0", "N/A", IF(K6="N/A","N/A", IF(J6&gt;VALUE(MID(K6,1,2)), "No", IF(J6&lt;-1*VALUE(MID(K6,1,2)), "No", "Yes"))))</f>
        <v>Yes</v>
      </c>
    </row>
    <row r="7" spans="1:12" x14ac:dyDescent="0.25">
      <c r="A7" s="117" t="s">
        <v>100</v>
      </c>
      <c r="B7" s="25" t="s">
        <v>213</v>
      </c>
      <c r="C7" s="1">
        <v>43977</v>
      </c>
      <c r="D7" s="7" t="str">
        <f t="shared" si="0"/>
        <v>N/A</v>
      </c>
      <c r="E7" s="1">
        <v>46274</v>
      </c>
      <c r="F7" s="7" t="str">
        <f t="shared" si="1"/>
        <v>N/A</v>
      </c>
      <c r="G7" s="1">
        <v>58151</v>
      </c>
      <c r="H7" s="7" t="str">
        <f t="shared" si="2"/>
        <v>N/A</v>
      </c>
      <c r="I7" s="8">
        <v>5.2229999999999999</v>
      </c>
      <c r="J7" s="8">
        <v>25.67</v>
      </c>
      <c r="K7" s="25" t="s">
        <v>734</v>
      </c>
      <c r="L7" s="85" t="str">
        <f t="shared" si="3"/>
        <v>Yes</v>
      </c>
    </row>
    <row r="8" spans="1:12" x14ac:dyDescent="0.25">
      <c r="A8" s="117" t="s">
        <v>101</v>
      </c>
      <c r="B8" s="25" t="s">
        <v>213</v>
      </c>
      <c r="C8" s="1">
        <v>94297</v>
      </c>
      <c r="D8" s="7" t="str">
        <f t="shared" si="0"/>
        <v>N/A</v>
      </c>
      <c r="E8" s="1">
        <v>90635</v>
      </c>
      <c r="F8" s="7" t="str">
        <f t="shared" si="1"/>
        <v>N/A</v>
      </c>
      <c r="G8" s="1">
        <v>89617</v>
      </c>
      <c r="H8" s="7" t="str">
        <f t="shared" si="2"/>
        <v>N/A</v>
      </c>
      <c r="I8" s="8">
        <v>-3.88</v>
      </c>
      <c r="J8" s="8">
        <v>-1.1200000000000001</v>
      </c>
      <c r="K8" s="25" t="s">
        <v>734</v>
      </c>
      <c r="L8" s="85" t="str">
        <f t="shared" si="3"/>
        <v>Yes</v>
      </c>
    </row>
    <row r="9" spans="1:12" x14ac:dyDescent="0.25">
      <c r="A9" s="117" t="s">
        <v>104</v>
      </c>
      <c r="B9" s="25" t="s">
        <v>213</v>
      </c>
      <c r="C9" s="1">
        <v>356017</v>
      </c>
      <c r="D9" s="7" t="str">
        <f t="shared" si="0"/>
        <v>N/A</v>
      </c>
      <c r="E9" s="1">
        <v>409789</v>
      </c>
      <c r="F9" s="7" t="str">
        <f t="shared" si="1"/>
        <v>N/A</v>
      </c>
      <c r="G9" s="1">
        <v>355539</v>
      </c>
      <c r="H9" s="7" t="str">
        <f t="shared" si="2"/>
        <v>N/A</v>
      </c>
      <c r="I9" s="8">
        <v>15.1</v>
      </c>
      <c r="J9" s="8">
        <v>-13.2</v>
      </c>
      <c r="K9" s="25" t="s">
        <v>734</v>
      </c>
      <c r="L9" s="85" t="str">
        <f t="shared" si="3"/>
        <v>Yes</v>
      </c>
    </row>
    <row r="10" spans="1:12" x14ac:dyDescent="0.25">
      <c r="A10" s="117" t="s">
        <v>105</v>
      </c>
      <c r="B10" s="25" t="s">
        <v>213</v>
      </c>
      <c r="C10" s="1">
        <v>180839</v>
      </c>
      <c r="D10" s="7" t="str">
        <f t="shared" si="0"/>
        <v>N/A</v>
      </c>
      <c r="E10" s="1">
        <v>528484</v>
      </c>
      <c r="F10" s="7" t="str">
        <f t="shared" si="1"/>
        <v>N/A</v>
      </c>
      <c r="G10" s="1">
        <v>612326</v>
      </c>
      <c r="H10" s="7" t="str">
        <f t="shared" si="2"/>
        <v>N/A</v>
      </c>
      <c r="I10" s="8">
        <v>192.2</v>
      </c>
      <c r="J10" s="8">
        <v>15.86</v>
      </c>
      <c r="K10" s="25" t="s">
        <v>734</v>
      </c>
      <c r="L10" s="85" t="str">
        <f t="shared" si="3"/>
        <v>Yes</v>
      </c>
    </row>
    <row r="11" spans="1:12" x14ac:dyDescent="0.25">
      <c r="A11" s="117" t="s">
        <v>77</v>
      </c>
      <c r="B11" s="1" t="s">
        <v>213</v>
      </c>
      <c r="C11" s="1">
        <v>560299.74</v>
      </c>
      <c r="D11" s="7" t="str">
        <f t="shared" si="0"/>
        <v>N/A</v>
      </c>
      <c r="E11" s="1">
        <v>939909.05</v>
      </c>
      <c r="F11" s="7" t="str">
        <f t="shared" si="1"/>
        <v>N/A</v>
      </c>
      <c r="G11" s="1">
        <v>1014184.36</v>
      </c>
      <c r="H11" s="7" t="str">
        <f t="shared" si="2"/>
        <v>N/A</v>
      </c>
      <c r="I11" s="8">
        <v>67.75</v>
      </c>
      <c r="J11" s="8">
        <v>7.9020000000000001</v>
      </c>
      <c r="K11" s="1" t="s">
        <v>735</v>
      </c>
      <c r="L11" s="85" t="str">
        <f t="shared" si="3"/>
        <v>Yes</v>
      </c>
    </row>
    <row r="12" spans="1:12" x14ac:dyDescent="0.25">
      <c r="A12" s="117" t="s">
        <v>115</v>
      </c>
      <c r="B12" s="1" t="s">
        <v>213</v>
      </c>
      <c r="C12" s="1">
        <v>77540</v>
      </c>
      <c r="D12" s="1" t="s">
        <v>213</v>
      </c>
      <c r="E12" s="1">
        <v>86138</v>
      </c>
      <c r="F12" s="1" t="s">
        <v>213</v>
      </c>
      <c r="G12" s="1">
        <v>99984</v>
      </c>
      <c r="H12" s="1" t="s">
        <v>213</v>
      </c>
      <c r="I12" s="8">
        <v>11.09</v>
      </c>
      <c r="J12" s="8">
        <v>16.07</v>
      </c>
      <c r="K12" s="1" t="s">
        <v>735</v>
      </c>
      <c r="L12" s="85" t="str">
        <f t="shared" si="3"/>
        <v>No</v>
      </c>
    </row>
    <row r="13" spans="1:12" x14ac:dyDescent="0.25">
      <c r="A13" s="117" t="s">
        <v>446</v>
      </c>
      <c r="B13" s="1" t="s">
        <v>213</v>
      </c>
      <c r="C13" s="1">
        <v>42344</v>
      </c>
      <c r="D13" s="1" t="s">
        <v>213</v>
      </c>
      <c r="E13" s="1">
        <v>44443</v>
      </c>
      <c r="F13" s="1" t="s">
        <v>213</v>
      </c>
      <c r="G13" s="1">
        <v>51395</v>
      </c>
      <c r="H13" s="1" t="s">
        <v>213</v>
      </c>
      <c r="I13" s="8">
        <v>4.9569999999999999</v>
      </c>
      <c r="J13" s="8">
        <v>15.64</v>
      </c>
      <c r="K13" s="1" t="s">
        <v>735</v>
      </c>
      <c r="L13" s="85" t="str">
        <f t="shared" si="3"/>
        <v>No</v>
      </c>
    </row>
    <row r="14" spans="1:12" x14ac:dyDescent="0.25">
      <c r="A14" s="117" t="s">
        <v>447</v>
      </c>
      <c r="B14" s="1" t="s">
        <v>213</v>
      </c>
      <c r="C14" s="1">
        <v>34137</v>
      </c>
      <c r="D14" s="1" t="s">
        <v>213</v>
      </c>
      <c r="E14" s="1">
        <v>34618</v>
      </c>
      <c r="F14" s="1" t="s">
        <v>213</v>
      </c>
      <c r="G14" s="1">
        <v>34323</v>
      </c>
      <c r="H14" s="1" t="s">
        <v>213</v>
      </c>
      <c r="I14" s="8">
        <v>1.409</v>
      </c>
      <c r="J14" s="8">
        <v>-0.85199999999999998</v>
      </c>
      <c r="K14" s="1" t="s">
        <v>735</v>
      </c>
      <c r="L14" s="85" t="str">
        <f t="shared" si="3"/>
        <v>Yes</v>
      </c>
    </row>
    <row r="15" spans="1:12" x14ac:dyDescent="0.25">
      <c r="A15" s="116" t="s">
        <v>58</v>
      </c>
      <c r="B15" s="25" t="s">
        <v>213</v>
      </c>
      <c r="C15" s="10">
        <v>3922304205</v>
      </c>
      <c r="D15" s="7" t="str">
        <f t="shared" ref="D15:D20" si="4">IF($B15="N/A","N/A",IF(C15&gt;10,"No",IF(C15&lt;-10,"No","Yes")))</f>
        <v>N/A</v>
      </c>
      <c r="E15" s="10">
        <v>6175075705</v>
      </c>
      <c r="F15" s="7" t="str">
        <f t="shared" ref="F15:F20" si="5">IF($B15="N/A","N/A",IF(E15&gt;10,"No",IF(E15&lt;-10,"No","Yes")))</f>
        <v>N/A</v>
      </c>
      <c r="G15" s="10">
        <v>6999791318</v>
      </c>
      <c r="H15" s="7" t="str">
        <f t="shared" ref="H15:H20" si="6">IF($B15="N/A","N/A",IF(G15&gt;10,"No",IF(G15&lt;-10,"No","Yes")))</f>
        <v>N/A</v>
      </c>
      <c r="I15" s="8">
        <v>57.43</v>
      </c>
      <c r="J15" s="8">
        <v>13.36</v>
      </c>
      <c r="K15" s="25" t="s">
        <v>734</v>
      </c>
      <c r="L15" s="85" t="str">
        <f t="shared" ref="L15:L20" si="7">IF(J15="Div by 0", "N/A", IF(K15="N/A","N/A", IF(J15&gt;VALUE(MID(K15,1,2)), "No", IF(J15&lt;-1*VALUE(MID(K15,1,2)), "No", "Yes"))))</f>
        <v>Yes</v>
      </c>
    </row>
    <row r="16" spans="1:12" x14ac:dyDescent="0.25">
      <c r="A16" s="116" t="s">
        <v>1105</v>
      </c>
      <c r="B16" s="25" t="s">
        <v>213</v>
      </c>
      <c r="C16" s="10">
        <v>5809.7021388000003</v>
      </c>
      <c r="D16" s="7" t="str">
        <f t="shared" si="4"/>
        <v>N/A</v>
      </c>
      <c r="E16" s="10">
        <v>5743.2841183999999</v>
      </c>
      <c r="F16" s="7" t="str">
        <f t="shared" si="5"/>
        <v>N/A</v>
      </c>
      <c r="G16" s="10">
        <v>5791.8442758000001</v>
      </c>
      <c r="H16" s="7" t="str">
        <f t="shared" si="6"/>
        <v>N/A</v>
      </c>
      <c r="I16" s="8">
        <v>-1.1399999999999999</v>
      </c>
      <c r="J16" s="8">
        <v>0.84550000000000003</v>
      </c>
      <c r="K16" s="25" t="s">
        <v>734</v>
      </c>
      <c r="L16" s="85" t="str">
        <f t="shared" si="7"/>
        <v>Yes</v>
      </c>
    </row>
    <row r="17" spans="1:12" x14ac:dyDescent="0.25">
      <c r="A17" s="116" t="s">
        <v>1205</v>
      </c>
      <c r="B17" s="25" t="s">
        <v>213</v>
      </c>
      <c r="C17" s="10">
        <v>15847.538827</v>
      </c>
      <c r="D17" s="7" t="str">
        <f t="shared" si="4"/>
        <v>N/A</v>
      </c>
      <c r="E17" s="10">
        <v>17287.595043000001</v>
      </c>
      <c r="F17" s="7" t="str">
        <f t="shared" si="5"/>
        <v>N/A</v>
      </c>
      <c r="G17" s="10">
        <v>18710.039070999999</v>
      </c>
      <c r="H17" s="7" t="str">
        <f t="shared" si="6"/>
        <v>N/A</v>
      </c>
      <c r="I17" s="8">
        <v>9.0869999999999997</v>
      </c>
      <c r="J17" s="8">
        <v>8.2279999999999998</v>
      </c>
      <c r="K17" s="25" t="s">
        <v>734</v>
      </c>
      <c r="L17" s="85" t="str">
        <f t="shared" si="7"/>
        <v>Yes</v>
      </c>
    </row>
    <row r="18" spans="1:12" x14ac:dyDescent="0.25">
      <c r="A18" s="116" t="s">
        <v>1206</v>
      </c>
      <c r="B18" s="25" t="s">
        <v>213</v>
      </c>
      <c r="C18" s="10">
        <v>15635.494714</v>
      </c>
      <c r="D18" s="7" t="str">
        <f t="shared" si="4"/>
        <v>N/A</v>
      </c>
      <c r="E18" s="10">
        <v>16476.999127999999</v>
      </c>
      <c r="F18" s="7" t="str">
        <f t="shared" si="5"/>
        <v>N/A</v>
      </c>
      <c r="G18" s="10">
        <v>16950.747168999998</v>
      </c>
      <c r="H18" s="7" t="str">
        <f t="shared" si="6"/>
        <v>N/A</v>
      </c>
      <c r="I18" s="8">
        <v>5.3819999999999997</v>
      </c>
      <c r="J18" s="8">
        <v>2.875</v>
      </c>
      <c r="K18" s="25" t="s">
        <v>734</v>
      </c>
      <c r="L18" s="85" t="str">
        <f t="shared" si="7"/>
        <v>Yes</v>
      </c>
    </row>
    <row r="19" spans="1:12" x14ac:dyDescent="0.25">
      <c r="A19" s="116" t="s">
        <v>1207</v>
      </c>
      <c r="B19" s="25" t="s">
        <v>213</v>
      </c>
      <c r="C19" s="10">
        <v>2132.2352921000002</v>
      </c>
      <c r="D19" s="7" t="str">
        <f t="shared" si="4"/>
        <v>N/A</v>
      </c>
      <c r="E19" s="10">
        <v>2244.0647503999999</v>
      </c>
      <c r="F19" s="7" t="str">
        <f t="shared" si="5"/>
        <v>N/A</v>
      </c>
      <c r="G19" s="10">
        <v>2521.3467439999999</v>
      </c>
      <c r="H19" s="7" t="str">
        <f t="shared" si="6"/>
        <v>N/A</v>
      </c>
      <c r="I19" s="8">
        <v>5.2450000000000001</v>
      </c>
      <c r="J19" s="8">
        <v>12.36</v>
      </c>
      <c r="K19" s="25" t="s">
        <v>734</v>
      </c>
      <c r="L19" s="85" t="str">
        <f t="shared" si="7"/>
        <v>Yes</v>
      </c>
    </row>
    <row r="20" spans="1:12" x14ac:dyDescent="0.25">
      <c r="A20" s="116" t="s">
        <v>1208</v>
      </c>
      <c r="B20" s="25" t="s">
        <v>213</v>
      </c>
      <c r="C20" s="10">
        <v>5484.9049873000004</v>
      </c>
      <c r="D20" s="7" t="str">
        <f t="shared" si="4"/>
        <v>N/A</v>
      </c>
      <c r="E20" s="10">
        <v>5604.9448346999998</v>
      </c>
      <c r="F20" s="7" t="str">
        <f t="shared" si="5"/>
        <v>N/A</v>
      </c>
      <c r="G20" s="10">
        <v>5298.8085644000003</v>
      </c>
      <c r="H20" s="7" t="str">
        <f t="shared" si="6"/>
        <v>N/A</v>
      </c>
      <c r="I20" s="8">
        <v>2.1890000000000001</v>
      </c>
      <c r="J20" s="8">
        <v>-5.46</v>
      </c>
      <c r="K20" s="25" t="s">
        <v>734</v>
      </c>
      <c r="L20" s="85" t="str">
        <f t="shared" si="7"/>
        <v>Yes</v>
      </c>
    </row>
    <row r="21" spans="1:12" x14ac:dyDescent="0.25">
      <c r="A21" s="108" t="s">
        <v>1109</v>
      </c>
      <c r="B21" s="25" t="s">
        <v>213</v>
      </c>
      <c r="C21" s="10">
        <v>6091.5523605999997</v>
      </c>
      <c r="D21" s="7" t="str">
        <f t="shared" ref="D21:D22" si="8">IF($B21="N/A","N/A",IF(C21&gt;10,"No",IF(C21&lt;-10,"No","Yes")))</f>
        <v>N/A</v>
      </c>
      <c r="E21" s="10">
        <v>5993.7838253</v>
      </c>
      <c r="F21" s="7" t="str">
        <f t="shared" ref="F21:F22" si="9">IF($B21="N/A","N/A",IF(E21&gt;10,"No",IF(E21&lt;-10,"No","Yes")))</f>
        <v>N/A</v>
      </c>
      <c r="G21" s="10">
        <v>6086.2843174999998</v>
      </c>
      <c r="H21" s="7" t="str">
        <f t="shared" ref="H21:H22" si="10">IF($B21="N/A","N/A",IF(G21&gt;10,"No",IF(G21&lt;-10,"No","Yes")))</f>
        <v>N/A</v>
      </c>
      <c r="I21" s="8">
        <v>-1.6</v>
      </c>
      <c r="J21" s="8">
        <v>1.5429999999999999</v>
      </c>
      <c r="K21" s="25" t="s">
        <v>734</v>
      </c>
      <c r="L21" s="85" t="str">
        <f>IF(J21="Div by 0", "N/A", IF(OR(J21="N/A",K21="N/A"),"N/A", IF(J21&gt;VALUE(MID(K21,1,2)), "No", IF(J21&lt;-1*VALUE(MID(K21,1,2)), "No", "Yes"))))</f>
        <v>Yes</v>
      </c>
    </row>
    <row r="22" spans="1:12" x14ac:dyDescent="0.25">
      <c r="A22" s="108" t="s">
        <v>1110</v>
      </c>
      <c r="B22" s="25" t="s">
        <v>213</v>
      </c>
      <c r="C22" s="10">
        <v>5450.2026722000001</v>
      </c>
      <c r="D22" s="7" t="str">
        <f t="shared" si="8"/>
        <v>N/A</v>
      </c>
      <c r="E22" s="10">
        <v>5458.4555103000002</v>
      </c>
      <c r="F22" s="7" t="str">
        <f t="shared" si="9"/>
        <v>N/A</v>
      </c>
      <c r="G22" s="10">
        <v>5462.1727279999996</v>
      </c>
      <c r="H22" s="7" t="str">
        <f t="shared" si="10"/>
        <v>N/A</v>
      </c>
      <c r="I22" s="8">
        <v>0.15140000000000001</v>
      </c>
      <c r="J22" s="8">
        <v>6.8099999999999994E-2</v>
      </c>
      <c r="K22" s="25" t="s">
        <v>734</v>
      </c>
      <c r="L22" s="85" t="str">
        <f>IF(J22="Div by 0", "N/A", IF(OR(J22="N/A",K22="N/A"),"N/A", IF(J22&gt;VALUE(MID(K22,1,2)), "No", IF(J22&lt;-1*VALUE(MID(K22,1,2)), "No", "Yes"))))</f>
        <v>Yes</v>
      </c>
    </row>
    <row r="23" spans="1:12" x14ac:dyDescent="0.25">
      <c r="A23" s="116" t="s">
        <v>1209</v>
      </c>
      <c r="B23" s="25" t="s">
        <v>213</v>
      </c>
      <c r="C23" s="10">
        <v>13501.628178999999</v>
      </c>
      <c r="D23" s="7" t="str">
        <f>IF($B23="N/A","N/A",IF(C23&gt;10,"No",IF(C23&lt;-10,"No","Yes")))</f>
        <v>N/A</v>
      </c>
      <c r="E23" s="10">
        <v>14210.864856</v>
      </c>
      <c r="F23" s="7" t="str">
        <f>IF($B23="N/A","N/A",IF(E23&gt;10,"No",IF(E23&lt;-10,"No","Yes")))</f>
        <v>N/A</v>
      </c>
      <c r="G23" s="10">
        <v>14728.067831</v>
      </c>
      <c r="H23" s="7" t="str">
        <f>IF($B23="N/A","N/A",IF(G23&gt;10,"No",IF(G23&lt;-10,"No","Yes")))</f>
        <v>N/A</v>
      </c>
      <c r="I23" s="8">
        <v>5.2530000000000001</v>
      </c>
      <c r="J23" s="8">
        <v>3.6389999999999998</v>
      </c>
      <c r="K23" s="25" t="s">
        <v>734</v>
      </c>
      <c r="L23" s="85" t="str">
        <f>IF(J23="Div by 0", "N/A", IF(K23="N/A","N/A", IF(J23&gt;VALUE(MID(K23,1,2)), "No", IF(J23&lt;-1*VALUE(MID(K23,1,2)), "No", "Yes"))))</f>
        <v>Yes</v>
      </c>
    </row>
    <row r="24" spans="1:12" x14ac:dyDescent="0.25">
      <c r="A24" s="116" t="s">
        <v>1210</v>
      </c>
      <c r="B24" s="25" t="s">
        <v>213</v>
      </c>
      <c r="C24" s="10">
        <v>15828.502834000001</v>
      </c>
      <c r="D24" s="7" t="str">
        <f>IF($B24="N/A","N/A",IF(C24&gt;10,"No",IF(C24&lt;-10,"No","Yes")))</f>
        <v>N/A</v>
      </c>
      <c r="E24" s="10">
        <v>17228.093242999999</v>
      </c>
      <c r="F24" s="7" t="str">
        <f>IF($B24="N/A","N/A",IF(E24&gt;10,"No",IF(E24&lt;-10,"No","Yes")))</f>
        <v>N/A</v>
      </c>
      <c r="G24" s="10">
        <v>18750.663644</v>
      </c>
      <c r="H24" s="7" t="str">
        <f>IF($B24="N/A","N/A",IF(G24&gt;10,"No",IF(G24&lt;-10,"No","Yes")))</f>
        <v>N/A</v>
      </c>
      <c r="I24" s="8">
        <v>8.8420000000000005</v>
      </c>
      <c r="J24" s="8">
        <v>8.8379999999999992</v>
      </c>
      <c r="K24" s="25" t="s">
        <v>734</v>
      </c>
      <c r="L24" s="85" t="str">
        <f>IF(J24="Div by 0", "N/A", IF(K24="N/A","N/A", IF(J24&gt;VALUE(MID(K24,1,2)), "No", IF(J24&lt;-1*VALUE(MID(K24,1,2)), "No", "Yes"))))</f>
        <v>Yes</v>
      </c>
    </row>
    <row r="25" spans="1:12" x14ac:dyDescent="0.25">
      <c r="A25" s="116" t="s">
        <v>1211</v>
      </c>
      <c r="B25" s="25" t="s">
        <v>213</v>
      </c>
      <c r="C25" s="10">
        <v>10840.805519</v>
      </c>
      <c r="D25" s="7" t="str">
        <f>IF($B25="N/A","N/A",IF(C25&gt;10,"No",IF(C25&lt;-10,"No","Yes")))</f>
        <v>N/A</v>
      </c>
      <c r="E25" s="10">
        <v>11833.823127</v>
      </c>
      <c r="F25" s="7" t="str">
        <f>IF($B25="N/A","N/A",IF(E25&gt;10,"No",IF(E25&lt;-10,"No","Yes")))</f>
        <v>N/A</v>
      </c>
      <c r="G25" s="10">
        <v>12432.531335</v>
      </c>
      <c r="H25" s="7" t="str">
        <f>IF($B25="N/A","N/A",IF(G25&gt;10,"No",IF(G25&lt;-10,"No","Yes")))</f>
        <v>N/A</v>
      </c>
      <c r="I25" s="8">
        <v>9.16</v>
      </c>
      <c r="J25" s="8">
        <v>5.0590000000000002</v>
      </c>
      <c r="K25" s="25" t="s">
        <v>734</v>
      </c>
      <c r="L25" s="85" t="str">
        <f>IF(J25="Div by 0", "N/A", IF(K25="N/A","N/A", IF(J25&gt;VALUE(MID(K25,1,2)), "No", IF(J25&lt;-1*VALUE(MID(K25,1,2)), "No", "Yes"))))</f>
        <v>Yes</v>
      </c>
    </row>
    <row r="26" spans="1:12" x14ac:dyDescent="0.25">
      <c r="A26" s="116" t="s">
        <v>1212</v>
      </c>
      <c r="B26" s="25" t="s">
        <v>213</v>
      </c>
      <c r="C26" s="10">
        <v>13812.889751999999</v>
      </c>
      <c r="D26" s="7" t="str">
        <f t="shared" ref="D26:D27" si="11">IF($B26="N/A","N/A",IF(C26&gt;10,"No",IF(C26&lt;-10,"No","Yes")))</f>
        <v>N/A</v>
      </c>
      <c r="E26" s="10">
        <v>14673.972970000001</v>
      </c>
      <c r="F26" s="7" t="str">
        <f t="shared" ref="F26:F30" si="12">IF($B26="N/A","N/A",IF(E26&gt;10,"No",IF(E26&lt;-10,"No","Yes")))</f>
        <v>N/A</v>
      </c>
      <c r="G26" s="10">
        <v>15313.962337000001</v>
      </c>
      <c r="H26" s="7" t="str">
        <f t="shared" ref="H26:H27" si="13">IF($B26="N/A","N/A",IF(G26&gt;10,"No",IF(G26&lt;-10,"No","Yes")))</f>
        <v>N/A</v>
      </c>
      <c r="I26" s="8">
        <v>6.234</v>
      </c>
      <c r="J26" s="8">
        <v>4.3609999999999998</v>
      </c>
      <c r="K26" s="25" t="s">
        <v>734</v>
      </c>
      <c r="L26" s="85" t="str">
        <f>IF(J26="Div by 0", "N/A", IF(OR(J26="N/A",K26="N/A"),"N/A", IF(J26&gt;VALUE(MID(K26,1,2)), "No", IF(J26&lt;-1*VALUE(MID(K26,1,2)), "No", "Yes"))))</f>
        <v>Yes</v>
      </c>
    </row>
    <row r="27" spans="1:12" x14ac:dyDescent="0.25">
      <c r="A27" s="116" t="s">
        <v>1213</v>
      </c>
      <c r="B27" s="25" t="s">
        <v>213</v>
      </c>
      <c r="C27" s="10">
        <v>13032.269324999999</v>
      </c>
      <c r="D27" s="7" t="str">
        <f t="shared" si="11"/>
        <v>N/A</v>
      </c>
      <c r="E27" s="10">
        <v>13539.346237</v>
      </c>
      <c r="F27" s="7" t="str">
        <f t="shared" si="12"/>
        <v>N/A</v>
      </c>
      <c r="G27" s="10">
        <v>13894.836963</v>
      </c>
      <c r="H27" s="7" t="str">
        <f t="shared" si="13"/>
        <v>N/A</v>
      </c>
      <c r="I27" s="8">
        <v>3.891</v>
      </c>
      <c r="J27" s="8">
        <v>2.6259999999999999</v>
      </c>
      <c r="K27" s="25" t="s">
        <v>734</v>
      </c>
      <c r="L27" s="85" t="str">
        <f>IF(J27="Div by 0", "N/A", IF(OR(J27="N/A",K27="N/A"),"N/A", IF(J27&gt;VALUE(MID(K27,1,2)), "No", IF(J27&lt;-1*VALUE(MID(K27,1,2)), "No", "Yes"))))</f>
        <v>Yes</v>
      </c>
    </row>
    <row r="28" spans="1:12" x14ac:dyDescent="0.25">
      <c r="A28" s="134" t="s">
        <v>1214</v>
      </c>
      <c r="B28" s="10" t="s">
        <v>213</v>
      </c>
      <c r="C28" s="10" t="s">
        <v>1750</v>
      </c>
      <c r="D28" s="7" t="str">
        <f t="shared" ref="D28:D30" si="14">IF($B28="N/A","N/A",IF(C28&gt;10,"No",IF(C28&lt;-10,"No","Yes")))</f>
        <v>N/A</v>
      </c>
      <c r="E28" s="10" t="s">
        <v>1750</v>
      </c>
      <c r="F28" s="7" t="str">
        <f t="shared" si="12"/>
        <v>N/A</v>
      </c>
      <c r="G28" s="10" t="s">
        <v>1750</v>
      </c>
      <c r="H28" s="7" t="str">
        <f t="shared" ref="H28:H30" si="15">IF($B28="N/A","N/A",IF(G28&gt;10,"No",IF(G28&lt;-10,"No","Yes")))</f>
        <v>N/A</v>
      </c>
      <c r="I28" s="8" t="s">
        <v>1750</v>
      </c>
      <c r="J28" s="8" t="s">
        <v>1750</v>
      </c>
      <c r="K28" s="25" t="s">
        <v>734</v>
      </c>
      <c r="L28" s="85" t="str">
        <f>IF(J28="Div by 0", "N/A", IF(OR(J28="N/A",K28="N/A"),"N/A", IF(J28&gt;VALUE(MID(K28,1,2)), "No", IF(J28&lt;-1*VALUE(MID(K28,1,2)), "No", "Yes"))))</f>
        <v>N/A</v>
      </c>
    </row>
    <row r="29" spans="1:12" x14ac:dyDescent="0.25">
      <c r="A29" s="134" t="s">
        <v>1215</v>
      </c>
      <c r="B29" s="10" t="s">
        <v>213</v>
      </c>
      <c r="C29" s="10" t="s">
        <v>1750</v>
      </c>
      <c r="D29" s="7" t="str">
        <f t="shared" si="14"/>
        <v>N/A</v>
      </c>
      <c r="E29" s="10" t="s">
        <v>1750</v>
      </c>
      <c r="F29" s="7" t="str">
        <f t="shared" si="12"/>
        <v>N/A</v>
      </c>
      <c r="G29" s="10" t="s">
        <v>1750</v>
      </c>
      <c r="H29" s="7" t="str">
        <f t="shared" si="15"/>
        <v>N/A</v>
      </c>
      <c r="I29" s="8" t="s">
        <v>1750</v>
      </c>
      <c r="J29" s="8" t="s">
        <v>1750</v>
      </c>
      <c r="K29" s="25" t="s">
        <v>734</v>
      </c>
      <c r="L29" s="85" t="str">
        <f t="shared" ref="L29:L30" si="16">IF(J29="Div by 0", "N/A", IF(OR(J29="N/A",K29="N/A"),"N/A", IF(J29&gt;VALUE(MID(K29,1,2)), "No", IF(J29&lt;-1*VALUE(MID(K29,1,2)), "No", "Yes"))))</f>
        <v>N/A</v>
      </c>
    </row>
    <row r="30" spans="1:12" x14ac:dyDescent="0.25">
      <c r="A30" s="134" t="s">
        <v>1216</v>
      </c>
      <c r="B30" s="10" t="s">
        <v>213</v>
      </c>
      <c r="C30" s="10" t="s">
        <v>1750</v>
      </c>
      <c r="D30" s="7" t="str">
        <f t="shared" si="14"/>
        <v>N/A</v>
      </c>
      <c r="E30" s="10" t="s">
        <v>1750</v>
      </c>
      <c r="F30" s="7" t="str">
        <f t="shared" si="12"/>
        <v>N/A</v>
      </c>
      <c r="G30" s="10" t="s">
        <v>1750</v>
      </c>
      <c r="H30" s="7" t="str">
        <f t="shared" si="15"/>
        <v>N/A</v>
      </c>
      <c r="I30" s="8" t="s">
        <v>1750</v>
      </c>
      <c r="J30" s="8" t="s">
        <v>1750</v>
      </c>
      <c r="K30" s="25" t="s">
        <v>734</v>
      </c>
      <c r="L30" s="85" t="str">
        <f t="shared" si="16"/>
        <v>N/A</v>
      </c>
    </row>
    <row r="31" spans="1:12" x14ac:dyDescent="0.25">
      <c r="A31" s="142" t="s">
        <v>2</v>
      </c>
      <c r="B31" s="21" t="s">
        <v>213</v>
      </c>
      <c r="C31" s="9">
        <v>98.013863997000001</v>
      </c>
      <c r="D31" s="7" t="str">
        <f t="shared" ref="D31:D69" si="17">IF($B31="N/A","N/A",IF(C31&gt;10,"No",IF(C31&lt;-10,"No","Yes")))</f>
        <v>N/A</v>
      </c>
      <c r="E31" s="9">
        <v>94.486049804000004</v>
      </c>
      <c r="F31" s="7" t="str">
        <f t="shared" ref="F31:F69" si="18">IF($B31="N/A","N/A",IF(E31&gt;10,"No",IF(E31&lt;-10,"No","Yes")))</f>
        <v>N/A</v>
      </c>
      <c r="G31" s="9">
        <v>94.822350565999997</v>
      </c>
      <c r="H31" s="7" t="str">
        <f t="shared" ref="H31:H69" si="19">IF($B31="N/A","N/A",IF(G31&gt;10,"No",IF(G31&lt;-10,"No","Yes")))</f>
        <v>N/A</v>
      </c>
      <c r="I31" s="8">
        <v>-3.6</v>
      </c>
      <c r="J31" s="8">
        <v>0.35589999999999999</v>
      </c>
      <c r="K31" s="25" t="s">
        <v>734</v>
      </c>
      <c r="L31" s="85" t="str">
        <f t="shared" ref="L31:L99" si="20">IF(J31="Div by 0", "N/A", IF(K31="N/A","N/A", IF(J31&gt;VALUE(MID(K31,1,2)), "No", IF(J31&lt;-1*VALUE(MID(K31,1,2)), "No", "Yes"))))</f>
        <v>Yes</v>
      </c>
    </row>
    <row r="32" spans="1:12" x14ac:dyDescent="0.25">
      <c r="A32" s="142" t="s">
        <v>22</v>
      </c>
      <c r="B32" s="21" t="s">
        <v>213</v>
      </c>
      <c r="C32" s="1">
        <v>661721</v>
      </c>
      <c r="D32" s="7" t="str">
        <f t="shared" si="17"/>
        <v>N/A</v>
      </c>
      <c r="E32" s="1">
        <v>1015897</v>
      </c>
      <c r="F32" s="7" t="str">
        <f t="shared" si="18"/>
        <v>N/A</v>
      </c>
      <c r="G32" s="1">
        <v>1145985</v>
      </c>
      <c r="H32" s="7" t="str">
        <f t="shared" si="19"/>
        <v>N/A</v>
      </c>
      <c r="I32" s="8">
        <v>53.52</v>
      </c>
      <c r="J32" s="8">
        <v>12.81</v>
      </c>
      <c r="K32" s="25" t="s">
        <v>734</v>
      </c>
      <c r="L32" s="85" t="str">
        <f t="shared" si="20"/>
        <v>Yes</v>
      </c>
    </row>
    <row r="33" spans="1:12" x14ac:dyDescent="0.25">
      <c r="A33" s="142" t="s">
        <v>448</v>
      </c>
      <c r="B33" s="25" t="s">
        <v>213</v>
      </c>
      <c r="C33" s="1">
        <v>43159</v>
      </c>
      <c r="D33" s="1" t="str">
        <f t="shared" si="17"/>
        <v>N/A</v>
      </c>
      <c r="E33" s="1">
        <v>45312</v>
      </c>
      <c r="F33" s="1" t="str">
        <f t="shared" si="18"/>
        <v>N/A</v>
      </c>
      <c r="G33" s="1">
        <v>54733</v>
      </c>
      <c r="H33" s="7" t="str">
        <f t="shared" si="19"/>
        <v>N/A</v>
      </c>
      <c r="I33" s="8">
        <v>4.9889999999999999</v>
      </c>
      <c r="J33" s="8">
        <v>20.79</v>
      </c>
      <c r="K33" s="25" t="s">
        <v>734</v>
      </c>
      <c r="L33" s="85" t="str">
        <f t="shared" si="20"/>
        <v>Yes</v>
      </c>
    </row>
    <row r="34" spans="1:12" x14ac:dyDescent="0.25">
      <c r="A34" s="142" t="s">
        <v>1217</v>
      </c>
      <c r="B34" s="3" t="s">
        <v>213</v>
      </c>
      <c r="C34" s="1">
        <v>17280</v>
      </c>
      <c r="D34" s="5" t="str">
        <f t="shared" ref="D34:D38" si="21">IF($B34="N/A","N/A",IF(C34&lt;0,"No","Yes"))</f>
        <v>N/A</v>
      </c>
      <c r="E34" s="1">
        <v>17752</v>
      </c>
      <c r="F34" s="5" t="str">
        <f t="shared" ref="F34:F38" si="22">IF($B34="N/A","N/A",IF(E34&lt;0,"No","Yes"))</f>
        <v>N/A</v>
      </c>
      <c r="G34" s="1">
        <v>51790</v>
      </c>
      <c r="H34" s="5" t="str">
        <f t="shared" ref="H34:H38" si="23">IF($B34="N/A","N/A",IF(G34&lt;0,"No","Yes"))</f>
        <v>N/A</v>
      </c>
      <c r="I34" s="8">
        <v>2.7309999999999999</v>
      </c>
      <c r="J34" s="8">
        <v>191.7</v>
      </c>
      <c r="K34" s="1" t="s">
        <v>734</v>
      </c>
      <c r="L34" s="85" t="str">
        <f t="shared" si="20"/>
        <v>No</v>
      </c>
    </row>
    <row r="35" spans="1:12" x14ac:dyDescent="0.25">
      <c r="A35" s="142" t="s">
        <v>1218</v>
      </c>
      <c r="B35" s="3" t="s">
        <v>213</v>
      </c>
      <c r="C35" s="1">
        <v>0</v>
      </c>
      <c r="D35" s="5" t="str">
        <f t="shared" si="21"/>
        <v>N/A</v>
      </c>
      <c r="E35" s="1">
        <v>0</v>
      </c>
      <c r="F35" s="5" t="str">
        <f t="shared" si="22"/>
        <v>N/A</v>
      </c>
      <c r="G35" s="1">
        <v>0</v>
      </c>
      <c r="H35" s="5" t="str">
        <f t="shared" si="23"/>
        <v>N/A</v>
      </c>
      <c r="I35" s="8" t="s">
        <v>1750</v>
      </c>
      <c r="J35" s="8" t="s">
        <v>1750</v>
      </c>
      <c r="K35" s="1" t="s">
        <v>734</v>
      </c>
      <c r="L35" s="85" t="str">
        <f t="shared" si="20"/>
        <v>N/A</v>
      </c>
    </row>
    <row r="36" spans="1:12" x14ac:dyDescent="0.25">
      <c r="A36" s="142" t="s">
        <v>1219</v>
      </c>
      <c r="B36" s="3" t="s">
        <v>213</v>
      </c>
      <c r="C36" s="1">
        <v>849</v>
      </c>
      <c r="D36" s="5" t="str">
        <f t="shared" si="21"/>
        <v>N/A</v>
      </c>
      <c r="E36" s="1">
        <v>727</v>
      </c>
      <c r="F36" s="5" t="str">
        <f t="shared" si="22"/>
        <v>N/A</v>
      </c>
      <c r="G36" s="1">
        <v>11</v>
      </c>
      <c r="H36" s="5" t="str">
        <f t="shared" si="23"/>
        <v>N/A</v>
      </c>
      <c r="I36" s="8">
        <v>-14.4</v>
      </c>
      <c r="J36" s="8">
        <v>-98.5</v>
      </c>
      <c r="K36" s="1" t="s">
        <v>734</v>
      </c>
      <c r="L36" s="85" t="str">
        <f t="shared" si="20"/>
        <v>No</v>
      </c>
    </row>
    <row r="37" spans="1:12" x14ac:dyDescent="0.25">
      <c r="A37" s="142" t="s">
        <v>1220</v>
      </c>
      <c r="B37" s="3" t="s">
        <v>213</v>
      </c>
      <c r="C37" s="1">
        <v>25030</v>
      </c>
      <c r="D37" s="5" t="str">
        <f t="shared" si="21"/>
        <v>N/A</v>
      </c>
      <c r="E37" s="1">
        <v>26833</v>
      </c>
      <c r="F37" s="5" t="str">
        <f t="shared" si="22"/>
        <v>N/A</v>
      </c>
      <c r="G37" s="1">
        <v>2932</v>
      </c>
      <c r="H37" s="5" t="str">
        <f t="shared" si="23"/>
        <v>N/A</v>
      </c>
      <c r="I37" s="8">
        <v>7.2030000000000003</v>
      </c>
      <c r="J37" s="8">
        <v>-89.1</v>
      </c>
      <c r="K37" s="1" t="s">
        <v>734</v>
      </c>
      <c r="L37" s="85" t="str">
        <f t="shared" si="20"/>
        <v>No</v>
      </c>
    </row>
    <row r="38" spans="1:12" x14ac:dyDescent="0.25">
      <c r="A38" s="142" t="s">
        <v>1221</v>
      </c>
      <c r="B38" s="3" t="s">
        <v>213</v>
      </c>
      <c r="C38" s="1">
        <v>0</v>
      </c>
      <c r="D38" s="5" t="str">
        <f t="shared" si="21"/>
        <v>N/A</v>
      </c>
      <c r="E38" s="1">
        <v>0</v>
      </c>
      <c r="F38" s="5" t="str">
        <f t="shared" si="22"/>
        <v>N/A</v>
      </c>
      <c r="G38" s="1">
        <v>0</v>
      </c>
      <c r="H38" s="5" t="str">
        <f t="shared" si="23"/>
        <v>N/A</v>
      </c>
      <c r="I38" s="8" t="s">
        <v>1750</v>
      </c>
      <c r="J38" s="8" t="s">
        <v>1750</v>
      </c>
      <c r="K38" s="1" t="s">
        <v>734</v>
      </c>
      <c r="L38" s="85" t="str">
        <f t="shared" si="20"/>
        <v>N/A</v>
      </c>
    </row>
    <row r="39" spans="1:12" x14ac:dyDescent="0.25">
      <c r="A39" s="142" t="s">
        <v>449</v>
      </c>
      <c r="B39" s="25" t="s">
        <v>213</v>
      </c>
      <c r="C39" s="1">
        <v>91996</v>
      </c>
      <c r="D39" s="1" t="str">
        <f t="shared" si="17"/>
        <v>N/A</v>
      </c>
      <c r="E39" s="1">
        <v>89512</v>
      </c>
      <c r="F39" s="1" t="str">
        <f t="shared" si="18"/>
        <v>N/A</v>
      </c>
      <c r="G39" s="1">
        <v>86809</v>
      </c>
      <c r="H39" s="7" t="str">
        <f t="shared" si="19"/>
        <v>N/A</v>
      </c>
      <c r="I39" s="8">
        <v>-2.7</v>
      </c>
      <c r="J39" s="8">
        <v>-3.02</v>
      </c>
      <c r="K39" s="25" t="s">
        <v>734</v>
      </c>
      <c r="L39" s="85" t="str">
        <f t="shared" si="20"/>
        <v>Yes</v>
      </c>
    </row>
    <row r="40" spans="1:12" x14ac:dyDescent="0.25">
      <c r="A40" s="142" t="s">
        <v>1222</v>
      </c>
      <c r="B40" s="3" t="s">
        <v>213</v>
      </c>
      <c r="C40" s="1">
        <v>66976</v>
      </c>
      <c r="D40" s="5" t="str">
        <f t="shared" ref="D40:D45" si="24">IF($B40="N/A","N/A",IF(C40&lt;0,"No","Yes"))</f>
        <v>N/A</v>
      </c>
      <c r="E40" s="1">
        <v>65381</v>
      </c>
      <c r="F40" s="5" t="str">
        <f t="shared" ref="F40:F45" si="25">IF($B40="N/A","N/A",IF(E40&lt;0,"No","Yes"))</f>
        <v>N/A</v>
      </c>
      <c r="G40" s="1">
        <v>84534</v>
      </c>
      <c r="H40" s="5" t="str">
        <f t="shared" ref="H40:H45" si="26">IF($B40="N/A","N/A",IF(G40&lt;0,"No","Yes"))</f>
        <v>N/A</v>
      </c>
      <c r="I40" s="8">
        <v>-2.38</v>
      </c>
      <c r="J40" s="8">
        <v>29.29</v>
      </c>
      <c r="K40" s="1" t="s">
        <v>734</v>
      </c>
      <c r="L40" s="85" t="str">
        <f t="shared" si="20"/>
        <v>Yes</v>
      </c>
    </row>
    <row r="41" spans="1:12" x14ac:dyDescent="0.25">
      <c r="A41" s="142" t="s">
        <v>1223</v>
      </c>
      <c r="B41" s="3" t="s">
        <v>213</v>
      </c>
      <c r="C41" s="1">
        <v>0</v>
      </c>
      <c r="D41" s="5" t="str">
        <f t="shared" si="24"/>
        <v>N/A</v>
      </c>
      <c r="E41" s="1">
        <v>0</v>
      </c>
      <c r="F41" s="5" t="str">
        <f t="shared" si="25"/>
        <v>N/A</v>
      </c>
      <c r="G41" s="1">
        <v>11</v>
      </c>
      <c r="H41" s="5" t="str">
        <f t="shared" si="26"/>
        <v>N/A</v>
      </c>
      <c r="I41" s="8" t="s">
        <v>1750</v>
      </c>
      <c r="J41" s="8" t="s">
        <v>1750</v>
      </c>
      <c r="K41" s="1" t="s">
        <v>734</v>
      </c>
      <c r="L41" s="85" t="str">
        <f t="shared" si="20"/>
        <v>N/A</v>
      </c>
    </row>
    <row r="42" spans="1:12" x14ac:dyDescent="0.25">
      <c r="A42" s="142" t="s">
        <v>1224</v>
      </c>
      <c r="B42" s="3" t="s">
        <v>213</v>
      </c>
      <c r="C42" s="1">
        <v>1797</v>
      </c>
      <c r="D42" s="5" t="str">
        <f t="shared" si="24"/>
        <v>N/A</v>
      </c>
      <c r="E42" s="1">
        <v>1244</v>
      </c>
      <c r="F42" s="5" t="str">
        <f t="shared" si="25"/>
        <v>N/A</v>
      </c>
      <c r="G42" s="1">
        <v>14</v>
      </c>
      <c r="H42" s="5" t="str">
        <f t="shared" si="26"/>
        <v>N/A</v>
      </c>
      <c r="I42" s="8">
        <v>-30.8</v>
      </c>
      <c r="J42" s="8">
        <v>-98.9</v>
      </c>
      <c r="K42" s="1" t="s">
        <v>734</v>
      </c>
      <c r="L42" s="85" t="str">
        <f t="shared" si="20"/>
        <v>No</v>
      </c>
    </row>
    <row r="43" spans="1:12" x14ac:dyDescent="0.25">
      <c r="A43" s="142" t="s">
        <v>1225</v>
      </c>
      <c r="B43" s="3" t="s">
        <v>213</v>
      </c>
      <c r="C43" s="1">
        <v>946</v>
      </c>
      <c r="D43" s="5" t="str">
        <f t="shared" si="24"/>
        <v>N/A</v>
      </c>
      <c r="E43" s="1">
        <v>710</v>
      </c>
      <c r="F43" s="5" t="str">
        <f t="shared" si="25"/>
        <v>N/A</v>
      </c>
      <c r="G43" s="1">
        <v>840</v>
      </c>
      <c r="H43" s="5" t="str">
        <f t="shared" si="26"/>
        <v>N/A</v>
      </c>
      <c r="I43" s="8">
        <v>-24.9</v>
      </c>
      <c r="J43" s="8">
        <v>18.309999999999999</v>
      </c>
      <c r="K43" s="1" t="s">
        <v>734</v>
      </c>
      <c r="L43" s="85" t="str">
        <f t="shared" si="20"/>
        <v>Yes</v>
      </c>
    </row>
    <row r="44" spans="1:12" x14ac:dyDescent="0.25">
      <c r="A44" s="142" t="s">
        <v>1226</v>
      </c>
      <c r="B44" s="3" t="s">
        <v>213</v>
      </c>
      <c r="C44" s="1">
        <v>22277</v>
      </c>
      <c r="D44" s="5" t="str">
        <f t="shared" si="24"/>
        <v>N/A</v>
      </c>
      <c r="E44" s="1">
        <v>22177</v>
      </c>
      <c r="F44" s="5" t="str">
        <f t="shared" si="25"/>
        <v>N/A</v>
      </c>
      <c r="G44" s="1">
        <v>1419</v>
      </c>
      <c r="H44" s="5" t="str">
        <f t="shared" si="26"/>
        <v>N/A</v>
      </c>
      <c r="I44" s="8">
        <v>-0.44900000000000001</v>
      </c>
      <c r="J44" s="8">
        <v>-93.6</v>
      </c>
      <c r="K44" s="1" t="s">
        <v>734</v>
      </c>
      <c r="L44" s="85" t="str">
        <f t="shared" si="20"/>
        <v>No</v>
      </c>
    </row>
    <row r="45" spans="1:12" x14ac:dyDescent="0.25">
      <c r="A45" s="142" t="s">
        <v>1227</v>
      </c>
      <c r="B45" s="3" t="s">
        <v>213</v>
      </c>
      <c r="C45" s="1">
        <v>0</v>
      </c>
      <c r="D45" s="5" t="str">
        <f t="shared" si="24"/>
        <v>N/A</v>
      </c>
      <c r="E45" s="1">
        <v>0</v>
      </c>
      <c r="F45" s="5" t="str">
        <f t="shared" si="25"/>
        <v>N/A</v>
      </c>
      <c r="G45" s="1">
        <v>0</v>
      </c>
      <c r="H45" s="5" t="str">
        <f t="shared" si="26"/>
        <v>N/A</v>
      </c>
      <c r="I45" s="8" t="s">
        <v>1750</v>
      </c>
      <c r="J45" s="8" t="s">
        <v>1750</v>
      </c>
      <c r="K45" s="1" t="s">
        <v>734</v>
      </c>
      <c r="L45" s="85" t="str">
        <f t="shared" si="20"/>
        <v>N/A</v>
      </c>
    </row>
    <row r="46" spans="1:12" x14ac:dyDescent="0.25">
      <c r="A46" s="142" t="s">
        <v>450</v>
      </c>
      <c r="B46" s="25" t="s">
        <v>213</v>
      </c>
      <c r="C46" s="1">
        <v>349856</v>
      </c>
      <c r="D46" s="1" t="str">
        <f t="shared" si="17"/>
        <v>N/A</v>
      </c>
      <c r="E46" s="1">
        <v>395670</v>
      </c>
      <c r="F46" s="1" t="str">
        <f t="shared" si="18"/>
        <v>N/A</v>
      </c>
      <c r="G46" s="1">
        <v>342656</v>
      </c>
      <c r="H46" s="7" t="str">
        <f t="shared" si="19"/>
        <v>N/A</v>
      </c>
      <c r="I46" s="8">
        <v>13.1</v>
      </c>
      <c r="J46" s="8">
        <v>-13.4</v>
      </c>
      <c r="K46" s="25" t="s">
        <v>734</v>
      </c>
      <c r="L46" s="85" t="str">
        <f t="shared" si="20"/>
        <v>Yes</v>
      </c>
    </row>
    <row r="47" spans="1:12" x14ac:dyDescent="0.25">
      <c r="A47" s="142" t="s">
        <v>1228</v>
      </c>
      <c r="B47" s="3" t="s">
        <v>213</v>
      </c>
      <c r="C47" s="1">
        <v>99822</v>
      </c>
      <c r="D47" s="5" t="str">
        <f t="shared" ref="D47:D53" si="27">IF($B47="N/A","N/A",IF(C47&lt;0,"No","Yes"))</f>
        <v>N/A</v>
      </c>
      <c r="E47" s="1">
        <v>48321</v>
      </c>
      <c r="F47" s="5" t="str">
        <f t="shared" ref="F47:F53" si="28">IF($B47="N/A","N/A",IF(E47&lt;0,"No","Yes"))</f>
        <v>N/A</v>
      </c>
      <c r="G47" s="1">
        <v>76915</v>
      </c>
      <c r="H47" s="5" t="str">
        <f t="shared" ref="H47:H53" si="29">IF($B47="N/A","N/A",IF(G47&lt;0,"No","Yes"))</f>
        <v>N/A</v>
      </c>
      <c r="I47" s="8">
        <v>-51.6</v>
      </c>
      <c r="J47" s="8">
        <v>59.18</v>
      </c>
      <c r="K47" s="1" t="s">
        <v>734</v>
      </c>
      <c r="L47" s="85" t="str">
        <f t="shared" si="20"/>
        <v>No</v>
      </c>
    </row>
    <row r="48" spans="1:12" x14ac:dyDescent="0.25">
      <c r="A48" s="142" t="s">
        <v>1229</v>
      </c>
      <c r="B48" s="3" t="s">
        <v>213</v>
      </c>
      <c r="C48" s="1">
        <v>3324</v>
      </c>
      <c r="D48" s="5" t="str">
        <f t="shared" si="27"/>
        <v>N/A</v>
      </c>
      <c r="E48" s="1">
        <v>58</v>
      </c>
      <c r="F48" s="5" t="str">
        <f t="shared" si="28"/>
        <v>N/A</v>
      </c>
      <c r="G48" s="1">
        <v>2249</v>
      </c>
      <c r="H48" s="5" t="str">
        <f t="shared" si="29"/>
        <v>N/A</v>
      </c>
      <c r="I48" s="8">
        <v>-98.3</v>
      </c>
      <c r="J48" s="8">
        <v>3778</v>
      </c>
      <c r="K48" s="1" t="s">
        <v>734</v>
      </c>
      <c r="L48" s="85" t="str">
        <f t="shared" si="20"/>
        <v>No</v>
      </c>
    </row>
    <row r="49" spans="1:12" x14ac:dyDescent="0.25">
      <c r="A49" s="142" t="s">
        <v>1230</v>
      </c>
      <c r="B49" s="3" t="s">
        <v>213</v>
      </c>
      <c r="C49" s="1">
        <v>0</v>
      </c>
      <c r="D49" s="5" t="str">
        <f t="shared" si="27"/>
        <v>N/A</v>
      </c>
      <c r="E49" s="1">
        <v>0</v>
      </c>
      <c r="F49" s="5" t="str">
        <f t="shared" si="28"/>
        <v>N/A</v>
      </c>
      <c r="G49" s="1">
        <v>0</v>
      </c>
      <c r="H49" s="5" t="str">
        <f t="shared" si="29"/>
        <v>N/A</v>
      </c>
      <c r="I49" s="8" t="s">
        <v>1750</v>
      </c>
      <c r="J49" s="8" t="s">
        <v>1750</v>
      </c>
      <c r="K49" s="1" t="s">
        <v>734</v>
      </c>
      <c r="L49" s="85" t="str">
        <f t="shared" si="20"/>
        <v>N/A</v>
      </c>
    </row>
    <row r="50" spans="1:12" x14ac:dyDescent="0.25">
      <c r="A50" s="142" t="s">
        <v>1231</v>
      </c>
      <c r="B50" s="3" t="s">
        <v>213</v>
      </c>
      <c r="C50" s="1">
        <v>192152</v>
      </c>
      <c r="D50" s="5" t="str">
        <f t="shared" si="27"/>
        <v>N/A</v>
      </c>
      <c r="E50" s="1">
        <v>296882</v>
      </c>
      <c r="F50" s="5" t="str">
        <f t="shared" si="28"/>
        <v>N/A</v>
      </c>
      <c r="G50" s="1">
        <v>246156</v>
      </c>
      <c r="H50" s="5" t="str">
        <f t="shared" si="29"/>
        <v>N/A</v>
      </c>
      <c r="I50" s="8">
        <v>54.5</v>
      </c>
      <c r="J50" s="8">
        <v>-17.100000000000001</v>
      </c>
      <c r="K50" s="1" t="s">
        <v>734</v>
      </c>
      <c r="L50" s="85" t="str">
        <f t="shared" si="20"/>
        <v>Yes</v>
      </c>
    </row>
    <row r="51" spans="1:12" x14ac:dyDescent="0.25">
      <c r="A51" s="142" t="s">
        <v>1232</v>
      </c>
      <c r="B51" s="3" t="s">
        <v>213</v>
      </c>
      <c r="C51" s="1">
        <v>34660</v>
      </c>
      <c r="D51" s="5" t="str">
        <f t="shared" si="27"/>
        <v>N/A</v>
      </c>
      <c r="E51" s="1">
        <v>30372</v>
      </c>
      <c r="F51" s="5" t="str">
        <f t="shared" si="28"/>
        <v>N/A</v>
      </c>
      <c r="G51" s="1">
        <v>5873</v>
      </c>
      <c r="H51" s="5" t="str">
        <f t="shared" si="29"/>
        <v>N/A</v>
      </c>
      <c r="I51" s="8">
        <v>-12.4</v>
      </c>
      <c r="J51" s="8">
        <v>-80.7</v>
      </c>
      <c r="K51" s="1" t="s">
        <v>734</v>
      </c>
      <c r="L51" s="85" t="str">
        <f t="shared" si="20"/>
        <v>No</v>
      </c>
    </row>
    <row r="52" spans="1:12" x14ac:dyDescent="0.25">
      <c r="A52" s="142" t="s">
        <v>1233</v>
      </c>
      <c r="B52" s="3" t="s">
        <v>213</v>
      </c>
      <c r="C52" s="1">
        <v>19898</v>
      </c>
      <c r="D52" s="5" t="str">
        <f t="shared" si="27"/>
        <v>N/A</v>
      </c>
      <c r="E52" s="1">
        <v>20037</v>
      </c>
      <c r="F52" s="5" t="str">
        <f t="shared" si="28"/>
        <v>N/A</v>
      </c>
      <c r="G52" s="1">
        <v>11463</v>
      </c>
      <c r="H52" s="5" t="str">
        <f t="shared" si="29"/>
        <v>N/A</v>
      </c>
      <c r="I52" s="8">
        <v>0.6986</v>
      </c>
      <c r="J52" s="8">
        <v>-42.8</v>
      </c>
      <c r="K52" s="1" t="s">
        <v>734</v>
      </c>
      <c r="L52" s="85" t="str">
        <f t="shared" si="20"/>
        <v>No</v>
      </c>
    </row>
    <row r="53" spans="1:12" x14ac:dyDescent="0.25">
      <c r="A53" s="142" t="s">
        <v>1234</v>
      </c>
      <c r="B53" s="3" t="s">
        <v>213</v>
      </c>
      <c r="C53" s="1">
        <v>0</v>
      </c>
      <c r="D53" s="5" t="str">
        <f t="shared" si="27"/>
        <v>N/A</v>
      </c>
      <c r="E53" s="1">
        <v>0</v>
      </c>
      <c r="F53" s="5" t="str">
        <f t="shared" si="28"/>
        <v>N/A</v>
      </c>
      <c r="G53" s="1">
        <v>0</v>
      </c>
      <c r="H53" s="5" t="str">
        <f t="shared" si="29"/>
        <v>N/A</v>
      </c>
      <c r="I53" s="8" t="s">
        <v>1750</v>
      </c>
      <c r="J53" s="8" t="s">
        <v>1750</v>
      </c>
      <c r="K53" s="1" t="s">
        <v>734</v>
      </c>
      <c r="L53" s="85" t="str">
        <f t="shared" si="20"/>
        <v>N/A</v>
      </c>
    </row>
    <row r="54" spans="1:12" x14ac:dyDescent="0.25">
      <c r="A54" s="142" t="s">
        <v>451</v>
      </c>
      <c r="B54" s="25" t="s">
        <v>213</v>
      </c>
      <c r="C54" s="1">
        <v>176710</v>
      </c>
      <c r="D54" s="1" t="str">
        <f t="shared" si="17"/>
        <v>N/A</v>
      </c>
      <c r="E54" s="1">
        <v>485403</v>
      </c>
      <c r="F54" s="1" t="str">
        <f t="shared" si="18"/>
        <v>N/A</v>
      </c>
      <c r="G54" s="1">
        <v>577355</v>
      </c>
      <c r="H54" s="7" t="str">
        <f t="shared" si="19"/>
        <v>N/A</v>
      </c>
      <c r="I54" s="8">
        <v>174.7</v>
      </c>
      <c r="J54" s="8">
        <v>18.940000000000001</v>
      </c>
      <c r="K54" s="25" t="s">
        <v>734</v>
      </c>
      <c r="L54" s="85" t="str">
        <f t="shared" si="20"/>
        <v>Yes</v>
      </c>
    </row>
    <row r="55" spans="1:12" x14ac:dyDescent="0.25">
      <c r="A55" s="142" t="s">
        <v>1235</v>
      </c>
      <c r="B55" s="3" t="s">
        <v>213</v>
      </c>
      <c r="C55" s="1">
        <v>52432</v>
      </c>
      <c r="D55" s="5" t="str">
        <f t="shared" ref="D55:D60" si="30">IF($B55="N/A","N/A",IF(C55&lt;0,"No","Yes"))</f>
        <v>N/A</v>
      </c>
      <c r="E55" s="1">
        <v>27467</v>
      </c>
      <c r="F55" s="5" t="str">
        <f t="shared" ref="F55:F60" si="31">IF($B55="N/A","N/A",IF(E55&lt;0,"No","Yes"))</f>
        <v>N/A</v>
      </c>
      <c r="G55" s="1">
        <v>81215</v>
      </c>
      <c r="H55" s="5" t="str">
        <f t="shared" ref="H55:H60" si="32">IF($B55="N/A","N/A",IF(G55&lt;0,"No","Yes"))</f>
        <v>N/A</v>
      </c>
      <c r="I55" s="8">
        <v>-47.6</v>
      </c>
      <c r="J55" s="8">
        <v>195.7</v>
      </c>
      <c r="K55" s="1" t="s">
        <v>734</v>
      </c>
      <c r="L55" s="85" t="str">
        <f t="shared" si="20"/>
        <v>No</v>
      </c>
    </row>
    <row r="56" spans="1:12" x14ac:dyDescent="0.25">
      <c r="A56" s="142" t="s">
        <v>1236</v>
      </c>
      <c r="B56" s="3" t="s">
        <v>213</v>
      </c>
      <c r="C56" s="1">
        <v>6044</v>
      </c>
      <c r="D56" s="5" t="str">
        <f t="shared" si="30"/>
        <v>N/A</v>
      </c>
      <c r="E56" s="1">
        <v>1471</v>
      </c>
      <c r="F56" s="5" t="str">
        <f t="shared" si="31"/>
        <v>N/A</v>
      </c>
      <c r="G56" s="1">
        <v>5745</v>
      </c>
      <c r="H56" s="5" t="str">
        <f t="shared" si="32"/>
        <v>N/A</v>
      </c>
      <c r="I56" s="8">
        <v>-75.7</v>
      </c>
      <c r="J56" s="8">
        <v>290.60000000000002</v>
      </c>
      <c r="K56" s="1" t="s">
        <v>734</v>
      </c>
      <c r="L56" s="85" t="str">
        <f t="shared" si="20"/>
        <v>No</v>
      </c>
    </row>
    <row r="57" spans="1:12" x14ac:dyDescent="0.25">
      <c r="A57" s="142" t="s">
        <v>1237</v>
      </c>
      <c r="B57" s="3" t="s">
        <v>213</v>
      </c>
      <c r="C57" s="1">
        <v>0</v>
      </c>
      <c r="D57" s="5" t="str">
        <f t="shared" si="30"/>
        <v>N/A</v>
      </c>
      <c r="E57" s="1">
        <v>0</v>
      </c>
      <c r="F57" s="5" t="str">
        <f t="shared" si="31"/>
        <v>N/A</v>
      </c>
      <c r="G57" s="1">
        <v>0</v>
      </c>
      <c r="H57" s="5" t="str">
        <f t="shared" si="32"/>
        <v>N/A</v>
      </c>
      <c r="I57" s="8" t="s">
        <v>1750</v>
      </c>
      <c r="J57" s="8" t="s">
        <v>1750</v>
      </c>
      <c r="K57" s="1" t="s">
        <v>734</v>
      </c>
      <c r="L57" s="85" t="str">
        <f t="shared" si="20"/>
        <v>N/A</v>
      </c>
    </row>
    <row r="58" spans="1:12" x14ac:dyDescent="0.25">
      <c r="A58" s="142" t="s">
        <v>1238</v>
      </c>
      <c r="B58" s="3" t="s">
        <v>213</v>
      </c>
      <c r="C58" s="1">
        <v>21402</v>
      </c>
      <c r="D58" s="5" t="str">
        <f t="shared" si="30"/>
        <v>N/A</v>
      </c>
      <c r="E58" s="1">
        <v>20631</v>
      </c>
      <c r="F58" s="5" t="str">
        <f t="shared" si="31"/>
        <v>N/A</v>
      </c>
      <c r="G58" s="1">
        <v>46451</v>
      </c>
      <c r="H58" s="5" t="str">
        <f t="shared" si="32"/>
        <v>N/A</v>
      </c>
      <c r="I58" s="8">
        <v>-3.6</v>
      </c>
      <c r="J58" s="8">
        <v>125.2</v>
      </c>
      <c r="K58" s="1" t="s">
        <v>734</v>
      </c>
      <c r="L58" s="85" t="str">
        <f t="shared" si="20"/>
        <v>No</v>
      </c>
    </row>
    <row r="59" spans="1:12" x14ac:dyDescent="0.25">
      <c r="A59" s="142" t="s">
        <v>1239</v>
      </c>
      <c r="B59" s="3" t="s">
        <v>213</v>
      </c>
      <c r="C59" s="1">
        <v>21185</v>
      </c>
      <c r="D59" s="5" t="str">
        <f t="shared" si="30"/>
        <v>N/A</v>
      </c>
      <c r="E59" s="1">
        <v>435834</v>
      </c>
      <c r="F59" s="5" t="str">
        <f t="shared" si="31"/>
        <v>N/A</v>
      </c>
      <c r="G59" s="1">
        <v>443839</v>
      </c>
      <c r="H59" s="5" t="str">
        <f t="shared" si="32"/>
        <v>N/A</v>
      </c>
      <c r="I59" s="8">
        <v>1957</v>
      </c>
      <c r="J59" s="8">
        <v>1.837</v>
      </c>
      <c r="K59" s="1" t="s">
        <v>734</v>
      </c>
      <c r="L59" s="85" t="str">
        <f t="shared" si="20"/>
        <v>Yes</v>
      </c>
    </row>
    <row r="60" spans="1:12" x14ac:dyDescent="0.25">
      <c r="A60" s="142" t="s">
        <v>1240</v>
      </c>
      <c r="B60" s="3" t="s">
        <v>213</v>
      </c>
      <c r="C60" s="1">
        <v>75647</v>
      </c>
      <c r="D60" s="5" t="str">
        <f t="shared" si="30"/>
        <v>N/A</v>
      </c>
      <c r="E60" s="1">
        <v>0</v>
      </c>
      <c r="F60" s="5" t="str">
        <f t="shared" si="31"/>
        <v>N/A</v>
      </c>
      <c r="G60" s="1">
        <v>105</v>
      </c>
      <c r="H60" s="5" t="str">
        <f t="shared" si="32"/>
        <v>N/A</v>
      </c>
      <c r="I60" s="8">
        <v>-100</v>
      </c>
      <c r="J60" s="8" t="s">
        <v>1750</v>
      </c>
      <c r="K60" s="1" t="s">
        <v>734</v>
      </c>
      <c r="L60" s="85" t="str">
        <f t="shared" si="20"/>
        <v>N/A</v>
      </c>
    </row>
    <row r="61" spans="1:12" x14ac:dyDescent="0.25">
      <c r="A61" s="84" t="s">
        <v>186</v>
      </c>
      <c r="B61" s="21" t="s">
        <v>213</v>
      </c>
      <c r="C61" s="1">
        <v>598587</v>
      </c>
      <c r="D61" s="1" t="str">
        <f t="shared" si="17"/>
        <v>N/A</v>
      </c>
      <c r="E61" s="1">
        <v>968677</v>
      </c>
      <c r="F61" s="1" t="str">
        <f t="shared" si="18"/>
        <v>N/A</v>
      </c>
      <c r="G61" s="1">
        <v>1092703</v>
      </c>
      <c r="H61" s="7" t="str">
        <f t="shared" si="19"/>
        <v>N/A</v>
      </c>
      <c r="I61" s="8">
        <v>61.83</v>
      </c>
      <c r="J61" s="8">
        <v>12.8</v>
      </c>
      <c r="K61" s="25" t="s">
        <v>734</v>
      </c>
      <c r="L61" s="85" t="str">
        <f>IF(J61="Div by 0", "N/A", IF(OR(J61="N/A",K61="N/A"),"N/A", IF(J61&gt;VALUE(MID(K61,1,2)), "No", IF(J61&lt;-1*VALUE(MID(K61,1,2)), "No", "Yes"))))</f>
        <v>Yes</v>
      </c>
    </row>
    <row r="62" spans="1:12" x14ac:dyDescent="0.25">
      <c r="A62" s="84" t="s">
        <v>187</v>
      </c>
      <c r="B62" s="21" t="s">
        <v>213</v>
      </c>
      <c r="C62" s="1">
        <v>645453</v>
      </c>
      <c r="D62" s="1" t="str">
        <f t="shared" si="17"/>
        <v>N/A</v>
      </c>
      <c r="E62" s="1">
        <v>316683</v>
      </c>
      <c r="F62" s="1" t="str">
        <f t="shared" si="18"/>
        <v>N/A</v>
      </c>
      <c r="G62" s="1">
        <v>123480</v>
      </c>
      <c r="H62" s="7" t="str">
        <f t="shared" si="19"/>
        <v>N/A</v>
      </c>
      <c r="I62" s="8">
        <v>-50.9</v>
      </c>
      <c r="J62" s="8">
        <v>-61</v>
      </c>
      <c r="K62" s="25" t="s">
        <v>734</v>
      </c>
      <c r="L62" s="85" t="str">
        <f t="shared" ref="L62:L69" si="33">IF(J62="Div by 0", "N/A", IF(OR(J62="N/A",K62="N/A"),"N/A", IF(J62&gt;VALUE(MID(K62,1,2)), "No", IF(J62&lt;-1*VALUE(MID(K62,1,2)), "No", "Yes"))))</f>
        <v>No</v>
      </c>
    </row>
    <row r="63" spans="1:12" x14ac:dyDescent="0.25">
      <c r="A63" s="84" t="s">
        <v>188</v>
      </c>
      <c r="B63" s="21" t="s">
        <v>213</v>
      </c>
      <c r="C63" s="1">
        <v>70131</v>
      </c>
      <c r="D63" s="1" t="str">
        <f t="shared" si="17"/>
        <v>N/A</v>
      </c>
      <c r="E63" s="1">
        <v>24166</v>
      </c>
      <c r="F63" s="1" t="str">
        <f t="shared" si="18"/>
        <v>N/A</v>
      </c>
      <c r="G63" s="1">
        <v>9213</v>
      </c>
      <c r="H63" s="7" t="str">
        <f t="shared" si="19"/>
        <v>N/A</v>
      </c>
      <c r="I63" s="8">
        <v>-65.5</v>
      </c>
      <c r="J63" s="8">
        <v>-61.9</v>
      </c>
      <c r="K63" s="25" t="s">
        <v>734</v>
      </c>
      <c r="L63" s="85" t="str">
        <f t="shared" si="33"/>
        <v>No</v>
      </c>
    </row>
    <row r="64" spans="1:12" x14ac:dyDescent="0.25">
      <c r="A64" s="84" t="s">
        <v>189</v>
      </c>
      <c r="B64" s="21" t="s">
        <v>213</v>
      </c>
      <c r="C64" s="1">
        <v>0</v>
      </c>
      <c r="D64" s="1" t="str">
        <f t="shared" si="17"/>
        <v>N/A</v>
      </c>
      <c r="E64" s="1">
        <v>0</v>
      </c>
      <c r="F64" s="1" t="str">
        <f t="shared" si="18"/>
        <v>N/A</v>
      </c>
      <c r="G64" s="1">
        <v>0</v>
      </c>
      <c r="H64" s="7" t="str">
        <f t="shared" si="19"/>
        <v>N/A</v>
      </c>
      <c r="I64" s="8" t="s">
        <v>1750</v>
      </c>
      <c r="J64" s="8" t="s">
        <v>1750</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1750</v>
      </c>
      <c r="J65" s="8" t="s">
        <v>1750</v>
      </c>
      <c r="K65" s="25" t="s">
        <v>734</v>
      </c>
      <c r="L65" s="85" t="str">
        <f t="shared" si="33"/>
        <v>N/A</v>
      </c>
    </row>
    <row r="66" spans="1:12" x14ac:dyDescent="0.25">
      <c r="A66" s="84" t="s">
        <v>191</v>
      </c>
      <c r="B66" s="21" t="s">
        <v>213</v>
      </c>
      <c r="C66" s="1">
        <v>1198</v>
      </c>
      <c r="D66" s="1" t="str">
        <f t="shared" si="17"/>
        <v>N/A</v>
      </c>
      <c r="E66" s="1">
        <v>1288</v>
      </c>
      <c r="F66" s="1" t="str">
        <f t="shared" si="18"/>
        <v>N/A</v>
      </c>
      <c r="G66" s="1">
        <v>1378</v>
      </c>
      <c r="H66" s="7" t="str">
        <f t="shared" si="19"/>
        <v>N/A</v>
      </c>
      <c r="I66" s="8">
        <v>7.5129999999999999</v>
      </c>
      <c r="J66" s="8">
        <v>6.9880000000000004</v>
      </c>
      <c r="K66" s="25" t="s">
        <v>734</v>
      </c>
      <c r="L66" s="85" t="str">
        <f t="shared" si="33"/>
        <v>Yes</v>
      </c>
    </row>
    <row r="67" spans="1:12" x14ac:dyDescent="0.25">
      <c r="A67" s="84" t="s">
        <v>192</v>
      </c>
      <c r="B67" s="21" t="s">
        <v>213</v>
      </c>
      <c r="C67" s="1">
        <v>836</v>
      </c>
      <c r="D67" s="1" t="str">
        <f t="shared" si="17"/>
        <v>N/A</v>
      </c>
      <c r="E67" s="1">
        <v>0</v>
      </c>
      <c r="F67" s="1" t="str">
        <f t="shared" si="18"/>
        <v>N/A</v>
      </c>
      <c r="G67" s="1">
        <v>0</v>
      </c>
      <c r="H67" s="7" t="str">
        <f t="shared" si="19"/>
        <v>N/A</v>
      </c>
      <c r="I67" s="8">
        <v>-100</v>
      </c>
      <c r="J67" s="8" t="s">
        <v>1750</v>
      </c>
      <c r="K67" s="25" t="s">
        <v>734</v>
      </c>
      <c r="L67" s="85" t="str">
        <f t="shared" si="33"/>
        <v>N/A</v>
      </c>
    </row>
    <row r="68" spans="1:12" x14ac:dyDescent="0.25">
      <c r="A68" s="108" t="s">
        <v>193</v>
      </c>
      <c r="B68" s="25" t="s">
        <v>213</v>
      </c>
      <c r="C68" s="1">
        <v>30365</v>
      </c>
      <c r="D68" s="1" t="str">
        <f t="shared" si="17"/>
        <v>N/A</v>
      </c>
      <c r="E68" s="1">
        <v>129165</v>
      </c>
      <c r="F68" s="1" t="str">
        <f t="shared" si="18"/>
        <v>N/A</v>
      </c>
      <c r="G68" s="1">
        <v>166620</v>
      </c>
      <c r="H68" s="7" t="str">
        <f t="shared" si="19"/>
        <v>N/A</v>
      </c>
      <c r="I68" s="8">
        <v>325.39999999999998</v>
      </c>
      <c r="J68" s="8">
        <v>29</v>
      </c>
      <c r="K68" s="25" t="s">
        <v>734</v>
      </c>
      <c r="L68" s="85" t="str">
        <f t="shared" si="33"/>
        <v>Yes</v>
      </c>
    </row>
    <row r="69" spans="1:12" x14ac:dyDescent="0.25">
      <c r="A69" s="108" t="s">
        <v>194</v>
      </c>
      <c r="B69" s="25" t="s">
        <v>213</v>
      </c>
      <c r="C69" s="1">
        <v>647761</v>
      </c>
      <c r="D69" s="1" t="str">
        <f t="shared" si="17"/>
        <v>N/A</v>
      </c>
      <c r="E69" s="1">
        <v>407005</v>
      </c>
      <c r="F69" s="1" t="str">
        <f t="shared" si="18"/>
        <v>N/A</v>
      </c>
      <c r="G69" s="1">
        <v>280523</v>
      </c>
      <c r="H69" s="7" t="str">
        <f t="shared" si="19"/>
        <v>N/A</v>
      </c>
      <c r="I69" s="8">
        <v>-37.200000000000003</v>
      </c>
      <c r="J69" s="8">
        <v>-31.1</v>
      </c>
      <c r="K69" s="25" t="s">
        <v>734</v>
      </c>
      <c r="L69" s="85" t="str">
        <f t="shared" si="33"/>
        <v>No</v>
      </c>
    </row>
    <row r="70" spans="1:12" x14ac:dyDescent="0.25">
      <c r="A70" s="142" t="s">
        <v>78</v>
      </c>
      <c r="B70" s="25" t="s">
        <v>294</v>
      </c>
      <c r="C70" s="9">
        <v>63.135156047999999</v>
      </c>
      <c r="D70" s="7" t="str">
        <f>IF($B70="N/A","N/A",IF(C70&gt;=20,"No",IF(C70&lt;0,"No","Yes")))</f>
        <v>No</v>
      </c>
      <c r="E70" s="9">
        <v>89.208015046</v>
      </c>
      <c r="F70" s="7" t="str">
        <f>IF($B70="N/A","N/A",IF(E70&gt;=20,"No",IF(E70&lt;0,"No","Yes")))</f>
        <v>No</v>
      </c>
      <c r="G70" s="9">
        <v>86.336813890000002</v>
      </c>
      <c r="H70" s="7" t="str">
        <f>IF($B70="N/A","N/A",IF(G70&gt;=20,"No",IF(G70&lt;0,"No","Yes")))</f>
        <v>No</v>
      </c>
      <c r="I70" s="8">
        <v>41.3</v>
      </c>
      <c r="J70" s="8">
        <v>-3.22</v>
      </c>
      <c r="K70" s="25" t="s">
        <v>734</v>
      </c>
      <c r="L70" s="85" t="str">
        <f t="shared" si="20"/>
        <v>Yes</v>
      </c>
    </row>
    <row r="71" spans="1:12" x14ac:dyDescent="0.25">
      <c r="A71" s="142" t="s">
        <v>79</v>
      </c>
      <c r="B71" s="21" t="s">
        <v>213</v>
      </c>
      <c r="C71" s="9">
        <v>35.275986588000002</v>
      </c>
      <c r="D71" s="7" t="str">
        <f>IF($B71="N/A","N/A",IF(C71&gt;10,"No",IF(C71&lt;-10,"No","Yes")))</f>
        <v>N/A</v>
      </c>
      <c r="E71" s="9">
        <v>8.8381434442</v>
      </c>
      <c r="F71" s="7" t="str">
        <f>IF($B71="N/A","N/A",IF(E71&gt;10,"No",IF(E71&lt;-10,"No","Yes")))</f>
        <v>N/A</v>
      </c>
      <c r="G71" s="9">
        <v>7.2911665867000002</v>
      </c>
      <c r="H71" s="7" t="str">
        <f>IF($B71="N/A","N/A",IF(G71&gt;10,"No",IF(G71&lt;-10,"No","Yes")))</f>
        <v>N/A</v>
      </c>
      <c r="I71" s="8">
        <v>-74.900000000000006</v>
      </c>
      <c r="J71" s="8">
        <v>-17.5</v>
      </c>
      <c r="K71" s="25" t="s">
        <v>734</v>
      </c>
      <c r="L71" s="85" t="str">
        <f t="shared" si="20"/>
        <v>Yes</v>
      </c>
    </row>
    <row r="72" spans="1:12" x14ac:dyDescent="0.25">
      <c r="A72" s="142" t="s">
        <v>80</v>
      </c>
      <c r="B72" s="21" t="s">
        <v>213</v>
      </c>
      <c r="C72" s="9">
        <v>0</v>
      </c>
      <c r="D72" s="7" t="str">
        <f>IF($B72="N/A","N/A",IF(C72&gt;10,"No",IF(C72&lt;-10,"No","Yes")))</f>
        <v>N/A</v>
      </c>
      <c r="E72" s="9">
        <v>0</v>
      </c>
      <c r="F72" s="7" t="str">
        <f>IF($B72="N/A","N/A",IF(E72&gt;10,"No",IF(E72&lt;-10,"No","Yes")))</f>
        <v>N/A</v>
      </c>
      <c r="G72" s="9">
        <v>0</v>
      </c>
      <c r="H72" s="7" t="str">
        <f>IF($B72="N/A","N/A",IF(G72&gt;10,"No",IF(G72&lt;-10,"No","Yes")))</f>
        <v>N/A</v>
      </c>
      <c r="I72" s="8" t="s">
        <v>1750</v>
      </c>
      <c r="J72" s="8" t="s">
        <v>1750</v>
      </c>
      <c r="K72" s="25" t="s">
        <v>734</v>
      </c>
      <c r="L72" s="85" t="str">
        <f t="shared" si="20"/>
        <v>N/A</v>
      </c>
    </row>
    <row r="73" spans="1:12" x14ac:dyDescent="0.25">
      <c r="A73" s="142" t="s">
        <v>81</v>
      </c>
      <c r="B73" s="21" t="s">
        <v>213</v>
      </c>
      <c r="C73" s="9">
        <v>62.829449644999997</v>
      </c>
      <c r="D73" s="7" t="str">
        <f>IF($B73="N/A","N/A",IF(C73&gt;10,"No",IF(C73&lt;-10,"No","Yes")))</f>
        <v>N/A</v>
      </c>
      <c r="E73" s="9">
        <v>87.082441994000007</v>
      </c>
      <c r="F73" s="7" t="str">
        <f>IF($B73="N/A","N/A",IF(E73&gt;10,"No",IF(E73&lt;-10,"No","Yes")))</f>
        <v>N/A</v>
      </c>
      <c r="G73" s="9">
        <v>88.026497102999997</v>
      </c>
      <c r="H73" s="7" t="str">
        <f>IF($B73="N/A","N/A",IF(G73&gt;10,"No",IF(G73&lt;-10,"No","Yes")))</f>
        <v>N/A</v>
      </c>
      <c r="I73" s="8">
        <v>38.6</v>
      </c>
      <c r="J73" s="8">
        <v>1.0840000000000001</v>
      </c>
      <c r="K73" s="25" t="s">
        <v>734</v>
      </c>
      <c r="L73" s="85" t="str">
        <f t="shared" si="20"/>
        <v>Yes</v>
      </c>
    </row>
    <row r="74" spans="1:12" x14ac:dyDescent="0.25">
      <c r="A74" s="142" t="s">
        <v>121</v>
      </c>
      <c r="B74" s="21" t="s">
        <v>213</v>
      </c>
      <c r="C74" s="9">
        <v>36.035318330000003</v>
      </c>
      <c r="D74" s="7" t="str">
        <f>IF($B74="N/A","N/A",IF(C74&gt;10,"No",IF(C74&lt;-10,"No","Yes")))</f>
        <v>N/A</v>
      </c>
      <c r="E74" s="9">
        <v>11.714250453</v>
      </c>
      <c r="F74" s="7" t="str">
        <f>IF($B74="N/A","N/A",IF(E74&gt;10,"No",IF(E74&lt;-10,"No","Yes")))</f>
        <v>N/A</v>
      </c>
      <c r="G74" s="9">
        <v>9.4831736755999998</v>
      </c>
      <c r="H74" s="7" t="str">
        <f>IF($B74="N/A","N/A",IF(G74&gt;10,"No",IF(G74&lt;-10,"No","Yes")))</f>
        <v>N/A</v>
      </c>
      <c r="I74" s="8">
        <v>-67.5</v>
      </c>
      <c r="J74" s="8">
        <v>-19</v>
      </c>
      <c r="K74" s="25" t="s">
        <v>734</v>
      </c>
      <c r="L74" s="85" t="str">
        <f t="shared" si="20"/>
        <v>Yes</v>
      </c>
    </row>
    <row r="75" spans="1:12" x14ac:dyDescent="0.25">
      <c r="A75" s="142" t="s">
        <v>82</v>
      </c>
      <c r="B75" s="21" t="s">
        <v>213</v>
      </c>
      <c r="C75" s="9">
        <v>0</v>
      </c>
      <c r="D75" s="7" t="str">
        <f>IF($B75="N/A","N/A",IF(C75&gt;10,"No",IF(C75&lt;-10,"No","Yes")))</f>
        <v>N/A</v>
      </c>
      <c r="E75" s="9">
        <v>0</v>
      </c>
      <c r="F75" s="7" t="str">
        <f>IF($B75="N/A","N/A",IF(E75&gt;10,"No",IF(E75&lt;-10,"No","Yes")))</f>
        <v>N/A</v>
      </c>
      <c r="G75" s="9">
        <v>0</v>
      </c>
      <c r="H75" s="7" t="str">
        <f>IF($B75="N/A","N/A",IF(G75&gt;10,"No",IF(G75&lt;-10,"No","Yes")))</f>
        <v>N/A</v>
      </c>
      <c r="I75" s="8" t="s">
        <v>1750</v>
      </c>
      <c r="J75" s="8" t="s">
        <v>1750</v>
      </c>
      <c r="K75" s="25" t="s">
        <v>734</v>
      </c>
      <c r="L75" s="85" t="str">
        <f t="shared" si="20"/>
        <v>N/A</v>
      </c>
    </row>
    <row r="76" spans="1:12" x14ac:dyDescent="0.25">
      <c r="A76" s="142" t="s">
        <v>195</v>
      </c>
      <c r="B76" s="21" t="s">
        <v>213</v>
      </c>
      <c r="C76" s="9" t="s">
        <v>1750</v>
      </c>
      <c r="D76" s="7" t="str">
        <f t="shared" ref="D76:D98" si="34">IF($B76="N/A","N/A",IF(C76&gt;10,"No",IF(C76&lt;-10,"No","Yes")))</f>
        <v>N/A</v>
      </c>
      <c r="E76" s="9" t="s">
        <v>1750</v>
      </c>
      <c r="F76" s="7" t="str">
        <f t="shared" ref="F76:F98" si="35">IF($B76="N/A","N/A",IF(E76&gt;10,"No",IF(E76&lt;-10,"No","Yes")))</f>
        <v>N/A</v>
      </c>
      <c r="G76" s="9" t="s">
        <v>1750</v>
      </c>
      <c r="H76" s="7" t="str">
        <f t="shared" ref="H76:H98" si="36">IF($B76="N/A","N/A",IF(G76&gt;10,"No",IF(G76&lt;-10,"No","Yes")))</f>
        <v>N/A</v>
      </c>
      <c r="I76" s="8" t="s">
        <v>1750</v>
      </c>
      <c r="J76" s="8" t="s">
        <v>1750</v>
      </c>
      <c r="K76" s="25" t="s">
        <v>734</v>
      </c>
      <c r="L76" s="85" t="str">
        <f>IF(J76="Div by 0", "N/A", IF(OR(J76="N/A",K76="N/A"),"N/A", IF(J76&gt;VALUE(MID(K76,1,2)), "No", IF(J76&lt;-1*VALUE(MID(K76,1,2)), "No", "Yes"))))</f>
        <v>N/A</v>
      </c>
    </row>
    <row r="77" spans="1:12" x14ac:dyDescent="0.25">
      <c r="A77" s="142" t="s">
        <v>196</v>
      </c>
      <c r="B77" s="21" t="s">
        <v>213</v>
      </c>
      <c r="C77" s="9" t="s">
        <v>1750</v>
      </c>
      <c r="D77" s="7" t="str">
        <f t="shared" si="34"/>
        <v>N/A</v>
      </c>
      <c r="E77" s="9" t="s">
        <v>1750</v>
      </c>
      <c r="F77" s="7" t="str">
        <f t="shared" si="35"/>
        <v>N/A</v>
      </c>
      <c r="G77" s="9" t="s">
        <v>1750</v>
      </c>
      <c r="H77" s="7" t="str">
        <f t="shared" si="36"/>
        <v>N/A</v>
      </c>
      <c r="I77" s="8" t="s">
        <v>1750</v>
      </c>
      <c r="J77" s="8" t="s">
        <v>1750</v>
      </c>
      <c r="K77" s="25" t="s">
        <v>734</v>
      </c>
      <c r="L77" s="85" t="str">
        <f t="shared" ref="L77:L81" si="37">IF(J77="Div by 0", "N/A", IF(OR(J77="N/A",K77="N/A"),"N/A", IF(J77&gt;VALUE(MID(K77,1,2)), "No", IF(J77&lt;-1*VALUE(MID(K77,1,2)), "No", "Yes"))))</f>
        <v>N/A</v>
      </c>
    </row>
    <row r="78" spans="1:12" x14ac:dyDescent="0.25">
      <c r="A78" s="142" t="s">
        <v>197</v>
      </c>
      <c r="B78" s="21" t="s">
        <v>213</v>
      </c>
      <c r="C78" s="9" t="s">
        <v>1750</v>
      </c>
      <c r="D78" s="7" t="str">
        <f t="shared" si="34"/>
        <v>N/A</v>
      </c>
      <c r="E78" s="9" t="s">
        <v>1750</v>
      </c>
      <c r="F78" s="7" t="str">
        <f t="shared" si="35"/>
        <v>N/A</v>
      </c>
      <c r="G78" s="9" t="s">
        <v>1750</v>
      </c>
      <c r="H78" s="7" t="str">
        <f t="shared" si="36"/>
        <v>N/A</v>
      </c>
      <c r="I78" s="8" t="s">
        <v>1750</v>
      </c>
      <c r="J78" s="8" t="s">
        <v>1750</v>
      </c>
      <c r="K78" s="25" t="s">
        <v>734</v>
      </c>
      <c r="L78" s="85" t="str">
        <f t="shared" si="37"/>
        <v>N/A</v>
      </c>
    </row>
    <row r="79" spans="1:12" x14ac:dyDescent="0.25">
      <c r="A79" s="142" t="s">
        <v>198</v>
      </c>
      <c r="B79" s="21" t="s">
        <v>213</v>
      </c>
      <c r="C79" s="9" t="s">
        <v>1750</v>
      </c>
      <c r="D79" s="7" t="str">
        <f t="shared" si="34"/>
        <v>N/A</v>
      </c>
      <c r="E79" s="9" t="s">
        <v>1750</v>
      </c>
      <c r="F79" s="7" t="str">
        <f t="shared" si="35"/>
        <v>N/A</v>
      </c>
      <c r="G79" s="9" t="s">
        <v>1750</v>
      </c>
      <c r="H79" s="7" t="str">
        <f t="shared" si="36"/>
        <v>N/A</v>
      </c>
      <c r="I79" s="8" t="s">
        <v>1750</v>
      </c>
      <c r="J79" s="8" t="s">
        <v>1750</v>
      </c>
      <c r="K79" s="25" t="s">
        <v>734</v>
      </c>
      <c r="L79" s="85" t="str">
        <f t="shared" si="37"/>
        <v>N/A</v>
      </c>
    </row>
    <row r="80" spans="1:12" x14ac:dyDescent="0.25">
      <c r="A80" s="142" t="s">
        <v>199</v>
      </c>
      <c r="B80" s="21" t="s">
        <v>213</v>
      </c>
      <c r="C80" s="9" t="s">
        <v>1750</v>
      </c>
      <c r="D80" s="7" t="str">
        <f t="shared" si="34"/>
        <v>N/A</v>
      </c>
      <c r="E80" s="9" t="s">
        <v>1750</v>
      </c>
      <c r="F80" s="7" t="str">
        <f t="shared" si="35"/>
        <v>N/A</v>
      </c>
      <c r="G80" s="9" t="s">
        <v>1750</v>
      </c>
      <c r="H80" s="7" t="str">
        <f t="shared" si="36"/>
        <v>N/A</v>
      </c>
      <c r="I80" s="8" t="s">
        <v>1750</v>
      </c>
      <c r="J80" s="8" t="s">
        <v>1750</v>
      </c>
      <c r="K80" s="25" t="s">
        <v>734</v>
      </c>
      <c r="L80" s="85" t="str">
        <f t="shared" si="37"/>
        <v>N/A</v>
      </c>
    </row>
    <row r="81" spans="1:12" x14ac:dyDescent="0.25">
      <c r="A81" s="142" t="s">
        <v>200</v>
      </c>
      <c r="B81" s="25" t="s">
        <v>213</v>
      </c>
      <c r="C81" s="9" t="s">
        <v>1750</v>
      </c>
      <c r="D81" s="7" t="str">
        <f t="shared" si="34"/>
        <v>N/A</v>
      </c>
      <c r="E81" s="9" t="s">
        <v>1750</v>
      </c>
      <c r="F81" s="7" t="str">
        <f t="shared" si="35"/>
        <v>N/A</v>
      </c>
      <c r="G81" s="9" t="s">
        <v>1750</v>
      </c>
      <c r="H81" s="7" t="str">
        <f t="shared" si="36"/>
        <v>N/A</v>
      </c>
      <c r="I81" s="8" t="s">
        <v>1750</v>
      </c>
      <c r="J81" s="8" t="s">
        <v>1750</v>
      </c>
      <c r="K81" s="25" t="s">
        <v>734</v>
      </c>
      <c r="L81" s="85" t="str">
        <f t="shared" si="37"/>
        <v>N/A</v>
      </c>
    </row>
    <row r="82" spans="1:12" x14ac:dyDescent="0.25">
      <c r="A82" s="142" t="s">
        <v>73</v>
      </c>
      <c r="B82" s="21" t="s">
        <v>213</v>
      </c>
      <c r="C82" s="22">
        <v>561615</v>
      </c>
      <c r="D82" s="7" t="str">
        <f t="shared" si="34"/>
        <v>N/A</v>
      </c>
      <c r="E82" s="22">
        <v>928684</v>
      </c>
      <c r="F82" s="7" t="str">
        <f t="shared" si="35"/>
        <v>N/A</v>
      </c>
      <c r="G82" s="22">
        <v>1029876</v>
      </c>
      <c r="H82" s="7" t="str">
        <f t="shared" si="36"/>
        <v>N/A</v>
      </c>
      <c r="I82" s="8">
        <v>65.36</v>
      </c>
      <c r="J82" s="8">
        <v>10.9</v>
      </c>
      <c r="K82" s="25" t="s">
        <v>734</v>
      </c>
      <c r="L82" s="85" t="str">
        <f t="shared" si="20"/>
        <v>Yes</v>
      </c>
    </row>
    <row r="83" spans="1:12" x14ac:dyDescent="0.25">
      <c r="A83" s="142" t="s">
        <v>1241</v>
      </c>
      <c r="B83" s="21" t="s">
        <v>213</v>
      </c>
      <c r="C83" s="4">
        <v>0.82351789040000001</v>
      </c>
      <c r="D83" s="7" t="str">
        <f t="shared" si="34"/>
        <v>N/A</v>
      </c>
      <c r="E83" s="4">
        <v>67.823177744000006</v>
      </c>
      <c r="F83" s="7" t="str">
        <f t="shared" si="35"/>
        <v>N/A</v>
      </c>
      <c r="G83" s="4">
        <v>77.251727392000006</v>
      </c>
      <c r="H83" s="7" t="str">
        <f t="shared" si="36"/>
        <v>N/A</v>
      </c>
      <c r="I83" s="8">
        <v>8136</v>
      </c>
      <c r="J83" s="8">
        <v>13.9</v>
      </c>
      <c r="K83" s="25" t="s">
        <v>734</v>
      </c>
      <c r="L83" s="85" t="str">
        <f t="shared" si="20"/>
        <v>Yes</v>
      </c>
    </row>
    <row r="84" spans="1:12" x14ac:dyDescent="0.25">
      <c r="A84" s="142" t="s">
        <v>1242</v>
      </c>
      <c r="B84" s="21" t="s">
        <v>213</v>
      </c>
      <c r="C84" s="4">
        <v>4.4945380732000002</v>
      </c>
      <c r="D84" s="7" t="str">
        <f t="shared" si="34"/>
        <v>N/A</v>
      </c>
      <c r="E84" s="4">
        <v>5.1548212308999997</v>
      </c>
      <c r="F84" s="7" t="str">
        <f t="shared" si="35"/>
        <v>N/A</v>
      </c>
      <c r="G84" s="4">
        <v>4.1984666114999998</v>
      </c>
      <c r="H84" s="7" t="str">
        <f t="shared" si="36"/>
        <v>N/A</v>
      </c>
      <c r="I84" s="8">
        <v>14.69</v>
      </c>
      <c r="J84" s="8">
        <v>-18.600000000000001</v>
      </c>
      <c r="K84" s="25" t="s">
        <v>734</v>
      </c>
      <c r="L84" s="85" t="str">
        <f t="shared" si="20"/>
        <v>Yes</v>
      </c>
    </row>
    <row r="85" spans="1:12" x14ac:dyDescent="0.25">
      <c r="A85" s="142" t="s">
        <v>1243</v>
      </c>
      <c r="B85" s="21" t="s">
        <v>213</v>
      </c>
      <c r="C85" s="4">
        <v>0.27723618490000002</v>
      </c>
      <c r="D85" s="7" t="str">
        <f t="shared" si="34"/>
        <v>N/A</v>
      </c>
      <c r="E85" s="4">
        <v>0.11758574500000001</v>
      </c>
      <c r="F85" s="7" t="str">
        <f t="shared" si="35"/>
        <v>N/A</v>
      </c>
      <c r="G85" s="4">
        <v>2.9712314900000002E-2</v>
      </c>
      <c r="H85" s="7" t="str">
        <f t="shared" si="36"/>
        <v>N/A</v>
      </c>
      <c r="I85" s="8">
        <v>-57.6</v>
      </c>
      <c r="J85" s="8">
        <v>-74.7</v>
      </c>
      <c r="K85" s="25" t="s">
        <v>734</v>
      </c>
      <c r="L85" s="85" t="str">
        <f t="shared" si="20"/>
        <v>No</v>
      </c>
    </row>
    <row r="86" spans="1:12" x14ac:dyDescent="0.25">
      <c r="A86" s="142" t="s">
        <v>1244</v>
      </c>
      <c r="B86" s="21" t="s">
        <v>213</v>
      </c>
      <c r="C86" s="4">
        <v>0</v>
      </c>
      <c r="D86" s="7" t="str">
        <f t="shared" si="34"/>
        <v>N/A</v>
      </c>
      <c r="E86" s="4">
        <v>0</v>
      </c>
      <c r="F86" s="7" t="str">
        <f t="shared" si="35"/>
        <v>N/A</v>
      </c>
      <c r="G86" s="4">
        <v>0</v>
      </c>
      <c r="H86" s="7" t="str">
        <f t="shared" si="36"/>
        <v>N/A</v>
      </c>
      <c r="I86" s="8" t="s">
        <v>1750</v>
      </c>
      <c r="J86" s="8" t="s">
        <v>1750</v>
      </c>
      <c r="K86" s="25" t="s">
        <v>734</v>
      </c>
      <c r="L86" s="85" t="str">
        <f t="shared" si="20"/>
        <v>N/A</v>
      </c>
    </row>
    <row r="87" spans="1:12" x14ac:dyDescent="0.25">
      <c r="A87" s="142" t="s">
        <v>1245</v>
      </c>
      <c r="B87" s="21" t="s">
        <v>213</v>
      </c>
      <c r="C87" s="4">
        <v>0.17271618459999999</v>
      </c>
      <c r="D87" s="7" t="str">
        <f t="shared" si="34"/>
        <v>N/A</v>
      </c>
      <c r="E87" s="4">
        <v>0.23097199909999999</v>
      </c>
      <c r="F87" s="7" t="str">
        <f t="shared" si="35"/>
        <v>N/A</v>
      </c>
      <c r="G87" s="4">
        <v>0.53229709209999998</v>
      </c>
      <c r="H87" s="7" t="str">
        <f t="shared" si="36"/>
        <v>N/A</v>
      </c>
      <c r="I87" s="8">
        <v>33.729999999999997</v>
      </c>
      <c r="J87" s="8">
        <v>130.5</v>
      </c>
      <c r="K87" s="25" t="s">
        <v>734</v>
      </c>
      <c r="L87" s="85" t="str">
        <f t="shared" si="20"/>
        <v>No</v>
      </c>
    </row>
    <row r="88" spans="1:12" x14ac:dyDescent="0.25">
      <c r="A88" s="142" t="s">
        <v>1246</v>
      </c>
      <c r="B88" s="21" t="s">
        <v>213</v>
      </c>
      <c r="C88" s="4">
        <v>82.495303722000003</v>
      </c>
      <c r="D88" s="7" t="str">
        <f t="shared" si="34"/>
        <v>N/A</v>
      </c>
      <c r="E88" s="4">
        <v>15.811944644</v>
      </c>
      <c r="F88" s="7" t="str">
        <f t="shared" si="35"/>
        <v>N/A</v>
      </c>
      <c r="G88" s="4">
        <v>0.1165188819</v>
      </c>
      <c r="H88" s="7" t="str">
        <f t="shared" si="36"/>
        <v>N/A</v>
      </c>
      <c r="I88" s="8">
        <v>-80.8</v>
      </c>
      <c r="J88" s="8">
        <v>-99.3</v>
      </c>
      <c r="K88" s="25" t="s">
        <v>734</v>
      </c>
      <c r="L88" s="85" t="str">
        <f t="shared" si="20"/>
        <v>No</v>
      </c>
    </row>
    <row r="89" spans="1:12" x14ac:dyDescent="0.25">
      <c r="A89" s="142" t="s">
        <v>1247</v>
      </c>
      <c r="B89" s="21" t="s">
        <v>213</v>
      </c>
      <c r="C89" s="4">
        <v>3.7392164000000002E-3</v>
      </c>
      <c r="D89" s="7" t="str">
        <f t="shared" si="34"/>
        <v>N/A</v>
      </c>
      <c r="E89" s="4">
        <v>3.6610945999999999E-3</v>
      </c>
      <c r="F89" s="7" t="str">
        <f t="shared" si="35"/>
        <v>N/A</v>
      </c>
      <c r="G89" s="4">
        <v>9.7099099999999993E-5</v>
      </c>
      <c r="H89" s="7" t="str">
        <f t="shared" si="36"/>
        <v>N/A</v>
      </c>
      <c r="I89" s="8">
        <v>-2.09</v>
      </c>
      <c r="J89" s="8">
        <v>-97.3</v>
      </c>
      <c r="K89" s="25" t="s">
        <v>734</v>
      </c>
      <c r="L89" s="85" t="str">
        <f t="shared" si="20"/>
        <v>No</v>
      </c>
    </row>
    <row r="90" spans="1:12" x14ac:dyDescent="0.25">
      <c r="A90" s="142" t="s">
        <v>1248</v>
      </c>
      <c r="B90" s="21" t="s">
        <v>213</v>
      </c>
      <c r="C90" s="4">
        <v>0</v>
      </c>
      <c r="D90" s="7" t="str">
        <f t="shared" si="34"/>
        <v>N/A</v>
      </c>
      <c r="E90" s="4">
        <v>2.3713125239999999</v>
      </c>
      <c r="F90" s="7" t="str">
        <f t="shared" si="35"/>
        <v>N/A</v>
      </c>
      <c r="G90" s="4">
        <v>11.035406203999999</v>
      </c>
      <c r="H90" s="7" t="str">
        <f t="shared" si="36"/>
        <v>N/A</v>
      </c>
      <c r="I90" s="8" t="s">
        <v>1750</v>
      </c>
      <c r="J90" s="8">
        <v>365.4</v>
      </c>
      <c r="K90" s="25" t="s">
        <v>734</v>
      </c>
      <c r="L90" s="85" t="str">
        <f t="shared" si="20"/>
        <v>No</v>
      </c>
    </row>
    <row r="91" spans="1:12" x14ac:dyDescent="0.25">
      <c r="A91" s="142" t="s">
        <v>1249</v>
      </c>
      <c r="B91" s="21" t="s">
        <v>213</v>
      </c>
      <c r="C91" s="4">
        <v>2.6336547279000002</v>
      </c>
      <c r="D91" s="7" t="str">
        <f t="shared" si="34"/>
        <v>N/A</v>
      </c>
      <c r="E91" s="4">
        <v>0.14784361530000001</v>
      </c>
      <c r="F91" s="7" t="str">
        <f t="shared" si="35"/>
        <v>N/A</v>
      </c>
      <c r="G91" s="4">
        <v>7.4766282999999996E-3</v>
      </c>
      <c r="H91" s="7" t="str">
        <f t="shared" si="36"/>
        <v>N/A</v>
      </c>
      <c r="I91" s="8">
        <v>-94.4</v>
      </c>
      <c r="J91" s="8">
        <v>-94.9</v>
      </c>
      <c r="K91" s="25" t="s">
        <v>734</v>
      </c>
      <c r="L91" s="85" t="str">
        <f t="shared" si="20"/>
        <v>No</v>
      </c>
    </row>
    <row r="92" spans="1:12" x14ac:dyDescent="0.25">
      <c r="A92" s="142" t="s">
        <v>1250</v>
      </c>
      <c r="B92" s="21" t="s">
        <v>213</v>
      </c>
      <c r="C92" s="4">
        <v>1.6025213000000001E-3</v>
      </c>
      <c r="D92" s="7" t="str">
        <f t="shared" si="34"/>
        <v>N/A</v>
      </c>
      <c r="E92" s="4">
        <v>0</v>
      </c>
      <c r="F92" s="7" t="str">
        <f t="shared" si="35"/>
        <v>N/A</v>
      </c>
      <c r="G92" s="4">
        <v>0</v>
      </c>
      <c r="H92" s="7" t="str">
        <f t="shared" si="36"/>
        <v>N/A</v>
      </c>
      <c r="I92" s="8">
        <v>-100</v>
      </c>
      <c r="J92" s="8" t="s">
        <v>1750</v>
      </c>
      <c r="K92" s="25" t="s">
        <v>734</v>
      </c>
      <c r="L92" s="85" t="str">
        <f t="shared" si="20"/>
        <v>N/A</v>
      </c>
    </row>
    <row r="93" spans="1:12" x14ac:dyDescent="0.25">
      <c r="A93" s="142" t="s">
        <v>1251</v>
      </c>
      <c r="B93" s="21" t="s">
        <v>213</v>
      </c>
      <c r="C93" s="4">
        <v>4.4514480999999998E-3</v>
      </c>
      <c r="D93" s="7" t="str">
        <f t="shared" si="34"/>
        <v>N/A</v>
      </c>
      <c r="E93" s="4">
        <v>0</v>
      </c>
      <c r="F93" s="7" t="str">
        <f t="shared" si="35"/>
        <v>N/A</v>
      </c>
      <c r="G93" s="4">
        <v>0</v>
      </c>
      <c r="H93" s="7" t="str">
        <f t="shared" si="36"/>
        <v>N/A</v>
      </c>
      <c r="I93" s="8">
        <v>-100</v>
      </c>
      <c r="J93" s="8" t="s">
        <v>1750</v>
      </c>
      <c r="K93" s="25" t="s">
        <v>734</v>
      </c>
      <c r="L93" s="85" t="str">
        <f t="shared" si="20"/>
        <v>N/A</v>
      </c>
    </row>
    <row r="94" spans="1:12" x14ac:dyDescent="0.25">
      <c r="A94" s="142" t="s">
        <v>1252</v>
      </c>
      <c r="B94" s="21" t="s">
        <v>213</v>
      </c>
      <c r="C94" s="4">
        <v>0</v>
      </c>
      <c r="D94" s="7" t="str">
        <f t="shared" si="34"/>
        <v>N/A</v>
      </c>
      <c r="E94" s="4">
        <v>0</v>
      </c>
      <c r="F94" s="7" t="str">
        <f t="shared" si="35"/>
        <v>N/A</v>
      </c>
      <c r="G94" s="4">
        <v>0</v>
      </c>
      <c r="H94" s="7" t="str">
        <f t="shared" si="36"/>
        <v>N/A</v>
      </c>
      <c r="I94" s="8" t="s">
        <v>1750</v>
      </c>
      <c r="J94" s="8" t="s">
        <v>1750</v>
      </c>
      <c r="K94" s="25" t="s">
        <v>734</v>
      </c>
      <c r="L94" s="85" t="str">
        <f t="shared" si="20"/>
        <v>N/A</v>
      </c>
    </row>
    <row r="95" spans="1:12" x14ac:dyDescent="0.25">
      <c r="A95" s="142" t="s">
        <v>1253</v>
      </c>
      <c r="B95" s="25" t="s">
        <v>213</v>
      </c>
      <c r="C95" s="9">
        <v>0.12018909749999999</v>
      </c>
      <c r="D95" s="7" t="str">
        <f t="shared" si="34"/>
        <v>N/A</v>
      </c>
      <c r="E95" s="9">
        <v>0</v>
      </c>
      <c r="F95" s="7" t="str">
        <f t="shared" si="35"/>
        <v>N/A</v>
      </c>
      <c r="G95" s="9">
        <v>0</v>
      </c>
      <c r="H95" s="7" t="str">
        <f t="shared" si="36"/>
        <v>N/A</v>
      </c>
      <c r="I95" s="8">
        <v>-100</v>
      </c>
      <c r="J95" s="8" t="s">
        <v>1750</v>
      </c>
      <c r="K95" s="25" t="s">
        <v>734</v>
      </c>
      <c r="L95" s="85" t="str">
        <f t="shared" si="20"/>
        <v>N/A</v>
      </c>
    </row>
    <row r="96" spans="1:12" x14ac:dyDescent="0.25">
      <c r="A96" s="142" t="s">
        <v>1254</v>
      </c>
      <c r="B96" s="25" t="s">
        <v>213</v>
      </c>
      <c r="C96" s="9">
        <v>6.0564621671000003</v>
      </c>
      <c r="D96" s="7" t="str">
        <f t="shared" si="34"/>
        <v>N/A</v>
      </c>
      <c r="E96" s="9">
        <v>1.0774386120999999</v>
      </c>
      <c r="F96" s="7" t="str">
        <f t="shared" si="35"/>
        <v>N/A</v>
      </c>
      <c r="G96" s="9">
        <v>0.4492773887</v>
      </c>
      <c r="H96" s="7" t="str">
        <f t="shared" si="36"/>
        <v>N/A</v>
      </c>
      <c r="I96" s="8">
        <v>-82.2</v>
      </c>
      <c r="J96" s="8">
        <v>-58.3</v>
      </c>
      <c r="K96" s="25" t="s">
        <v>734</v>
      </c>
      <c r="L96" s="85" t="str">
        <f t="shared" si="20"/>
        <v>No</v>
      </c>
    </row>
    <row r="97" spans="1:12" x14ac:dyDescent="0.25">
      <c r="A97" s="142" t="s">
        <v>1255</v>
      </c>
      <c r="B97" s="21" t="s">
        <v>213</v>
      </c>
      <c r="C97" s="4">
        <v>1.2464055000000001E-3</v>
      </c>
      <c r="D97" s="7" t="str">
        <f t="shared" si="34"/>
        <v>N/A</v>
      </c>
      <c r="E97" s="4">
        <v>2.0378298753999999</v>
      </c>
      <c r="F97" s="7" t="str">
        <f t="shared" si="35"/>
        <v>N/A</v>
      </c>
      <c r="G97" s="4">
        <v>0.21128757249999999</v>
      </c>
      <c r="H97" s="7" t="str">
        <f t="shared" si="36"/>
        <v>N/A</v>
      </c>
      <c r="I97" s="8">
        <v>163000</v>
      </c>
      <c r="J97" s="8">
        <v>-89.6</v>
      </c>
      <c r="K97" s="25" t="s">
        <v>734</v>
      </c>
      <c r="L97" s="85" t="str">
        <f t="shared" si="20"/>
        <v>No</v>
      </c>
    </row>
    <row r="98" spans="1:12" x14ac:dyDescent="0.25">
      <c r="A98" s="142" t="s">
        <v>1256</v>
      </c>
      <c r="B98" s="21" t="s">
        <v>213</v>
      </c>
      <c r="C98" s="4">
        <v>2.9153423609</v>
      </c>
      <c r="D98" s="7" t="str">
        <f t="shared" si="34"/>
        <v>N/A</v>
      </c>
      <c r="E98" s="4">
        <v>5.2234129155</v>
      </c>
      <c r="F98" s="7" t="str">
        <f t="shared" si="35"/>
        <v>N/A</v>
      </c>
      <c r="G98" s="4">
        <v>6.1677328143999999</v>
      </c>
      <c r="H98" s="7" t="str">
        <f t="shared" si="36"/>
        <v>N/A</v>
      </c>
      <c r="I98" s="8">
        <v>79.17</v>
      </c>
      <c r="J98" s="8">
        <v>18.079999999999998</v>
      </c>
      <c r="K98" s="25" t="s">
        <v>734</v>
      </c>
      <c r="L98" s="85" t="str">
        <f t="shared" si="20"/>
        <v>Yes</v>
      </c>
    </row>
    <row r="99" spans="1:12" x14ac:dyDescent="0.25">
      <c r="A99" s="142" t="s">
        <v>1257</v>
      </c>
      <c r="B99" s="29" t="s">
        <v>278</v>
      </c>
      <c r="C99" s="4">
        <v>0</v>
      </c>
      <c r="D99" s="7" t="str">
        <f>IF($B99="N/A","N/A",IF(C99&gt;=5,"No",IF(C99&lt;0,"No","Yes")))</f>
        <v>Yes</v>
      </c>
      <c r="E99" s="4">
        <v>0</v>
      </c>
      <c r="F99" s="7" t="str">
        <f>IF($B99="N/A","N/A",IF(E99&gt;=5,"No",IF(E99&lt;0,"No","Yes")))</f>
        <v>Yes</v>
      </c>
      <c r="G99" s="4">
        <v>0</v>
      </c>
      <c r="H99" s="7" t="str">
        <f>IF($B99="N/A","N/A",IF(G99&gt;=5,"No",IF(G99&lt;0,"No","Yes")))</f>
        <v>Yes</v>
      </c>
      <c r="I99" s="8" t="s">
        <v>1750</v>
      </c>
      <c r="J99" s="8" t="s">
        <v>1750</v>
      </c>
      <c r="K99" s="25" t="s">
        <v>734</v>
      </c>
      <c r="L99" s="85" t="str">
        <f t="shared" si="20"/>
        <v>N/A</v>
      </c>
    </row>
    <row r="100" spans="1:12" x14ac:dyDescent="0.25">
      <c r="A100" s="142" t="s">
        <v>107</v>
      </c>
      <c r="B100" s="21" t="s">
        <v>213</v>
      </c>
      <c r="C100" s="26">
        <v>2411728832</v>
      </c>
      <c r="D100" s="7" t="str">
        <f>IF($B100="N/A","N/A",IF(C100&gt;10,"No",IF(C100&lt;-10,"No","Yes")))</f>
        <v>N/A</v>
      </c>
      <c r="E100" s="26">
        <v>4305266287</v>
      </c>
      <c r="F100" s="7" t="str">
        <f>IF($B100="N/A","N/A",IF(E100&gt;10,"No",IF(E100&lt;-10,"No","Yes")))</f>
        <v>N/A</v>
      </c>
      <c r="G100" s="26">
        <v>4938105773</v>
      </c>
      <c r="H100" s="7" t="str">
        <f>IF($B100="N/A","N/A",IF(G100&gt;10,"No",IF(G100&lt;-10,"No","Yes")))</f>
        <v>N/A</v>
      </c>
      <c r="I100" s="8">
        <v>78.510000000000005</v>
      </c>
      <c r="J100" s="8">
        <v>14.7</v>
      </c>
      <c r="K100" s="25" t="s">
        <v>734</v>
      </c>
      <c r="L100" s="85" t="str">
        <f t="shared" ref="L100:L111" si="38">IF(J100="Div by 0", "N/A", IF(K100="N/A","N/A", IF(J100&gt;VALUE(MID(K100,1,2)), "No", IF(J100&lt;-1*VALUE(MID(K100,1,2)), "No", "Yes"))))</f>
        <v>Yes</v>
      </c>
    </row>
    <row r="101" spans="1:12" x14ac:dyDescent="0.25">
      <c r="A101" s="142" t="s">
        <v>452</v>
      </c>
      <c r="B101" s="21" t="s">
        <v>213</v>
      </c>
      <c r="C101" s="26">
        <v>2258889842</v>
      </c>
      <c r="D101" s="7" t="str">
        <f>IF($B101="N/A","N/A",IF(C101&gt;10,"No",IF(C101&lt;-10,"No","Yes")))</f>
        <v>N/A</v>
      </c>
      <c r="E101" s="26">
        <v>4209629071</v>
      </c>
      <c r="F101" s="7" t="str">
        <f>IF($B101="N/A","N/A",IF(E101&gt;10,"No",IF(E101&lt;-10,"No","Yes")))</f>
        <v>N/A</v>
      </c>
      <c r="G101" s="26">
        <v>4859609801</v>
      </c>
      <c r="H101" s="7" t="str">
        <f>IF($B101="N/A","N/A",IF(G101&gt;10,"No",IF(G101&lt;-10,"No","Yes")))</f>
        <v>N/A</v>
      </c>
      <c r="I101" s="8">
        <v>86.36</v>
      </c>
      <c r="J101" s="8">
        <v>15.44</v>
      </c>
      <c r="K101" s="25" t="s">
        <v>734</v>
      </c>
      <c r="L101" s="85" t="str">
        <f t="shared" si="38"/>
        <v>Yes</v>
      </c>
    </row>
    <row r="102" spans="1:12" x14ac:dyDescent="0.25">
      <c r="A102" s="142" t="s">
        <v>453</v>
      </c>
      <c r="B102" s="21" t="s">
        <v>213</v>
      </c>
      <c r="C102" s="26">
        <v>143185647</v>
      </c>
      <c r="D102" s="7" t="str">
        <f>IF($B102="N/A","N/A",IF(C102&gt;10,"No",IF(C102&lt;-10,"No","Yes")))</f>
        <v>N/A</v>
      </c>
      <c r="E102" s="26">
        <v>95637216</v>
      </c>
      <c r="F102" s="7" t="str">
        <f>IF($B102="N/A","N/A",IF(E102&gt;10,"No",IF(E102&lt;-10,"No","Yes")))</f>
        <v>N/A</v>
      </c>
      <c r="G102" s="26">
        <v>78495972</v>
      </c>
      <c r="H102" s="7" t="str">
        <f>IF($B102="N/A","N/A",IF(G102&gt;10,"No",IF(G102&lt;-10,"No","Yes")))</f>
        <v>N/A</v>
      </c>
      <c r="I102" s="8">
        <v>-33.200000000000003</v>
      </c>
      <c r="J102" s="8">
        <v>-17.899999999999999</v>
      </c>
      <c r="K102" s="25" t="s">
        <v>734</v>
      </c>
      <c r="L102" s="85" t="str">
        <f t="shared" si="38"/>
        <v>Yes</v>
      </c>
    </row>
    <row r="103" spans="1:12" x14ac:dyDescent="0.25">
      <c r="A103" s="142" t="s">
        <v>454</v>
      </c>
      <c r="B103" s="21" t="s">
        <v>213</v>
      </c>
      <c r="C103" s="26">
        <v>9653343</v>
      </c>
      <c r="D103" s="7" t="str">
        <f>IF($B103="N/A","N/A",IF(C103&gt;10,"No",IF(C103&lt;-10,"No","Yes")))</f>
        <v>N/A</v>
      </c>
      <c r="E103" s="26">
        <v>0</v>
      </c>
      <c r="F103" s="7" t="str">
        <f>IF($B103="N/A","N/A",IF(E103&gt;10,"No",IF(E103&lt;-10,"No","Yes")))</f>
        <v>N/A</v>
      </c>
      <c r="G103" s="26">
        <v>0</v>
      </c>
      <c r="H103" s="7" t="str">
        <f>IF($B103="N/A","N/A",IF(G103&gt;10,"No",IF(G103&lt;-10,"No","Yes")))</f>
        <v>N/A</v>
      </c>
      <c r="I103" s="8">
        <v>-100</v>
      </c>
      <c r="J103" s="8" t="s">
        <v>1750</v>
      </c>
      <c r="K103" s="25" t="s">
        <v>734</v>
      </c>
      <c r="L103" s="85" t="str">
        <f t="shared" si="38"/>
        <v>N/A</v>
      </c>
    </row>
    <row r="104" spans="1:12" x14ac:dyDescent="0.25">
      <c r="A104" s="142" t="s">
        <v>108</v>
      </c>
      <c r="B104" s="30" t="s">
        <v>295</v>
      </c>
      <c r="C104" s="4">
        <v>2.9361985884999999</v>
      </c>
      <c r="D104" s="7" t="str">
        <f>IF($B104="N/A","N/A",IF(C104&gt;2,"No",IF(C104&lt;0.9,"No","Yes")))</f>
        <v>No</v>
      </c>
      <c r="E104" s="4">
        <v>2.1087094642999999</v>
      </c>
      <c r="F104" s="7" t="str">
        <f>IF($B104="N/A","N/A",IF(E104&gt;2,"No",IF(E104&lt;0.9,"No","Yes")))</f>
        <v>No</v>
      </c>
      <c r="G104" s="4">
        <v>1.5060963933</v>
      </c>
      <c r="H104" s="7" t="str">
        <f>IF($B104="N/A","N/A",IF(G104&gt;2,"No",IF(G104&lt;0.9,"No","Yes")))</f>
        <v>Yes</v>
      </c>
      <c r="I104" s="8">
        <v>-28.2</v>
      </c>
      <c r="J104" s="8">
        <v>-28.6</v>
      </c>
      <c r="K104" s="25" t="s">
        <v>734</v>
      </c>
      <c r="L104" s="85" t="str">
        <f t="shared" si="38"/>
        <v>Yes</v>
      </c>
    </row>
    <row r="105" spans="1:12" x14ac:dyDescent="0.25">
      <c r="A105" s="142" t="s">
        <v>455</v>
      </c>
      <c r="B105" s="30" t="s">
        <v>295</v>
      </c>
      <c r="C105" s="4">
        <v>2.1448963786999999</v>
      </c>
      <c r="D105" s="7" t="str">
        <f>IF($B105="N/A","N/A",IF(C105&gt;2,"No",IF(C105&lt;0.9,"No","Yes")))</f>
        <v>No</v>
      </c>
      <c r="E105" s="4">
        <v>2.0211201597000001</v>
      </c>
      <c r="F105" s="7" t="str">
        <f>IF($B105="N/A","N/A",IF(E105&gt;2,"No",IF(E105&lt;0.9,"No","Yes")))</f>
        <v>No</v>
      </c>
      <c r="G105" s="4">
        <v>1.4738990695</v>
      </c>
      <c r="H105" s="7" t="str">
        <f>IF($B105="N/A","N/A",IF(G105&gt;2,"No",IF(G105&lt;0.9,"No","Yes")))</f>
        <v>Yes</v>
      </c>
      <c r="I105" s="8">
        <v>-5.77</v>
      </c>
      <c r="J105" s="8">
        <v>-27.1</v>
      </c>
      <c r="K105" s="25" t="s">
        <v>734</v>
      </c>
      <c r="L105" s="85" t="str">
        <f t="shared" si="38"/>
        <v>Yes</v>
      </c>
    </row>
    <row r="106" spans="1:12" x14ac:dyDescent="0.25">
      <c r="A106" s="142" t="s">
        <v>456</v>
      </c>
      <c r="B106" s="30" t="s">
        <v>295</v>
      </c>
      <c r="C106" s="4">
        <v>1.0528243105999999</v>
      </c>
      <c r="D106" s="7" t="str">
        <f>IF($B106="N/A","N/A",IF(C106&gt;2,"No",IF(C106&lt;0.9,"No","Yes")))</f>
        <v>Yes</v>
      </c>
      <c r="E106" s="4">
        <v>0.95175752260000002</v>
      </c>
      <c r="F106" s="7" t="str">
        <f>IF($B106="N/A","N/A",IF(E106&gt;2,"No",IF(E106&lt;0.9,"No","Yes")))</f>
        <v>Yes</v>
      </c>
      <c r="G106" s="4">
        <v>0.59060561349999996</v>
      </c>
      <c r="H106" s="7" t="str">
        <f>IF($B106="N/A","N/A",IF(G106&gt;2,"No",IF(G106&lt;0.9,"No","Yes")))</f>
        <v>No</v>
      </c>
      <c r="I106" s="8">
        <v>-9.6</v>
      </c>
      <c r="J106" s="8">
        <v>-37.9</v>
      </c>
      <c r="K106" s="25" t="s">
        <v>734</v>
      </c>
      <c r="L106" s="85" t="str">
        <f t="shared" si="38"/>
        <v>No</v>
      </c>
    </row>
    <row r="107" spans="1:12" x14ac:dyDescent="0.25">
      <c r="A107" s="142" t="s">
        <v>457</v>
      </c>
      <c r="B107" s="30" t="s">
        <v>295</v>
      </c>
      <c r="C107" s="4">
        <v>64.373437734999996</v>
      </c>
      <c r="D107" s="7" t="str">
        <f>IF($B107="N/A","N/A",IF(C107&gt;2,"No",IF(C107&lt;0.9,"No","Yes")))</f>
        <v>No</v>
      </c>
      <c r="E107" s="4" t="s">
        <v>1750</v>
      </c>
      <c r="F107" s="7" t="str">
        <f>IF($B107="N/A","N/A",IF(E107&gt;2,"No",IF(E107&lt;0.9,"No","Yes")))</f>
        <v>No</v>
      </c>
      <c r="G107" s="4" t="s">
        <v>1750</v>
      </c>
      <c r="H107" s="7" t="str">
        <f>IF($B107="N/A","N/A",IF(G107&gt;2,"No",IF(G107&lt;0.9,"No","Yes")))</f>
        <v>No</v>
      </c>
      <c r="I107" s="8" t="s">
        <v>1750</v>
      </c>
      <c r="J107" s="8" t="s">
        <v>1750</v>
      </c>
      <c r="K107" s="25" t="s">
        <v>734</v>
      </c>
      <c r="L107" s="85" t="str">
        <f t="shared" si="38"/>
        <v>N/A</v>
      </c>
    </row>
    <row r="108" spans="1:12" x14ac:dyDescent="0.25">
      <c r="A108" s="142" t="s">
        <v>1258</v>
      </c>
      <c r="B108" s="21" t="s">
        <v>213</v>
      </c>
      <c r="C108" s="26">
        <v>369.70438289999998</v>
      </c>
      <c r="D108" s="7" t="str">
        <f>IF($B108="N/A","N/A",IF(C108&gt;10,"No",IF(C108&lt;-10,"No","Yes")))</f>
        <v>N/A</v>
      </c>
      <c r="E108" s="26">
        <v>418.19111978000001</v>
      </c>
      <c r="F108" s="7" t="str">
        <f>IF($B108="N/A","N/A",IF(E108&gt;10,"No",IF(E108&lt;-10,"No","Yes")))</f>
        <v>N/A</v>
      </c>
      <c r="G108" s="26">
        <v>453.74523596</v>
      </c>
      <c r="H108" s="7" t="str">
        <f>IF($B108="N/A","N/A",IF(G108&gt;10,"No",IF(G108&lt;-10,"No","Yes")))</f>
        <v>N/A</v>
      </c>
      <c r="I108" s="8">
        <v>13.12</v>
      </c>
      <c r="J108" s="8">
        <v>8.5020000000000007</v>
      </c>
      <c r="K108" s="25" t="s">
        <v>734</v>
      </c>
      <c r="L108" s="85" t="str">
        <f t="shared" si="38"/>
        <v>Yes</v>
      </c>
    </row>
    <row r="109" spans="1:12" x14ac:dyDescent="0.25">
      <c r="A109" s="142" t="s">
        <v>1259</v>
      </c>
      <c r="B109" s="21" t="s">
        <v>213</v>
      </c>
      <c r="C109" s="26">
        <v>389.34608936000001</v>
      </c>
      <c r="D109" s="7" t="str">
        <f>IF($B109="N/A","N/A",IF(C109&gt;10,"No",IF(C109&lt;-10,"No","Yes")))</f>
        <v>N/A</v>
      </c>
      <c r="E109" s="26">
        <v>439.10625044</v>
      </c>
      <c r="F109" s="7" t="str">
        <f>IF($B109="N/A","N/A",IF(E109&gt;10,"No",IF(E109&lt;-10,"No","Yes")))</f>
        <v>N/A</v>
      </c>
      <c r="G109" s="26">
        <v>475.23009446999998</v>
      </c>
      <c r="H109" s="7" t="str">
        <f>IF($B109="N/A","N/A",IF(G109&gt;10,"No",IF(G109&lt;-10,"No","Yes")))</f>
        <v>N/A</v>
      </c>
      <c r="I109" s="8">
        <v>12.78</v>
      </c>
      <c r="J109" s="8">
        <v>8.2270000000000003</v>
      </c>
      <c r="K109" s="25" t="s">
        <v>734</v>
      </c>
      <c r="L109" s="85" t="str">
        <f t="shared" si="38"/>
        <v>Yes</v>
      </c>
    </row>
    <row r="110" spans="1:12" x14ac:dyDescent="0.25">
      <c r="A110" s="142" t="s">
        <v>1260</v>
      </c>
      <c r="B110" s="21" t="s">
        <v>213</v>
      </c>
      <c r="C110" s="26">
        <v>23.995771327</v>
      </c>
      <c r="D110" s="7" t="str">
        <f>IF($B110="N/A","N/A",IF(C110&gt;10,"No",IF(C110&lt;-10,"No","Yes")))</f>
        <v>N/A</v>
      </c>
      <c r="E110" s="26">
        <v>39.015485486000003</v>
      </c>
      <c r="F110" s="7" t="str">
        <f>IF($B110="N/A","N/A",IF(E110&gt;10,"No",IF(E110&lt;-10,"No","Yes")))</f>
        <v>N/A</v>
      </c>
      <c r="G110" s="26">
        <v>35.14710917</v>
      </c>
      <c r="H110" s="7" t="str">
        <f>IF($B110="N/A","N/A",IF(G110&gt;10,"No",IF(G110&lt;-10,"No","Yes")))</f>
        <v>N/A</v>
      </c>
      <c r="I110" s="8">
        <v>62.59</v>
      </c>
      <c r="J110" s="8">
        <v>-9.91</v>
      </c>
      <c r="K110" s="25" t="s">
        <v>734</v>
      </c>
      <c r="L110" s="85" t="str">
        <f t="shared" si="38"/>
        <v>Yes</v>
      </c>
    </row>
    <row r="111" spans="1:12" x14ac:dyDescent="0.25">
      <c r="A111" s="142" t="s">
        <v>1261</v>
      </c>
      <c r="B111" s="21" t="s">
        <v>213</v>
      </c>
      <c r="C111" s="26">
        <v>1453.5978015000001</v>
      </c>
      <c r="D111" s="7" t="str">
        <f>IF($B111="N/A","N/A",IF(C111&gt;10,"No",IF(C111&lt;-10,"No","Yes")))</f>
        <v>N/A</v>
      </c>
      <c r="E111" s="26" t="s">
        <v>1750</v>
      </c>
      <c r="F111" s="7" t="str">
        <f>IF($B111="N/A","N/A",IF(E111&gt;10,"No",IF(E111&lt;-10,"No","Yes")))</f>
        <v>N/A</v>
      </c>
      <c r="G111" s="26" t="s">
        <v>1750</v>
      </c>
      <c r="H111" s="7" t="str">
        <f>IF($B111="N/A","N/A",IF(G111&gt;10,"No",IF(G111&lt;-10,"No","Yes")))</f>
        <v>N/A</v>
      </c>
      <c r="I111" s="8" t="s">
        <v>1750</v>
      </c>
      <c r="J111" s="8" t="s">
        <v>1750</v>
      </c>
      <c r="K111" s="25" t="s">
        <v>734</v>
      </c>
      <c r="L111" s="85" t="str">
        <f t="shared" si="38"/>
        <v>N/A</v>
      </c>
    </row>
    <row r="112" spans="1:12" x14ac:dyDescent="0.25">
      <c r="A112" s="142" t="s">
        <v>325</v>
      </c>
      <c r="B112" s="25" t="s">
        <v>296</v>
      </c>
      <c r="C112" s="4">
        <v>99.851750209000002</v>
      </c>
      <c r="D112" s="7" t="str">
        <f>IF(OR($B112="N/A",$C112="N/A"),"N/A",IF(C112&gt;98,"Yes","No"))</f>
        <v>Yes</v>
      </c>
      <c r="E112" s="4">
        <v>99.712766156000001</v>
      </c>
      <c r="F112" s="7" t="str">
        <f>IF(OR($B112="N/A",$E112="N/A"),"N/A",IF(E112&gt;98,"Yes","No"))</f>
        <v>Yes</v>
      </c>
      <c r="G112" s="4">
        <v>99.917974494000006</v>
      </c>
      <c r="H112" s="7" t="str">
        <f t="shared" ref="H112:H115" si="39">IF($B112="N/A","N/A",IF(G112&gt;98,"Yes","No"))</f>
        <v>Yes</v>
      </c>
      <c r="I112" s="8">
        <v>-0.13900000000000001</v>
      </c>
      <c r="J112" s="8">
        <v>0.20580000000000001</v>
      </c>
      <c r="K112" s="25" t="s">
        <v>734</v>
      </c>
      <c r="L112" s="85" t="str">
        <f>IF(J112="Div by 0", "N/A", IF(OR(J112="N/A",K112="N/A"),"N/A", IF(J112&gt;VALUE(MID(K112,1,2)), "No", IF(J112&lt;-1*VALUE(MID(K112,1,2)), "No", "Yes"))))</f>
        <v>Yes</v>
      </c>
    </row>
    <row r="113" spans="1:12" x14ac:dyDescent="0.25">
      <c r="A113" s="142" t="s">
        <v>458</v>
      </c>
      <c r="B113" s="25" t="s">
        <v>296</v>
      </c>
      <c r="C113" s="4">
        <v>98.833067641</v>
      </c>
      <c r="D113" s="7" t="str">
        <f t="shared" ref="D113:D115" si="40">IF(OR($B113="N/A",$C113="N/A"),"N/A",IF(C113&gt;98,"Yes","No"))</f>
        <v>Yes</v>
      </c>
      <c r="E113" s="4">
        <v>94.694542549000005</v>
      </c>
      <c r="F113" s="7" t="str">
        <f t="shared" ref="F113:F115" si="41">IF(OR($B113="N/A",$E113="N/A"),"N/A",IF(E113&gt;98,"Yes","No"))</f>
        <v>No</v>
      </c>
      <c r="G113" s="4">
        <v>96.770460030999999</v>
      </c>
      <c r="H113" s="7" t="str">
        <f t="shared" si="39"/>
        <v>No</v>
      </c>
      <c r="I113" s="8">
        <v>-4.1900000000000004</v>
      </c>
      <c r="J113" s="8">
        <v>2.1920000000000002</v>
      </c>
      <c r="K113" s="25" t="s">
        <v>734</v>
      </c>
      <c r="L113" s="85" t="str">
        <f t="shared" ref="L113:L115" si="42">IF(J113="Div by 0", "N/A", IF(OR(J113="N/A",K113="N/A"),"N/A", IF(J113&gt;VALUE(MID(K113,1,2)), "No", IF(J113&lt;-1*VALUE(MID(K113,1,2)), "No", "Yes"))))</f>
        <v>Yes</v>
      </c>
    </row>
    <row r="114" spans="1:12" x14ac:dyDescent="0.25">
      <c r="A114" s="142" t="s">
        <v>459</v>
      </c>
      <c r="B114" s="25" t="s">
        <v>296</v>
      </c>
      <c r="C114" s="4">
        <v>95.748123149999998</v>
      </c>
      <c r="D114" s="7" t="str">
        <f t="shared" si="40"/>
        <v>No</v>
      </c>
      <c r="E114" s="4">
        <v>75.590471862000001</v>
      </c>
      <c r="F114" s="7" t="str">
        <f t="shared" si="41"/>
        <v>No</v>
      </c>
      <c r="G114" s="4">
        <v>44.190672423000002</v>
      </c>
      <c r="H114" s="7" t="str">
        <f t="shared" si="39"/>
        <v>No</v>
      </c>
      <c r="I114" s="8">
        <v>-21.1</v>
      </c>
      <c r="J114" s="8">
        <v>-41.5</v>
      </c>
      <c r="K114" s="25" t="s">
        <v>734</v>
      </c>
      <c r="L114" s="85" t="str">
        <f t="shared" si="42"/>
        <v>No</v>
      </c>
    </row>
    <row r="115" spans="1:12" x14ac:dyDescent="0.25">
      <c r="A115" s="142" t="s">
        <v>460</v>
      </c>
      <c r="B115" s="25" t="s">
        <v>296</v>
      </c>
      <c r="C115" s="4">
        <v>72.966507176999997</v>
      </c>
      <c r="D115" s="7" t="str">
        <f t="shared" si="40"/>
        <v>No</v>
      </c>
      <c r="E115" s="4" t="s">
        <v>1750</v>
      </c>
      <c r="F115" s="7" t="str">
        <f t="shared" si="41"/>
        <v>Yes</v>
      </c>
      <c r="G115" s="4" t="s">
        <v>1750</v>
      </c>
      <c r="H115" s="7" t="str">
        <f t="shared" si="39"/>
        <v>Yes</v>
      </c>
      <c r="I115" s="8" t="s">
        <v>1750</v>
      </c>
      <c r="J115" s="8" t="s">
        <v>1750</v>
      </c>
      <c r="K115" s="25" t="s">
        <v>734</v>
      </c>
      <c r="L115" s="85" t="str">
        <f t="shared" si="42"/>
        <v>N/A</v>
      </c>
    </row>
    <row r="116" spans="1:12" x14ac:dyDescent="0.25">
      <c r="A116" s="84" t="s">
        <v>461</v>
      </c>
      <c r="B116" s="25" t="s">
        <v>213</v>
      </c>
      <c r="C116" s="1">
        <v>661719</v>
      </c>
      <c r="D116" s="7" t="str">
        <f>IF($B116="N/A","N/A",IF(C116&gt;10,"No",IF(C116&lt;-10,"No","Yes")))</f>
        <v>N/A</v>
      </c>
      <c r="E116" s="1">
        <v>1015897</v>
      </c>
      <c r="F116" s="7" t="str">
        <f>IF($B116="N/A","N/A",IF(E116&gt;10,"No",IF(E116&lt;-10,"No","Yes")))</f>
        <v>N/A</v>
      </c>
      <c r="G116" s="1">
        <v>1145985</v>
      </c>
      <c r="H116" s="7" t="str">
        <f>IF($B116="N/A","N/A",IF(G116&gt;10,"No",IF(G116&lt;-10,"No","Yes")))</f>
        <v>N/A</v>
      </c>
      <c r="I116" s="8">
        <v>53.52</v>
      </c>
      <c r="J116" s="8">
        <v>12.81</v>
      </c>
      <c r="K116" s="25" t="s">
        <v>734</v>
      </c>
      <c r="L116" s="85" t="str">
        <f>IF(J116="Div by 0", "N/A", IF(OR(J116="N/A",K116="N/A"),"N/A", IF(J116&gt;VALUE(MID(K116,1,2)), "No", IF(J116&lt;-1*VALUE(MID(K116,1,2)), "No", "Yes"))))</f>
        <v>Yes</v>
      </c>
    </row>
    <row r="117" spans="1:12" x14ac:dyDescent="0.25">
      <c r="A117" s="84" t="s">
        <v>211</v>
      </c>
      <c r="B117" s="25" t="s">
        <v>213</v>
      </c>
      <c r="C117" s="4">
        <v>79.963398361000003</v>
      </c>
      <c r="D117" s="7" t="str">
        <f>IF($B117="N/A","N/A",IF(C117&gt;10,"No",IF(C117&lt;-10,"No","Yes")))</f>
        <v>N/A</v>
      </c>
      <c r="E117" s="4">
        <v>76.342778844999998</v>
      </c>
      <c r="F117" s="7" t="str">
        <f>IF($B117="N/A","N/A",IF(E117&gt;10,"No",IF(E117&lt;-10,"No","Yes")))</f>
        <v>N/A</v>
      </c>
      <c r="G117" s="4">
        <v>75.913908122999999</v>
      </c>
      <c r="H117" s="7" t="str">
        <f>IF($B117="N/A","N/A",IF(G117&gt;10,"No",IF(G117&lt;-10,"No","Yes")))</f>
        <v>N/A</v>
      </c>
      <c r="I117" s="8">
        <v>-4.53</v>
      </c>
      <c r="J117" s="8">
        <v>-0.56200000000000006</v>
      </c>
      <c r="K117" s="25" t="s">
        <v>734</v>
      </c>
      <c r="L117" s="85" t="str">
        <f>IF(J117="Div by 0", "N/A", IF(OR(J117="N/A",K117="N/A"),"N/A", IF(J117&gt;VALUE(MID(K117,1,2)), "No", IF(J117&lt;-1*VALUE(MID(K117,1,2)), "No", "Yes"))))</f>
        <v>Yes</v>
      </c>
    </row>
    <row r="118" spans="1:12" x14ac:dyDescent="0.25">
      <c r="A118" s="116" t="s">
        <v>1600</v>
      </c>
      <c r="B118" s="25" t="s">
        <v>213</v>
      </c>
      <c r="C118" s="10">
        <v>32614422</v>
      </c>
      <c r="D118" s="7" t="str">
        <f>IF($B118="N/A","N/A",IF(C118&gt;10,"No",IF(C118&lt;-10,"No","Yes")))</f>
        <v>N/A</v>
      </c>
      <c r="E118" s="10">
        <v>14612594</v>
      </c>
      <c r="F118" s="7" t="str">
        <f>IF($B118="N/A","N/A",IF(E118&gt;10,"No",IF(E118&lt;-10,"No","Yes")))</f>
        <v>N/A</v>
      </c>
      <c r="G118" s="10">
        <v>15961128</v>
      </c>
      <c r="H118" s="7" t="str">
        <f>IF($B118="N/A","N/A",IF(G118&gt;10,"No",IF(G118&lt;-10,"No","Yes")))</f>
        <v>N/A</v>
      </c>
      <c r="I118" s="8">
        <v>-55.2</v>
      </c>
      <c r="J118" s="8">
        <v>9.2289999999999992</v>
      </c>
      <c r="K118" s="25" t="s">
        <v>734</v>
      </c>
      <c r="L118" s="85" t="str">
        <f>IF(J118="Div by 0", "N/A", IF(K118="N/A","N/A", IF(J118&gt;VALUE(MID(K118,1,2)), "No", IF(J118&lt;-1*VALUE(MID(K118,1,2)), "No", "Yes"))))</f>
        <v>Yes</v>
      </c>
    </row>
    <row r="119" spans="1:12" x14ac:dyDescent="0.25">
      <c r="A119" s="116" t="s">
        <v>1601</v>
      </c>
      <c r="B119" s="25" t="s">
        <v>213</v>
      </c>
      <c r="C119" s="10">
        <v>608290225</v>
      </c>
      <c r="D119" s="7" t="str">
        <f>IF($B119="N/A","N/A",IF(C119&gt;10,"No",IF(C119&lt;-10,"No","Yes")))</f>
        <v>N/A</v>
      </c>
      <c r="E119" s="10">
        <v>199279161</v>
      </c>
      <c r="F119" s="7" t="str">
        <f>IF($B119="N/A","N/A",IF(E119&gt;10,"No",IF(E119&lt;-10,"No","Yes")))</f>
        <v>N/A</v>
      </c>
      <c r="G119" s="10">
        <v>187416730</v>
      </c>
      <c r="H119" s="7" t="str">
        <f>IF($B119="N/A","N/A",IF(G119&gt;10,"No",IF(G119&lt;-10,"No","Yes")))</f>
        <v>N/A</v>
      </c>
      <c r="I119" s="8">
        <v>-67.2</v>
      </c>
      <c r="J119" s="8">
        <v>-5.95</v>
      </c>
      <c r="K119" s="25" t="s">
        <v>734</v>
      </c>
      <c r="L119" s="85" t="str">
        <f>IF(J119="Div by 0", "N/A", IF(K119="N/A","N/A", IF(J119&gt;VALUE(MID(K119,1,2)), "No", IF(J119&lt;-1*VALUE(MID(K119,1,2)), "No", "Yes"))))</f>
        <v>Yes</v>
      </c>
    </row>
    <row r="120" spans="1:12" x14ac:dyDescent="0.25">
      <c r="A120" s="116" t="s">
        <v>1602</v>
      </c>
      <c r="B120" s="25" t="s">
        <v>213</v>
      </c>
      <c r="C120" s="1">
        <v>62027</v>
      </c>
      <c r="D120" s="7" t="str">
        <f>IF($B120="N/A","N/A",IF(C120&gt;10,"No",IF(C120&lt;-10,"No","Yes")))</f>
        <v>N/A</v>
      </c>
      <c r="E120" s="1">
        <v>46122</v>
      </c>
      <c r="F120" s="7" t="str">
        <f>IF($B120="N/A","N/A",IF(E120&gt;10,"No",IF(E120&lt;-10,"No","Yes")))</f>
        <v>N/A</v>
      </c>
      <c r="G120" s="1">
        <v>52143</v>
      </c>
      <c r="H120" s="7" t="str">
        <f>IF($B120="N/A","N/A",IF(G120&gt;10,"No",IF(G120&lt;-10,"No","Yes")))</f>
        <v>N/A</v>
      </c>
      <c r="I120" s="8">
        <v>-25.6</v>
      </c>
      <c r="J120" s="8">
        <v>13.05</v>
      </c>
      <c r="K120" s="25" t="s">
        <v>734</v>
      </c>
      <c r="L120" s="85" t="str">
        <f>IF(J120="Div by 0", "N/A", IF(K120="N/A","N/A", IF(J120&gt;VALUE(MID(K120,1,2)), "No", IF(J120&lt;-1*VALUE(MID(K120,1,2)), "No", "Yes"))))</f>
        <v>Yes</v>
      </c>
    </row>
    <row r="121" spans="1:12" x14ac:dyDescent="0.25">
      <c r="A121" s="116" t="s">
        <v>1603</v>
      </c>
      <c r="B121" s="3" t="s">
        <v>213</v>
      </c>
      <c r="C121" s="1">
        <v>16667</v>
      </c>
      <c r="D121" s="5" t="str">
        <f t="shared" ref="D121:H134" si="43">IF($B121="N/A","N/A",IF(C121&lt;0,"No","Yes"))</f>
        <v>N/A</v>
      </c>
      <c r="E121" s="1">
        <v>4245</v>
      </c>
      <c r="F121" s="5" t="str">
        <f t="shared" si="43"/>
        <v>N/A</v>
      </c>
      <c r="G121" s="1">
        <v>3793</v>
      </c>
      <c r="H121" s="5" t="str">
        <f t="shared" si="43"/>
        <v>N/A</v>
      </c>
      <c r="I121" s="8">
        <v>-74.5</v>
      </c>
      <c r="J121" s="8">
        <v>-10.6</v>
      </c>
      <c r="K121" s="3" t="s">
        <v>734</v>
      </c>
      <c r="L121" s="85" t="str">
        <f t="shared" ref="L121:L142" si="44">IF(J121="Div by 0", "N/A", IF(OR(J121="N/A",K121="N/A"),"N/A", IF(J121&gt;VALUE(MID(K121,1,2)), "No", IF(J121&lt;-1*VALUE(MID(K121,1,2)), "No", "Yes"))))</f>
        <v>Yes</v>
      </c>
    </row>
    <row r="122" spans="1:12" x14ac:dyDescent="0.25">
      <c r="A122" s="116" t="s">
        <v>1604</v>
      </c>
      <c r="B122" s="3" t="s">
        <v>213</v>
      </c>
      <c r="C122" s="1">
        <v>16772</v>
      </c>
      <c r="D122" s="5" t="str">
        <f t="shared" si="43"/>
        <v>N/A</v>
      </c>
      <c r="E122" s="1">
        <v>6713</v>
      </c>
      <c r="F122" s="5" t="str">
        <f t="shared" si="43"/>
        <v>N/A</v>
      </c>
      <c r="G122" s="1">
        <v>5872</v>
      </c>
      <c r="H122" s="5" t="str">
        <f t="shared" si="43"/>
        <v>N/A</v>
      </c>
      <c r="I122" s="8">
        <v>-60</v>
      </c>
      <c r="J122" s="8">
        <v>-12.5</v>
      </c>
      <c r="K122" s="3" t="s">
        <v>734</v>
      </c>
      <c r="L122" s="85" t="str">
        <f t="shared" si="44"/>
        <v>Yes</v>
      </c>
    </row>
    <row r="123" spans="1:12" x14ac:dyDescent="0.25">
      <c r="A123" s="116" t="s">
        <v>1605</v>
      </c>
      <c r="B123" s="3" t="s">
        <v>213</v>
      </c>
      <c r="C123" s="1">
        <v>19767</v>
      </c>
      <c r="D123" s="5" t="str">
        <f t="shared" si="43"/>
        <v>N/A</v>
      </c>
      <c r="E123" s="1">
        <v>17319</v>
      </c>
      <c r="F123" s="5" t="str">
        <f t="shared" si="43"/>
        <v>N/A</v>
      </c>
      <c r="G123" s="1">
        <v>16159</v>
      </c>
      <c r="H123" s="5" t="str">
        <f t="shared" si="43"/>
        <v>N/A</v>
      </c>
      <c r="I123" s="8">
        <v>-12.4</v>
      </c>
      <c r="J123" s="8">
        <v>-6.7</v>
      </c>
      <c r="K123" s="3" t="s">
        <v>734</v>
      </c>
      <c r="L123" s="85" t="str">
        <f t="shared" si="44"/>
        <v>Yes</v>
      </c>
    </row>
    <row r="124" spans="1:12" x14ac:dyDescent="0.25">
      <c r="A124" s="116" t="s">
        <v>1606</v>
      </c>
      <c r="B124" s="3" t="s">
        <v>213</v>
      </c>
      <c r="C124" s="1">
        <v>8821</v>
      </c>
      <c r="D124" s="5" t="str">
        <f t="shared" si="43"/>
        <v>N/A</v>
      </c>
      <c r="E124" s="1">
        <v>17845</v>
      </c>
      <c r="F124" s="5" t="str">
        <f t="shared" si="43"/>
        <v>N/A</v>
      </c>
      <c r="G124" s="1">
        <v>23206</v>
      </c>
      <c r="H124" s="5" t="str">
        <f t="shared" si="43"/>
        <v>N/A</v>
      </c>
      <c r="I124" s="8">
        <v>102.3</v>
      </c>
      <c r="J124" s="8">
        <v>30.04</v>
      </c>
      <c r="K124" s="3" t="s">
        <v>734</v>
      </c>
      <c r="L124" s="85" t="str">
        <f t="shared" si="44"/>
        <v>No</v>
      </c>
    </row>
    <row r="125" spans="1:12" x14ac:dyDescent="0.25">
      <c r="A125" s="108" t="s">
        <v>1607</v>
      </c>
      <c r="B125" s="3" t="s">
        <v>213</v>
      </c>
      <c r="C125" s="9">
        <v>9.1874157570000001</v>
      </c>
      <c r="D125" s="5" t="str">
        <f t="shared" si="43"/>
        <v>N/A</v>
      </c>
      <c r="E125" s="9">
        <v>4.2896923498000001</v>
      </c>
      <c r="F125" s="5" t="str">
        <f t="shared" si="43"/>
        <v>N/A</v>
      </c>
      <c r="G125" s="9">
        <v>4.3146389091000001</v>
      </c>
      <c r="H125" s="5" t="str">
        <f t="shared" si="43"/>
        <v>N/A</v>
      </c>
      <c r="I125" s="8">
        <v>-53.3</v>
      </c>
      <c r="J125" s="8">
        <v>0.58150000000000002</v>
      </c>
      <c r="K125" s="25" t="s">
        <v>734</v>
      </c>
      <c r="L125" s="85" t="str">
        <f>IF(J125="Div by 0", "N/A", IF(OR(J125="N/A",K125="N/A"),"N/A", IF(J125&gt;VALUE(MID(K125,1,2)), "No", IF(J125&lt;-1*VALUE(MID(K125,1,2)), "No", "Yes"))))</f>
        <v>Yes</v>
      </c>
    </row>
    <row r="126" spans="1:12" ht="25" x14ac:dyDescent="0.25">
      <c r="A126" s="108" t="s">
        <v>1608</v>
      </c>
      <c r="B126" s="3" t="s">
        <v>213</v>
      </c>
      <c r="C126" s="9">
        <v>37.899356482000002</v>
      </c>
      <c r="D126" s="5" t="str">
        <f t="shared" si="43"/>
        <v>N/A</v>
      </c>
      <c r="E126" s="9">
        <v>9.1736180144000006</v>
      </c>
      <c r="F126" s="5" t="str">
        <f t="shared" si="43"/>
        <v>N/A</v>
      </c>
      <c r="G126" s="9">
        <v>6.5226737287000001</v>
      </c>
      <c r="H126" s="5" t="str">
        <f t="shared" si="43"/>
        <v>N/A</v>
      </c>
      <c r="I126" s="8">
        <v>-75.8</v>
      </c>
      <c r="J126" s="8">
        <v>-28.9</v>
      </c>
      <c r="K126" s="3" t="s">
        <v>734</v>
      </c>
      <c r="L126" s="85" t="str">
        <f t="shared" ref="L126:L129" si="45">IF(J126="Div by 0", "N/A", IF(OR(J126="N/A",K126="N/A"),"N/A", IF(J126&gt;VALUE(MID(K126,1,2)), "No", IF(J126&lt;-1*VALUE(MID(K126,1,2)), "No", "Yes"))))</f>
        <v>Yes</v>
      </c>
    </row>
    <row r="127" spans="1:12" ht="25" x14ac:dyDescent="0.25">
      <c r="A127" s="108" t="s">
        <v>1609</v>
      </c>
      <c r="B127" s="3" t="s">
        <v>213</v>
      </c>
      <c r="C127" s="9">
        <v>17.786355875999998</v>
      </c>
      <c r="D127" s="5" t="str">
        <f t="shared" si="43"/>
        <v>N/A</v>
      </c>
      <c r="E127" s="9">
        <v>7.4066309924000002</v>
      </c>
      <c r="F127" s="5" t="str">
        <f t="shared" si="43"/>
        <v>N/A</v>
      </c>
      <c r="G127" s="9">
        <v>6.5523282412999997</v>
      </c>
      <c r="H127" s="5" t="str">
        <f t="shared" si="43"/>
        <v>N/A</v>
      </c>
      <c r="I127" s="8">
        <v>-58.4</v>
      </c>
      <c r="J127" s="8">
        <v>-11.5</v>
      </c>
      <c r="K127" s="3" t="s">
        <v>734</v>
      </c>
      <c r="L127" s="85" t="str">
        <f t="shared" si="45"/>
        <v>Yes</v>
      </c>
    </row>
    <row r="128" spans="1:12" ht="25" x14ac:dyDescent="0.25">
      <c r="A128" s="108" t="s">
        <v>1610</v>
      </c>
      <c r="B128" s="3" t="s">
        <v>213</v>
      </c>
      <c r="C128" s="9">
        <v>5.5522629536999997</v>
      </c>
      <c r="D128" s="5" t="str">
        <f t="shared" si="43"/>
        <v>N/A</v>
      </c>
      <c r="E128" s="9">
        <v>4.2263213507000001</v>
      </c>
      <c r="F128" s="5" t="str">
        <f t="shared" si="43"/>
        <v>N/A</v>
      </c>
      <c r="G128" s="9">
        <v>4.5449303732999997</v>
      </c>
      <c r="H128" s="5" t="str">
        <f t="shared" si="43"/>
        <v>N/A</v>
      </c>
      <c r="I128" s="8">
        <v>-23.9</v>
      </c>
      <c r="J128" s="8">
        <v>7.5389999999999997</v>
      </c>
      <c r="K128" s="3" t="s">
        <v>734</v>
      </c>
      <c r="L128" s="85" t="str">
        <f t="shared" si="45"/>
        <v>Yes</v>
      </c>
    </row>
    <row r="129" spans="1:12" ht="25" x14ac:dyDescent="0.25">
      <c r="A129" s="108" t="s">
        <v>1611</v>
      </c>
      <c r="B129" s="3" t="s">
        <v>213</v>
      </c>
      <c r="C129" s="9">
        <v>4.8778194968999999</v>
      </c>
      <c r="D129" s="5" t="str">
        <f t="shared" si="43"/>
        <v>N/A</v>
      </c>
      <c r="E129" s="9">
        <v>3.3766395954999999</v>
      </c>
      <c r="F129" s="5" t="str">
        <f t="shared" si="43"/>
        <v>N/A</v>
      </c>
      <c r="G129" s="9">
        <v>3.7898113097000001</v>
      </c>
      <c r="H129" s="5" t="str">
        <f t="shared" si="43"/>
        <v>N/A</v>
      </c>
      <c r="I129" s="8">
        <v>-30.8</v>
      </c>
      <c r="J129" s="8">
        <v>12.24</v>
      </c>
      <c r="K129" s="3" t="s">
        <v>734</v>
      </c>
      <c r="L129" s="85" t="str">
        <f t="shared" si="45"/>
        <v>Yes</v>
      </c>
    </row>
    <row r="130" spans="1:12" ht="25" x14ac:dyDescent="0.25">
      <c r="A130" s="108" t="s">
        <v>1612</v>
      </c>
      <c r="B130" s="3" t="s">
        <v>213</v>
      </c>
      <c r="C130" s="9">
        <v>29.188901606999998</v>
      </c>
      <c r="D130" s="5" t="str">
        <f t="shared" si="43"/>
        <v>N/A</v>
      </c>
      <c r="E130" s="9">
        <v>20.163913099999998</v>
      </c>
      <c r="F130" s="5" t="str">
        <f t="shared" si="43"/>
        <v>N/A</v>
      </c>
      <c r="G130" s="9">
        <v>19.282769201000001</v>
      </c>
      <c r="H130" s="5" t="str">
        <f t="shared" si="43"/>
        <v>N/A</v>
      </c>
      <c r="I130" s="8">
        <v>-30.9</v>
      </c>
      <c r="J130" s="8">
        <v>-4.37</v>
      </c>
      <c r="K130" s="25" t="s">
        <v>734</v>
      </c>
      <c r="L130" s="85" t="str">
        <f>IF(J130="Div by 0", "N/A", IF(OR(J130="N/A",K130="N/A"),"N/A", IF(J130&gt;VALUE(MID(K130,1,2)), "No", IF(J130&lt;-1*VALUE(MID(K130,1,2)), "No", "Yes"))))</f>
        <v>Yes</v>
      </c>
    </row>
    <row r="131" spans="1:12" ht="25" x14ac:dyDescent="0.25">
      <c r="A131" s="108" t="s">
        <v>1613</v>
      </c>
      <c r="B131" s="3" t="s">
        <v>213</v>
      </c>
      <c r="C131" s="9">
        <v>22.751544969000001</v>
      </c>
      <c r="D131" s="5" t="str">
        <f t="shared" si="43"/>
        <v>N/A</v>
      </c>
      <c r="E131" s="9">
        <v>17.267373379999999</v>
      </c>
      <c r="F131" s="5" t="str">
        <f t="shared" si="43"/>
        <v>N/A</v>
      </c>
      <c r="G131" s="9">
        <v>18.982335882000001</v>
      </c>
      <c r="H131" s="5" t="str">
        <f t="shared" si="43"/>
        <v>N/A</v>
      </c>
      <c r="I131" s="8">
        <v>-24.1</v>
      </c>
      <c r="J131" s="8">
        <v>9.9320000000000004</v>
      </c>
      <c r="K131" s="3" t="s">
        <v>734</v>
      </c>
      <c r="L131" s="85" t="str">
        <f t="shared" si="44"/>
        <v>Yes</v>
      </c>
    </row>
    <row r="132" spans="1:12" ht="25" x14ac:dyDescent="0.25">
      <c r="A132" s="108" t="s">
        <v>493</v>
      </c>
      <c r="B132" s="3" t="s">
        <v>213</v>
      </c>
      <c r="C132" s="9">
        <v>41.372525637999999</v>
      </c>
      <c r="D132" s="5" t="str">
        <f t="shared" si="43"/>
        <v>N/A</v>
      </c>
      <c r="E132" s="9">
        <v>29.480113212999999</v>
      </c>
      <c r="F132" s="5" t="str">
        <f t="shared" si="43"/>
        <v>N/A</v>
      </c>
      <c r="G132" s="9">
        <v>28.661444142000001</v>
      </c>
      <c r="H132" s="5" t="str">
        <f t="shared" si="43"/>
        <v>N/A</v>
      </c>
      <c r="I132" s="8">
        <v>-28.7</v>
      </c>
      <c r="J132" s="8">
        <v>-2.78</v>
      </c>
      <c r="K132" s="3" t="s">
        <v>734</v>
      </c>
      <c r="L132" s="85" t="str">
        <f t="shared" si="44"/>
        <v>Yes</v>
      </c>
    </row>
    <row r="133" spans="1:12" ht="25" x14ac:dyDescent="0.25">
      <c r="A133" s="108" t="s">
        <v>494</v>
      </c>
      <c r="B133" s="3" t="s">
        <v>213</v>
      </c>
      <c r="C133" s="9">
        <v>28.760054637</v>
      </c>
      <c r="D133" s="5" t="str">
        <f t="shared" si="43"/>
        <v>N/A</v>
      </c>
      <c r="E133" s="9">
        <v>24.689647208</v>
      </c>
      <c r="F133" s="5" t="str">
        <f t="shared" si="43"/>
        <v>N/A</v>
      </c>
      <c r="G133" s="9">
        <v>23.343028653000001</v>
      </c>
      <c r="H133" s="5" t="str">
        <f t="shared" si="43"/>
        <v>N/A</v>
      </c>
      <c r="I133" s="8">
        <v>-14.2</v>
      </c>
      <c r="J133" s="8">
        <v>-5.45</v>
      </c>
      <c r="K133" s="3" t="s">
        <v>734</v>
      </c>
      <c r="L133" s="85" t="str">
        <f t="shared" si="44"/>
        <v>Yes</v>
      </c>
    </row>
    <row r="134" spans="1:12" ht="25" x14ac:dyDescent="0.25">
      <c r="A134" s="108" t="s">
        <v>495</v>
      </c>
      <c r="B134" s="3" t="s">
        <v>213</v>
      </c>
      <c r="C134" s="9">
        <v>19.147488946999999</v>
      </c>
      <c r="D134" s="5" t="str">
        <f t="shared" si="43"/>
        <v>N/A</v>
      </c>
      <c r="E134" s="9">
        <v>12.956010086999999</v>
      </c>
      <c r="F134" s="5" t="str">
        <f t="shared" si="43"/>
        <v>N/A</v>
      </c>
      <c r="G134" s="9">
        <v>12.229595794</v>
      </c>
      <c r="H134" s="5" t="str">
        <f t="shared" si="43"/>
        <v>N/A</v>
      </c>
      <c r="I134" s="8">
        <v>-32.299999999999997</v>
      </c>
      <c r="J134" s="8">
        <v>-5.61</v>
      </c>
      <c r="K134" s="3" t="s">
        <v>734</v>
      </c>
      <c r="L134" s="85" t="str">
        <f t="shared" si="44"/>
        <v>Yes</v>
      </c>
    </row>
    <row r="135" spans="1:12" ht="25" x14ac:dyDescent="0.25">
      <c r="A135" s="108" t="s">
        <v>496</v>
      </c>
      <c r="B135" s="21" t="s">
        <v>213</v>
      </c>
      <c r="C135" s="9">
        <v>21.921098875999999</v>
      </c>
      <c r="D135" s="7" t="str">
        <f t="shared" ref="D135:D141" si="46">IF($B135="N/A","N/A",IF(C135&gt;10,"No",IF(C135&lt;-10,"No","Yes")))</f>
        <v>N/A</v>
      </c>
      <c r="E135" s="9">
        <v>17.898183079999999</v>
      </c>
      <c r="F135" s="7" t="str">
        <f t="shared" ref="F135:F141" si="47">IF($B135="N/A","N/A",IF(E135&gt;10,"No",IF(E135&lt;-10,"No","Yes")))</f>
        <v>N/A</v>
      </c>
      <c r="G135" s="9">
        <v>14.388723751000001</v>
      </c>
      <c r="H135" s="7" t="str">
        <f t="shared" ref="H135:H141" si="48">IF($B135="N/A","N/A",IF(G135&gt;10,"No",IF(G135&lt;-10,"No","Yes")))</f>
        <v>N/A</v>
      </c>
      <c r="I135" s="8">
        <v>-18.399999999999999</v>
      </c>
      <c r="J135" s="8">
        <v>-19.600000000000001</v>
      </c>
      <c r="K135" s="3" t="s">
        <v>734</v>
      </c>
      <c r="L135" s="85" t="str">
        <f t="shared" si="44"/>
        <v>Yes</v>
      </c>
    </row>
    <row r="136" spans="1:12" ht="25" x14ac:dyDescent="0.25">
      <c r="A136" s="108" t="s">
        <v>497</v>
      </c>
      <c r="B136" s="21" t="s">
        <v>213</v>
      </c>
      <c r="C136" s="9">
        <v>0</v>
      </c>
      <c r="D136" s="7" t="str">
        <f t="shared" si="46"/>
        <v>N/A</v>
      </c>
      <c r="E136" s="9">
        <v>0</v>
      </c>
      <c r="F136" s="7" t="str">
        <f t="shared" si="47"/>
        <v>N/A</v>
      </c>
      <c r="G136" s="9">
        <v>5.7531882000000003E-3</v>
      </c>
      <c r="H136" s="7" t="str">
        <f t="shared" si="48"/>
        <v>N/A</v>
      </c>
      <c r="I136" s="8" t="s">
        <v>1750</v>
      </c>
      <c r="J136" s="8" t="s">
        <v>1750</v>
      </c>
      <c r="K136" s="3" t="s">
        <v>734</v>
      </c>
      <c r="L136" s="85" t="str">
        <f t="shared" si="44"/>
        <v>N/A</v>
      </c>
    </row>
    <row r="137" spans="1:12" ht="25" x14ac:dyDescent="0.25">
      <c r="A137" s="108" t="s">
        <v>498</v>
      </c>
      <c r="B137" s="21" t="s">
        <v>213</v>
      </c>
      <c r="C137" s="9">
        <v>0.1837909298</v>
      </c>
      <c r="D137" s="7" t="str">
        <f t="shared" si="46"/>
        <v>N/A</v>
      </c>
      <c r="E137" s="9">
        <v>0.4531460041</v>
      </c>
      <c r="F137" s="7" t="str">
        <f t="shared" si="47"/>
        <v>N/A</v>
      </c>
      <c r="G137" s="9">
        <v>0.69421804580000002</v>
      </c>
      <c r="H137" s="7" t="str">
        <f t="shared" si="48"/>
        <v>N/A</v>
      </c>
      <c r="I137" s="8">
        <v>146.6</v>
      </c>
      <c r="J137" s="8">
        <v>53.2</v>
      </c>
      <c r="K137" s="3" t="s">
        <v>734</v>
      </c>
      <c r="L137" s="85" t="str">
        <f t="shared" si="44"/>
        <v>No</v>
      </c>
    </row>
    <row r="138" spans="1:12" ht="25" x14ac:dyDescent="0.25">
      <c r="A138" s="108" t="s">
        <v>499</v>
      </c>
      <c r="B138" s="21" t="s">
        <v>213</v>
      </c>
      <c r="C138" s="9">
        <v>1.9475389750000001</v>
      </c>
      <c r="D138" s="7" t="str">
        <f t="shared" si="46"/>
        <v>N/A</v>
      </c>
      <c r="E138" s="9">
        <v>0.31438359129999999</v>
      </c>
      <c r="F138" s="7" t="str">
        <f t="shared" si="47"/>
        <v>N/A</v>
      </c>
      <c r="G138" s="9">
        <v>0.13232332920000001</v>
      </c>
      <c r="H138" s="7" t="str">
        <f t="shared" si="48"/>
        <v>N/A</v>
      </c>
      <c r="I138" s="8">
        <v>-83.9</v>
      </c>
      <c r="J138" s="8">
        <v>-57.9</v>
      </c>
      <c r="K138" s="3" t="s">
        <v>734</v>
      </c>
      <c r="L138" s="85" t="str">
        <f t="shared" si="44"/>
        <v>No</v>
      </c>
    </row>
    <row r="139" spans="1:12" ht="25" x14ac:dyDescent="0.25">
      <c r="A139" s="108" t="s">
        <v>500</v>
      </c>
      <c r="B139" s="21" t="s">
        <v>213</v>
      </c>
      <c r="C139" s="9">
        <v>0</v>
      </c>
      <c r="D139" s="7" t="str">
        <f t="shared" si="46"/>
        <v>N/A</v>
      </c>
      <c r="E139" s="9">
        <v>0</v>
      </c>
      <c r="F139" s="7" t="str">
        <f t="shared" si="47"/>
        <v>N/A</v>
      </c>
      <c r="G139" s="9">
        <v>0</v>
      </c>
      <c r="H139" s="7" t="str">
        <f t="shared" si="48"/>
        <v>N/A</v>
      </c>
      <c r="I139" s="8" t="s">
        <v>1750</v>
      </c>
      <c r="J139" s="8" t="s">
        <v>1750</v>
      </c>
      <c r="K139" s="3" t="s">
        <v>734</v>
      </c>
      <c r="L139" s="85" t="str">
        <f t="shared" si="44"/>
        <v>N/A</v>
      </c>
    </row>
    <row r="140" spans="1:12" ht="25" x14ac:dyDescent="0.25">
      <c r="A140" s="108" t="s">
        <v>501</v>
      </c>
      <c r="B140" s="21" t="s">
        <v>213</v>
      </c>
      <c r="C140" s="9">
        <v>6.8712012510999996</v>
      </c>
      <c r="D140" s="7" t="str">
        <f t="shared" si="46"/>
        <v>N/A</v>
      </c>
      <c r="E140" s="9">
        <v>1.4938640996000001</v>
      </c>
      <c r="F140" s="7" t="str">
        <f t="shared" si="47"/>
        <v>N/A</v>
      </c>
      <c r="G140" s="9">
        <v>1.0547511746</v>
      </c>
      <c r="H140" s="7" t="str">
        <f t="shared" si="48"/>
        <v>N/A</v>
      </c>
      <c r="I140" s="8">
        <v>-78.3</v>
      </c>
      <c r="J140" s="8">
        <v>-29.4</v>
      </c>
      <c r="K140" s="3" t="s">
        <v>734</v>
      </c>
      <c r="L140" s="85" t="str">
        <f t="shared" si="44"/>
        <v>Yes</v>
      </c>
    </row>
    <row r="141" spans="1:12" ht="25" x14ac:dyDescent="0.25">
      <c r="A141" s="108" t="s">
        <v>502</v>
      </c>
      <c r="B141" s="21" t="s">
        <v>213</v>
      </c>
      <c r="C141" s="9">
        <v>0</v>
      </c>
      <c r="D141" s="7" t="str">
        <f t="shared" si="46"/>
        <v>N/A</v>
      </c>
      <c r="E141" s="9">
        <v>0</v>
      </c>
      <c r="F141" s="7" t="str">
        <f t="shared" si="47"/>
        <v>N/A</v>
      </c>
      <c r="G141" s="9">
        <v>1.53418353E-2</v>
      </c>
      <c r="H141" s="7" t="str">
        <f t="shared" si="48"/>
        <v>N/A</v>
      </c>
      <c r="I141" s="8" t="s">
        <v>1750</v>
      </c>
      <c r="J141" s="8" t="s">
        <v>1750</v>
      </c>
      <c r="K141" s="3" t="s">
        <v>734</v>
      </c>
      <c r="L141" s="85" t="str">
        <f t="shared" si="44"/>
        <v>N/A</v>
      </c>
    </row>
    <row r="142" spans="1:12" ht="25" x14ac:dyDescent="0.25">
      <c r="A142" s="108" t="s">
        <v>503</v>
      </c>
      <c r="B142" s="21" t="s">
        <v>213</v>
      </c>
      <c r="C142" s="9">
        <v>10.859786867</v>
      </c>
      <c r="D142" s="5" t="str">
        <f t="shared" ref="D142" si="49">IF($B142="N/A","N/A",IF(C142&lt;0,"No","Yes"))</f>
        <v>N/A</v>
      </c>
      <c r="E142" s="9">
        <v>2.7362213259999999</v>
      </c>
      <c r="F142" s="5" t="str">
        <f t="shared" ref="F142" si="50">IF($B142="N/A","N/A",IF(E142&lt;0,"No","Yes"))</f>
        <v>N/A</v>
      </c>
      <c r="G142" s="9">
        <v>9.8993192060999995</v>
      </c>
      <c r="H142" s="5" t="str">
        <f t="shared" ref="H142" si="51">IF($B142="N/A","N/A",IF(G142&lt;0,"No","Yes"))</f>
        <v>N/A</v>
      </c>
      <c r="I142" s="8">
        <v>-74.8</v>
      </c>
      <c r="J142" s="8">
        <v>261.8</v>
      </c>
      <c r="K142" s="3" t="s">
        <v>734</v>
      </c>
      <c r="L142" s="85" t="str">
        <f t="shared" si="44"/>
        <v>No</v>
      </c>
    </row>
    <row r="143" spans="1:12" x14ac:dyDescent="0.25">
      <c r="A143" s="84" t="s">
        <v>731</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1750</v>
      </c>
      <c r="J143" s="8" t="s">
        <v>1750</v>
      </c>
      <c r="K143" s="25" t="s">
        <v>734</v>
      </c>
      <c r="L143" s="85" t="str">
        <f>IF(J143="Div by 0", "N/A", IF(K143="N/A","N/A", IF(J143&gt;VALUE(MID(K143,1,2)), "No", IF(J143&lt;-1*VALUE(MID(K143,1,2)), "No", "Yes"))))</f>
        <v>N/A</v>
      </c>
    </row>
    <row r="144" spans="1:12" x14ac:dyDescent="0.25">
      <c r="A144" s="84" t="s">
        <v>732</v>
      </c>
      <c r="B144" s="21" t="s">
        <v>213</v>
      </c>
      <c r="C144" s="1">
        <v>11</v>
      </c>
      <c r="D144" s="7" t="str">
        <f>IF($B144="N/A","N/A",IF(C144&gt;10,"No",IF(C144&lt;-10,"No","Yes")))</f>
        <v>N/A</v>
      </c>
      <c r="E144" s="1">
        <v>0</v>
      </c>
      <c r="F144" s="7" t="str">
        <f>IF($B144="N/A","N/A",IF(E144&gt;10,"No",IF(E144&lt;-10,"No","Yes")))</f>
        <v>N/A</v>
      </c>
      <c r="G144" s="1">
        <v>0</v>
      </c>
      <c r="H144" s="7" t="str">
        <f>IF($B144="N/A","N/A",IF(G144&gt;10,"No",IF(G144&lt;-10,"No","Yes")))</f>
        <v>N/A</v>
      </c>
      <c r="I144" s="8">
        <v>-100</v>
      </c>
      <c r="J144" s="8" t="s">
        <v>1750</v>
      </c>
      <c r="K144" s="25" t="s">
        <v>734</v>
      </c>
      <c r="L144" s="85" t="str">
        <f>IF(J144="Div by 0", "N/A", IF(K144="N/A","N/A", IF(J144&gt;VALUE(MID(K144,1,2)), "No", IF(J144&lt;-1*VALUE(MID(K144,1,2)), "No", "Yes"))))</f>
        <v>N/A</v>
      </c>
    </row>
    <row r="145" spans="1:12" x14ac:dyDescent="0.25">
      <c r="A145" s="108" t="s">
        <v>504</v>
      </c>
      <c r="B145" s="3" t="s">
        <v>213</v>
      </c>
      <c r="C145" s="9">
        <v>2.9623920000000002E-4</v>
      </c>
      <c r="D145" s="5" t="str">
        <f t="shared" ref="D145:D149" si="52">IF($B145="N/A","N/A",IF(C145&lt;0,"No","Yes"))</f>
        <v>N/A</v>
      </c>
      <c r="E145" s="9">
        <v>0</v>
      </c>
      <c r="F145" s="5" t="str">
        <f t="shared" ref="F145:F149" si="53">IF($B145="N/A","N/A",IF(E145&lt;0,"No","Yes"))</f>
        <v>N/A</v>
      </c>
      <c r="G145" s="9">
        <v>0</v>
      </c>
      <c r="H145" s="5" t="str">
        <f t="shared" ref="H145:H149" si="54">IF($B145="N/A","N/A",IF(G145&lt;0,"No","Yes"))</f>
        <v>N/A</v>
      </c>
      <c r="I145" s="8">
        <v>-100</v>
      </c>
      <c r="J145" s="8" t="s">
        <v>1750</v>
      </c>
      <c r="K145" s="25" t="s">
        <v>734</v>
      </c>
      <c r="L145" s="85" t="str">
        <f>IF(J145="Div by 0", "N/A", IF(OR(J145="N/A",K145="N/A"),"N/A", IF(J145&gt;VALUE(MID(K145,1,2)), "No", IF(J145&lt;-1*VALUE(MID(K145,1,2)), "No", "Yes"))))</f>
        <v>N/A</v>
      </c>
    </row>
    <row r="146" spans="1:12" x14ac:dyDescent="0.25">
      <c r="A146" s="108" t="s">
        <v>505</v>
      </c>
      <c r="B146" s="3" t="s">
        <v>213</v>
      </c>
      <c r="C146" s="9">
        <v>0</v>
      </c>
      <c r="D146" s="5" t="str">
        <f t="shared" si="52"/>
        <v>N/A</v>
      </c>
      <c r="E146" s="9">
        <v>0</v>
      </c>
      <c r="F146" s="5" t="str">
        <f t="shared" si="53"/>
        <v>N/A</v>
      </c>
      <c r="G146" s="9">
        <v>0</v>
      </c>
      <c r="H146" s="5" t="str">
        <f t="shared" si="54"/>
        <v>N/A</v>
      </c>
      <c r="I146" s="8" t="s">
        <v>1750</v>
      </c>
      <c r="J146" s="8" t="s">
        <v>1750</v>
      </c>
      <c r="K146" s="3" t="s">
        <v>734</v>
      </c>
      <c r="L146" s="85" t="str">
        <f t="shared" ref="L146:L149" si="55">IF(J146="Div by 0", "N/A", IF(OR(J146="N/A",K146="N/A"),"N/A", IF(J146&gt;VALUE(MID(K146,1,2)), "No", IF(J146&lt;-1*VALUE(MID(K146,1,2)), "No", "Yes"))))</f>
        <v>N/A</v>
      </c>
    </row>
    <row r="147" spans="1:12" x14ac:dyDescent="0.25">
      <c r="A147" s="108" t="s">
        <v>506</v>
      </c>
      <c r="B147" s="3" t="s">
        <v>213</v>
      </c>
      <c r="C147" s="9">
        <v>0</v>
      </c>
      <c r="D147" s="5" t="str">
        <f t="shared" si="52"/>
        <v>N/A</v>
      </c>
      <c r="E147" s="9">
        <v>0</v>
      </c>
      <c r="F147" s="5" t="str">
        <f t="shared" si="53"/>
        <v>N/A</v>
      </c>
      <c r="G147" s="9">
        <v>0</v>
      </c>
      <c r="H147" s="5" t="str">
        <f t="shared" si="54"/>
        <v>N/A</v>
      </c>
      <c r="I147" s="8" t="s">
        <v>1750</v>
      </c>
      <c r="J147" s="8" t="s">
        <v>1750</v>
      </c>
      <c r="K147" s="3" t="s">
        <v>734</v>
      </c>
      <c r="L147" s="85" t="str">
        <f t="shared" si="55"/>
        <v>N/A</v>
      </c>
    </row>
    <row r="148" spans="1:12" x14ac:dyDescent="0.25">
      <c r="A148" s="108" t="s">
        <v>507</v>
      </c>
      <c r="B148" s="3" t="s">
        <v>213</v>
      </c>
      <c r="C148" s="9">
        <v>5.6177090000000005E-4</v>
      </c>
      <c r="D148" s="5" t="str">
        <f t="shared" si="52"/>
        <v>N/A</v>
      </c>
      <c r="E148" s="9">
        <v>0</v>
      </c>
      <c r="F148" s="5" t="str">
        <f t="shared" si="53"/>
        <v>N/A</v>
      </c>
      <c r="G148" s="9">
        <v>0</v>
      </c>
      <c r="H148" s="5" t="str">
        <f t="shared" si="54"/>
        <v>N/A</v>
      </c>
      <c r="I148" s="8">
        <v>-100</v>
      </c>
      <c r="J148" s="8" t="s">
        <v>1750</v>
      </c>
      <c r="K148" s="3" t="s">
        <v>734</v>
      </c>
      <c r="L148" s="85" t="str">
        <f t="shared" si="55"/>
        <v>N/A</v>
      </c>
    </row>
    <row r="149" spans="1:12" x14ac:dyDescent="0.25">
      <c r="A149" s="108" t="s">
        <v>508</v>
      </c>
      <c r="B149" s="3" t="s">
        <v>213</v>
      </c>
      <c r="C149" s="9">
        <v>0</v>
      </c>
      <c r="D149" s="5" t="str">
        <f t="shared" si="52"/>
        <v>N/A</v>
      </c>
      <c r="E149" s="9">
        <v>0</v>
      </c>
      <c r="F149" s="5" t="str">
        <f t="shared" si="53"/>
        <v>N/A</v>
      </c>
      <c r="G149" s="9">
        <v>0</v>
      </c>
      <c r="H149" s="5" t="str">
        <f t="shared" si="54"/>
        <v>N/A</v>
      </c>
      <c r="I149" s="8" t="s">
        <v>1750</v>
      </c>
      <c r="J149" s="8" t="s">
        <v>1750</v>
      </c>
      <c r="K149" s="3" t="s">
        <v>734</v>
      </c>
      <c r="L149" s="85" t="str">
        <f t="shared" si="55"/>
        <v>N/A</v>
      </c>
    </row>
    <row r="150" spans="1:12" x14ac:dyDescent="0.25">
      <c r="A150" s="116" t="s">
        <v>733</v>
      </c>
      <c r="B150" s="25" t="s">
        <v>213</v>
      </c>
      <c r="C150" s="1">
        <v>599692</v>
      </c>
      <c r="D150" s="7" t="str">
        <f t="shared" ref="D150:D172" si="56">IF($B150="N/A","N/A",IF(C150&gt;10,"No",IF(C150&lt;-10,"No","Yes")))</f>
        <v>N/A</v>
      </c>
      <c r="E150" s="1">
        <v>969775</v>
      </c>
      <c r="F150" s="7" t="str">
        <f t="shared" ref="F150:F172" si="57">IF($B150="N/A","N/A",IF(E150&gt;10,"No",IF(E150&lt;-10,"No","Yes")))</f>
        <v>N/A</v>
      </c>
      <c r="G150" s="1">
        <v>1093839</v>
      </c>
      <c r="H150" s="7" t="str">
        <f t="shared" ref="H150:H172" si="58">IF($B150="N/A","N/A",IF(G150&gt;10,"No",IF(G150&lt;-10,"No","Yes")))</f>
        <v>N/A</v>
      </c>
      <c r="I150" s="8">
        <v>61.71</v>
      </c>
      <c r="J150" s="8">
        <v>12.79</v>
      </c>
      <c r="K150" s="25" t="s">
        <v>734</v>
      </c>
      <c r="L150" s="85" t="str">
        <f t="shared" ref="L150:L172" si="59">IF(J150="Div by 0", "N/A", IF(K150="N/A","N/A", IF(J150&gt;VALUE(MID(K150,1,2)), "No", IF(J150&lt;-1*VALUE(MID(K150,1,2)), "No", "Yes"))))</f>
        <v>Yes</v>
      </c>
    </row>
    <row r="151" spans="1:12" x14ac:dyDescent="0.25">
      <c r="A151" s="116" t="s">
        <v>531</v>
      </c>
      <c r="B151" s="25" t="s">
        <v>213</v>
      </c>
      <c r="C151" s="1">
        <v>26492</v>
      </c>
      <c r="D151" s="7" t="str">
        <f t="shared" si="56"/>
        <v>N/A</v>
      </c>
      <c r="E151" s="1">
        <v>41067</v>
      </c>
      <c r="F151" s="7" t="str">
        <f t="shared" si="57"/>
        <v>N/A</v>
      </c>
      <c r="G151" s="1">
        <v>50940</v>
      </c>
      <c r="H151" s="7" t="str">
        <f t="shared" si="58"/>
        <v>N/A</v>
      </c>
      <c r="I151" s="8">
        <v>55.02</v>
      </c>
      <c r="J151" s="8">
        <v>24.04</v>
      </c>
      <c r="K151" s="25" t="s">
        <v>734</v>
      </c>
      <c r="L151" s="85" t="str">
        <f t="shared" si="59"/>
        <v>Yes</v>
      </c>
    </row>
    <row r="152" spans="1:12" x14ac:dyDescent="0.25">
      <c r="A152" s="116" t="s">
        <v>532</v>
      </c>
      <c r="B152" s="25" t="s">
        <v>213</v>
      </c>
      <c r="C152" s="1">
        <v>75224</v>
      </c>
      <c r="D152" s="7" t="str">
        <f t="shared" si="56"/>
        <v>N/A</v>
      </c>
      <c r="E152" s="1">
        <v>82799</v>
      </c>
      <c r="F152" s="7" t="str">
        <f t="shared" si="57"/>
        <v>N/A</v>
      </c>
      <c r="G152" s="1">
        <v>80937</v>
      </c>
      <c r="H152" s="7" t="str">
        <f t="shared" si="58"/>
        <v>N/A</v>
      </c>
      <c r="I152" s="8">
        <v>10.07</v>
      </c>
      <c r="J152" s="8">
        <v>-2.25</v>
      </c>
      <c r="K152" s="25" t="s">
        <v>734</v>
      </c>
      <c r="L152" s="85" t="str">
        <f t="shared" si="59"/>
        <v>Yes</v>
      </c>
    </row>
    <row r="153" spans="1:12" x14ac:dyDescent="0.25">
      <c r="A153" s="116" t="s">
        <v>533</v>
      </c>
      <c r="B153" s="25" t="s">
        <v>213</v>
      </c>
      <c r="C153" s="1">
        <v>330087</v>
      </c>
      <c r="D153" s="7" t="str">
        <f t="shared" si="56"/>
        <v>N/A</v>
      </c>
      <c r="E153" s="1">
        <v>378351</v>
      </c>
      <c r="F153" s="7" t="str">
        <f t="shared" si="57"/>
        <v>N/A</v>
      </c>
      <c r="G153" s="1">
        <v>326497</v>
      </c>
      <c r="H153" s="7" t="str">
        <f t="shared" si="58"/>
        <v>N/A</v>
      </c>
      <c r="I153" s="8">
        <v>14.62</v>
      </c>
      <c r="J153" s="8">
        <v>-13.7</v>
      </c>
      <c r="K153" s="25" t="s">
        <v>734</v>
      </c>
      <c r="L153" s="85" t="str">
        <f t="shared" si="59"/>
        <v>Yes</v>
      </c>
    </row>
    <row r="154" spans="1:12" x14ac:dyDescent="0.25">
      <c r="A154" s="116" t="s">
        <v>534</v>
      </c>
      <c r="B154" s="25" t="s">
        <v>213</v>
      </c>
      <c r="C154" s="1">
        <v>167889</v>
      </c>
      <c r="D154" s="7" t="str">
        <f t="shared" si="56"/>
        <v>N/A</v>
      </c>
      <c r="E154" s="1">
        <v>467558</v>
      </c>
      <c r="F154" s="7" t="str">
        <f t="shared" si="57"/>
        <v>N/A</v>
      </c>
      <c r="G154" s="1">
        <v>554149</v>
      </c>
      <c r="H154" s="7" t="str">
        <f t="shared" si="58"/>
        <v>N/A</v>
      </c>
      <c r="I154" s="8">
        <v>178.5</v>
      </c>
      <c r="J154" s="8">
        <v>18.52</v>
      </c>
      <c r="K154" s="25" t="s">
        <v>734</v>
      </c>
      <c r="L154" s="85" t="str">
        <f t="shared" si="59"/>
        <v>Yes</v>
      </c>
    </row>
    <row r="155" spans="1:12" x14ac:dyDescent="0.25">
      <c r="A155" s="108" t="s">
        <v>535</v>
      </c>
      <c r="B155" s="3" t="s">
        <v>213</v>
      </c>
      <c r="C155" s="9">
        <v>88.826151999999993</v>
      </c>
      <c r="D155" s="5" t="str">
        <f t="shared" ref="D155:D159" si="60">IF($B155="N/A","N/A",IF(C155&lt;0,"No","Yes"))</f>
        <v>N/A</v>
      </c>
      <c r="E155" s="9">
        <v>90.196357453999994</v>
      </c>
      <c r="F155" s="5" t="str">
        <f t="shared" ref="F155:F159" si="61">IF($B155="N/A","N/A",IF(E155&lt;0,"No","Yes"))</f>
        <v>N/A</v>
      </c>
      <c r="G155" s="9">
        <v>90.507711657000002</v>
      </c>
      <c r="H155" s="5" t="str">
        <f t="shared" ref="H155:H159" si="62">IF($B155="N/A","N/A",IF(G155&lt;0,"No","Yes"))</f>
        <v>N/A</v>
      </c>
      <c r="I155" s="8">
        <v>1.5429999999999999</v>
      </c>
      <c r="J155" s="8">
        <v>0.34520000000000001</v>
      </c>
      <c r="K155" s="25" t="s">
        <v>734</v>
      </c>
      <c r="L155" s="85" t="str">
        <f>IF(J155="Div by 0", "N/A", IF(OR(J155="N/A",K155="N/A"),"N/A", IF(J155&gt;VALUE(MID(K155,1,2)), "No", IF(J155&lt;-1*VALUE(MID(K155,1,2)), "No", "Yes"))))</f>
        <v>Yes</v>
      </c>
    </row>
    <row r="156" spans="1:12" x14ac:dyDescent="0.25">
      <c r="A156" s="108" t="s">
        <v>536</v>
      </c>
      <c r="B156" s="3" t="s">
        <v>213</v>
      </c>
      <c r="C156" s="9">
        <v>60.240580303000002</v>
      </c>
      <c r="D156" s="5" t="str">
        <f t="shared" si="60"/>
        <v>N/A</v>
      </c>
      <c r="E156" s="9">
        <v>88.747460777000001</v>
      </c>
      <c r="F156" s="5" t="str">
        <f t="shared" si="61"/>
        <v>N/A</v>
      </c>
      <c r="G156" s="9">
        <v>87.599525373999995</v>
      </c>
      <c r="H156" s="5" t="str">
        <f t="shared" si="62"/>
        <v>N/A</v>
      </c>
      <c r="I156" s="8">
        <v>47.32</v>
      </c>
      <c r="J156" s="8">
        <v>-1.29</v>
      </c>
      <c r="K156" s="3" t="s">
        <v>734</v>
      </c>
      <c r="L156" s="85" t="str">
        <f t="shared" ref="L156:L159" si="63">IF(J156="Div by 0", "N/A", IF(OR(J156="N/A",K156="N/A"),"N/A", IF(J156&gt;VALUE(MID(K156,1,2)), "No", IF(J156&lt;-1*VALUE(MID(K156,1,2)), "No", "Yes"))))</f>
        <v>Yes</v>
      </c>
    </row>
    <row r="157" spans="1:12" ht="25" x14ac:dyDescent="0.25">
      <c r="A157" s="108" t="s">
        <v>537</v>
      </c>
      <c r="B157" s="3" t="s">
        <v>213</v>
      </c>
      <c r="C157" s="9">
        <v>79.773481658999998</v>
      </c>
      <c r="D157" s="5" t="str">
        <f t="shared" si="60"/>
        <v>N/A</v>
      </c>
      <c r="E157" s="9">
        <v>91.354333315000005</v>
      </c>
      <c r="F157" s="5" t="str">
        <f t="shared" si="61"/>
        <v>N/A</v>
      </c>
      <c r="G157" s="9">
        <v>90.314337680999998</v>
      </c>
      <c r="H157" s="5" t="str">
        <f t="shared" si="62"/>
        <v>N/A</v>
      </c>
      <c r="I157" s="8">
        <v>14.52</v>
      </c>
      <c r="J157" s="8">
        <v>-1.1399999999999999</v>
      </c>
      <c r="K157" s="3" t="s">
        <v>734</v>
      </c>
      <c r="L157" s="85" t="str">
        <f t="shared" si="63"/>
        <v>Yes</v>
      </c>
    </row>
    <row r="158" spans="1:12" x14ac:dyDescent="0.25">
      <c r="A158" s="108" t="s">
        <v>538</v>
      </c>
      <c r="B158" s="3" t="s">
        <v>213</v>
      </c>
      <c r="C158" s="9">
        <v>92.716639936000007</v>
      </c>
      <c r="D158" s="5" t="str">
        <f t="shared" si="60"/>
        <v>N/A</v>
      </c>
      <c r="E158" s="9">
        <v>92.328246976000003</v>
      </c>
      <c r="F158" s="5" t="str">
        <f t="shared" si="61"/>
        <v>N/A</v>
      </c>
      <c r="G158" s="9">
        <v>91.831557157000006</v>
      </c>
      <c r="H158" s="5" t="str">
        <f t="shared" si="62"/>
        <v>N/A</v>
      </c>
      <c r="I158" s="8">
        <v>-0.41899999999999998</v>
      </c>
      <c r="J158" s="8">
        <v>-0.53800000000000003</v>
      </c>
      <c r="K158" s="3" t="s">
        <v>734</v>
      </c>
      <c r="L158" s="85" t="str">
        <f t="shared" si="63"/>
        <v>Yes</v>
      </c>
    </row>
    <row r="159" spans="1:12" x14ac:dyDescent="0.25">
      <c r="A159" s="108" t="s">
        <v>539</v>
      </c>
      <c r="B159" s="3" t="s">
        <v>213</v>
      </c>
      <c r="C159" s="9">
        <v>92.838934078999998</v>
      </c>
      <c r="D159" s="5" t="str">
        <f t="shared" si="60"/>
        <v>N/A</v>
      </c>
      <c r="E159" s="9">
        <v>88.471552591999995</v>
      </c>
      <c r="F159" s="5" t="str">
        <f t="shared" si="61"/>
        <v>N/A</v>
      </c>
      <c r="G159" s="9">
        <v>90.499015229999998</v>
      </c>
      <c r="H159" s="5" t="str">
        <f t="shared" si="62"/>
        <v>N/A</v>
      </c>
      <c r="I159" s="8">
        <v>-4.7</v>
      </c>
      <c r="J159" s="8">
        <v>2.2919999999999998</v>
      </c>
      <c r="K159" s="3" t="s">
        <v>734</v>
      </c>
      <c r="L159" s="85" t="str">
        <f t="shared" si="63"/>
        <v>Yes</v>
      </c>
    </row>
    <row r="160" spans="1:12" ht="25" x14ac:dyDescent="0.25">
      <c r="A160" s="116" t="s">
        <v>540</v>
      </c>
      <c r="B160" s="25" t="s">
        <v>213</v>
      </c>
      <c r="C160" s="1">
        <v>483523.13</v>
      </c>
      <c r="D160" s="7" t="str">
        <f t="shared" si="56"/>
        <v>N/A</v>
      </c>
      <c r="E160" s="1">
        <v>798758.14</v>
      </c>
      <c r="F160" s="7" t="str">
        <f t="shared" si="57"/>
        <v>N/A</v>
      </c>
      <c r="G160" s="1">
        <v>852204.99</v>
      </c>
      <c r="H160" s="7" t="str">
        <f t="shared" si="58"/>
        <v>N/A</v>
      </c>
      <c r="I160" s="8">
        <v>65.2</v>
      </c>
      <c r="J160" s="8">
        <v>6.6909999999999998</v>
      </c>
      <c r="K160" s="25" t="s">
        <v>734</v>
      </c>
      <c r="L160" s="85" t="str">
        <f t="shared" si="59"/>
        <v>Yes</v>
      </c>
    </row>
    <row r="161" spans="1:12" x14ac:dyDescent="0.25">
      <c r="A161" s="116" t="s">
        <v>541</v>
      </c>
      <c r="B161" s="25" t="s">
        <v>213</v>
      </c>
      <c r="C161" s="10">
        <v>2379114410</v>
      </c>
      <c r="D161" s="7" t="str">
        <f t="shared" si="56"/>
        <v>N/A</v>
      </c>
      <c r="E161" s="10">
        <v>4290653693</v>
      </c>
      <c r="F161" s="7" t="str">
        <f t="shared" si="57"/>
        <v>N/A</v>
      </c>
      <c r="G161" s="10">
        <v>4922144645</v>
      </c>
      <c r="H161" s="7" t="str">
        <f t="shared" si="58"/>
        <v>N/A</v>
      </c>
      <c r="I161" s="8">
        <v>80.349999999999994</v>
      </c>
      <c r="J161" s="8">
        <v>14.72</v>
      </c>
      <c r="K161" s="25" t="s">
        <v>734</v>
      </c>
      <c r="L161" s="85" t="str">
        <f t="shared" si="59"/>
        <v>Yes</v>
      </c>
    </row>
    <row r="162" spans="1:12" x14ac:dyDescent="0.25">
      <c r="A162" s="116" t="s">
        <v>1262</v>
      </c>
      <c r="B162" s="25" t="s">
        <v>213</v>
      </c>
      <c r="C162" s="10">
        <v>3967.2271933000002</v>
      </c>
      <c r="D162" s="7" t="str">
        <f t="shared" si="56"/>
        <v>N/A</v>
      </c>
      <c r="E162" s="10">
        <v>4424.3805965000001</v>
      </c>
      <c r="F162" s="7" t="str">
        <f t="shared" si="57"/>
        <v>N/A</v>
      </c>
      <c r="G162" s="10">
        <v>4499.8803709000003</v>
      </c>
      <c r="H162" s="7" t="str">
        <f t="shared" si="58"/>
        <v>N/A</v>
      </c>
      <c r="I162" s="8">
        <v>11.52</v>
      </c>
      <c r="J162" s="8">
        <v>1.706</v>
      </c>
      <c r="K162" s="25" t="s">
        <v>734</v>
      </c>
      <c r="L162" s="85" t="str">
        <f t="shared" si="59"/>
        <v>Yes</v>
      </c>
    </row>
    <row r="163" spans="1:12" ht="25" x14ac:dyDescent="0.25">
      <c r="A163" s="116" t="s">
        <v>1263</v>
      </c>
      <c r="B163" s="25" t="s">
        <v>213</v>
      </c>
      <c r="C163" s="10">
        <v>3196.7713649000002</v>
      </c>
      <c r="D163" s="7" t="str">
        <f t="shared" si="56"/>
        <v>N/A</v>
      </c>
      <c r="E163" s="10">
        <v>2935.268415</v>
      </c>
      <c r="F163" s="7" t="str">
        <f t="shared" si="57"/>
        <v>N/A</v>
      </c>
      <c r="G163" s="10">
        <v>4521.4121318999996</v>
      </c>
      <c r="H163" s="7" t="str">
        <f t="shared" si="58"/>
        <v>N/A</v>
      </c>
      <c r="I163" s="8">
        <v>-8.18</v>
      </c>
      <c r="J163" s="8">
        <v>54.04</v>
      </c>
      <c r="K163" s="25" t="s">
        <v>734</v>
      </c>
      <c r="L163" s="85" t="str">
        <f t="shared" si="59"/>
        <v>No</v>
      </c>
    </row>
    <row r="164" spans="1:12" ht="25" x14ac:dyDescent="0.25">
      <c r="A164" s="116" t="s">
        <v>1264</v>
      </c>
      <c r="B164" s="25" t="s">
        <v>213</v>
      </c>
      <c r="C164" s="10">
        <v>10131.477653</v>
      </c>
      <c r="D164" s="7" t="str">
        <f t="shared" si="56"/>
        <v>N/A</v>
      </c>
      <c r="E164" s="10">
        <v>9379.5015882000007</v>
      </c>
      <c r="F164" s="7" t="str">
        <f t="shared" si="57"/>
        <v>N/A</v>
      </c>
      <c r="G164" s="10">
        <v>9884.2623397999996</v>
      </c>
      <c r="H164" s="7" t="str">
        <f t="shared" si="58"/>
        <v>N/A</v>
      </c>
      <c r="I164" s="8">
        <v>-7.42</v>
      </c>
      <c r="J164" s="8">
        <v>5.3819999999999997</v>
      </c>
      <c r="K164" s="25" t="s">
        <v>734</v>
      </c>
      <c r="L164" s="85" t="str">
        <f t="shared" si="59"/>
        <v>Yes</v>
      </c>
    </row>
    <row r="165" spans="1:12" ht="25" x14ac:dyDescent="0.25">
      <c r="A165" s="116" t="s">
        <v>1265</v>
      </c>
      <c r="B165" s="25" t="s">
        <v>213</v>
      </c>
      <c r="C165" s="10">
        <v>1916.4536198000001</v>
      </c>
      <c r="D165" s="7" t="str">
        <f t="shared" si="56"/>
        <v>N/A</v>
      </c>
      <c r="E165" s="10">
        <v>2026.929161</v>
      </c>
      <c r="F165" s="7" t="str">
        <f t="shared" si="57"/>
        <v>N/A</v>
      </c>
      <c r="G165" s="10">
        <v>2345.1024174999998</v>
      </c>
      <c r="H165" s="7" t="str">
        <f t="shared" si="58"/>
        <v>N/A</v>
      </c>
      <c r="I165" s="8">
        <v>5.7649999999999997</v>
      </c>
      <c r="J165" s="8">
        <v>15.7</v>
      </c>
      <c r="K165" s="25" t="s">
        <v>734</v>
      </c>
      <c r="L165" s="85" t="str">
        <f t="shared" si="59"/>
        <v>Yes</v>
      </c>
    </row>
    <row r="166" spans="1:12" ht="25" x14ac:dyDescent="0.25">
      <c r="A166" s="116" t="s">
        <v>1266</v>
      </c>
      <c r="B166" s="25" t="s">
        <v>213</v>
      </c>
      <c r="C166" s="10">
        <v>5358.8909457999998</v>
      </c>
      <c r="D166" s="7" t="str">
        <f t="shared" si="56"/>
        <v>N/A</v>
      </c>
      <c r="E166" s="10">
        <v>5617.7137339000001</v>
      </c>
      <c r="F166" s="7" t="str">
        <f t="shared" si="57"/>
        <v>N/A</v>
      </c>
      <c r="G166" s="10">
        <v>5261.4601433999997</v>
      </c>
      <c r="H166" s="7" t="str">
        <f t="shared" si="58"/>
        <v>N/A</v>
      </c>
      <c r="I166" s="8">
        <v>4.83</v>
      </c>
      <c r="J166" s="8">
        <v>-6.34</v>
      </c>
      <c r="K166" s="25" t="s">
        <v>734</v>
      </c>
      <c r="L166" s="85" t="str">
        <f t="shared" si="59"/>
        <v>Yes</v>
      </c>
    </row>
    <row r="167" spans="1:12" x14ac:dyDescent="0.25">
      <c r="A167" s="142" t="s">
        <v>542</v>
      </c>
      <c r="B167" s="21" t="s">
        <v>213</v>
      </c>
      <c r="C167" s="26">
        <v>886234076</v>
      </c>
      <c r="D167" s="7" t="str">
        <f t="shared" si="56"/>
        <v>N/A</v>
      </c>
      <c r="E167" s="26">
        <v>1602677626</v>
      </c>
      <c r="F167" s="7" t="str">
        <f t="shared" si="57"/>
        <v>N/A</v>
      </c>
      <c r="G167" s="26">
        <v>1773892621</v>
      </c>
      <c r="H167" s="7" t="str">
        <f t="shared" si="58"/>
        <v>N/A</v>
      </c>
      <c r="I167" s="8">
        <v>80.84</v>
      </c>
      <c r="J167" s="8">
        <v>10.68</v>
      </c>
      <c r="K167" s="25" t="s">
        <v>734</v>
      </c>
      <c r="L167" s="85" t="str">
        <f t="shared" si="59"/>
        <v>Yes</v>
      </c>
    </row>
    <row r="168" spans="1:12" x14ac:dyDescent="0.25">
      <c r="A168" s="142" t="s">
        <v>1267</v>
      </c>
      <c r="B168" s="21" t="s">
        <v>213</v>
      </c>
      <c r="C168" s="26">
        <v>1477.8154052</v>
      </c>
      <c r="D168" s="7" t="str">
        <f t="shared" si="56"/>
        <v>N/A</v>
      </c>
      <c r="E168" s="26">
        <v>1652.6283169000001</v>
      </c>
      <c r="F168" s="7" t="str">
        <f t="shared" si="57"/>
        <v>N/A</v>
      </c>
      <c r="G168" s="26">
        <v>1621.7127210000001</v>
      </c>
      <c r="H168" s="7" t="str">
        <f t="shared" si="58"/>
        <v>N/A</v>
      </c>
      <c r="I168" s="8">
        <v>11.83</v>
      </c>
      <c r="J168" s="8">
        <v>-1.87</v>
      </c>
      <c r="K168" s="25" t="s">
        <v>734</v>
      </c>
      <c r="L168" s="85" t="str">
        <f t="shared" si="59"/>
        <v>Yes</v>
      </c>
    </row>
    <row r="169" spans="1:12" ht="25" x14ac:dyDescent="0.25">
      <c r="A169" s="142" t="s">
        <v>1268</v>
      </c>
      <c r="B169" s="25" t="s">
        <v>213</v>
      </c>
      <c r="C169" s="10">
        <v>10499.109957999999</v>
      </c>
      <c r="D169" s="7" t="str">
        <f t="shared" si="56"/>
        <v>N/A</v>
      </c>
      <c r="E169" s="10">
        <v>14391.998125</v>
      </c>
      <c r="F169" s="7" t="str">
        <f t="shared" si="57"/>
        <v>N/A</v>
      </c>
      <c r="G169" s="10">
        <v>15138.502904999999</v>
      </c>
      <c r="H169" s="7" t="str">
        <f t="shared" si="58"/>
        <v>N/A</v>
      </c>
      <c r="I169" s="8">
        <v>37.08</v>
      </c>
      <c r="J169" s="8">
        <v>5.1870000000000003</v>
      </c>
      <c r="K169" s="25" t="s">
        <v>734</v>
      </c>
      <c r="L169" s="85" t="str">
        <f t="shared" si="59"/>
        <v>Yes</v>
      </c>
    </row>
    <row r="170" spans="1:12" ht="25" x14ac:dyDescent="0.25">
      <c r="A170" s="142" t="s">
        <v>1269</v>
      </c>
      <c r="B170" s="25" t="s">
        <v>213</v>
      </c>
      <c r="C170" s="10">
        <v>6121.4551207000004</v>
      </c>
      <c r="D170" s="7" t="str">
        <f t="shared" si="56"/>
        <v>N/A</v>
      </c>
      <c r="E170" s="10">
        <v>7618.7617241999997</v>
      </c>
      <c r="F170" s="7" t="str">
        <f t="shared" si="57"/>
        <v>N/A</v>
      </c>
      <c r="G170" s="10">
        <v>7831.7426888</v>
      </c>
      <c r="H170" s="7" t="str">
        <f t="shared" si="58"/>
        <v>N/A</v>
      </c>
      <c r="I170" s="8">
        <v>24.46</v>
      </c>
      <c r="J170" s="8">
        <v>2.7949999999999999</v>
      </c>
      <c r="K170" s="25" t="s">
        <v>734</v>
      </c>
      <c r="L170" s="85" t="str">
        <f t="shared" si="59"/>
        <v>Yes</v>
      </c>
    </row>
    <row r="171" spans="1:12" ht="25" x14ac:dyDescent="0.25">
      <c r="A171" s="142" t="s">
        <v>1270</v>
      </c>
      <c r="B171" s="25" t="s">
        <v>213</v>
      </c>
      <c r="C171" s="10">
        <v>253.43796029999999</v>
      </c>
      <c r="D171" s="7" t="str">
        <f t="shared" si="56"/>
        <v>N/A</v>
      </c>
      <c r="E171" s="10">
        <v>310.66666930999997</v>
      </c>
      <c r="F171" s="7" t="str">
        <f t="shared" si="57"/>
        <v>N/A</v>
      </c>
      <c r="G171" s="10">
        <v>311.46001035</v>
      </c>
      <c r="H171" s="7" t="str">
        <f t="shared" si="58"/>
        <v>N/A</v>
      </c>
      <c r="I171" s="8">
        <v>22.58</v>
      </c>
      <c r="J171" s="8">
        <v>0.25540000000000002</v>
      </c>
      <c r="K171" s="25" t="s">
        <v>734</v>
      </c>
      <c r="L171" s="85" t="str">
        <f t="shared" si="59"/>
        <v>Yes</v>
      </c>
    </row>
    <row r="172" spans="1:12" ht="25" x14ac:dyDescent="0.25">
      <c r="A172" s="142" t="s">
        <v>1271</v>
      </c>
      <c r="B172" s="25" t="s">
        <v>213</v>
      </c>
      <c r="C172" s="10">
        <v>380.93465921000001</v>
      </c>
      <c r="D172" s="7" t="str">
        <f t="shared" si="56"/>
        <v>N/A</v>
      </c>
      <c r="E172" s="10">
        <v>563.08424195999999</v>
      </c>
      <c r="F172" s="7" t="str">
        <f t="shared" si="57"/>
        <v>N/A</v>
      </c>
      <c r="G172" s="10">
        <v>440.62646508</v>
      </c>
      <c r="H172" s="7" t="str">
        <f t="shared" si="58"/>
        <v>N/A</v>
      </c>
      <c r="I172" s="8">
        <v>47.82</v>
      </c>
      <c r="J172" s="8">
        <v>-21.7</v>
      </c>
      <c r="K172" s="25" t="s">
        <v>734</v>
      </c>
      <c r="L172" s="85" t="str">
        <f t="shared" si="59"/>
        <v>Yes</v>
      </c>
    </row>
    <row r="173" spans="1:12" ht="25" x14ac:dyDescent="0.25">
      <c r="A173" s="108" t="s">
        <v>543</v>
      </c>
      <c r="B173" s="76" t="s">
        <v>213</v>
      </c>
      <c r="C173" s="77">
        <v>80701132</v>
      </c>
      <c r="D173" s="72" t="str">
        <f>IF($B173="N/A","N/A",IF(C173&gt;10,"No",IF(C173&lt;-10,"No","Yes")))</f>
        <v>N/A</v>
      </c>
      <c r="E173" s="77">
        <v>155441351</v>
      </c>
      <c r="F173" s="72" t="str">
        <f>IF($B173="N/A","N/A",IF(E173&gt;10,"No",IF(E173&lt;-10,"No","Yes")))</f>
        <v>N/A</v>
      </c>
      <c r="G173" s="77">
        <v>135034827</v>
      </c>
      <c r="H173" s="72" t="str">
        <f>IF($B173="N/A","N/A",IF(G173&gt;10,"No",IF(G173&lt;-10,"No","Yes")))</f>
        <v>N/A</v>
      </c>
      <c r="I173" s="73">
        <v>92.61</v>
      </c>
      <c r="J173" s="73">
        <v>-13.1</v>
      </c>
      <c r="K173" s="74" t="s">
        <v>734</v>
      </c>
      <c r="L173" s="87" t="str">
        <f>IF(J173="Div by 0", "N/A", IF(K173="N/A","N/A", IF(J173&gt;VALUE(MID(K173,1,2)), "No", IF(J173&lt;-1*VALUE(MID(K173,1,2)), "No", "Yes"))))</f>
        <v>Yes</v>
      </c>
    </row>
    <row r="174" spans="1:12" ht="25" x14ac:dyDescent="0.25">
      <c r="A174" s="108" t="s">
        <v>1272</v>
      </c>
      <c r="B174" s="25" t="s">
        <v>213</v>
      </c>
      <c r="C174" s="10">
        <v>168609618</v>
      </c>
      <c r="D174" s="7" t="str">
        <f t="shared" ref="D174:D181" si="64">IF($B174="N/A","N/A",IF(C174&gt;10,"No",IF(C174&lt;-10,"No","Yes")))</f>
        <v>N/A</v>
      </c>
      <c r="E174" s="10">
        <v>343493331</v>
      </c>
      <c r="F174" s="7" t="str">
        <f t="shared" ref="F174:F181" si="65">IF($B174="N/A","N/A",IF(E174&gt;10,"No",IF(E174&lt;-10,"No","Yes")))</f>
        <v>N/A</v>
      </c>
      <c r="G174" s="10">
        <v>404581609</v>
      </c>
      <c r="H174" s="7" t="str">
        <f t="shared" ref="H174:H181" si="66">IF($B174="N/A","N/A",IF(G174&gt;10,"No",IF(G174&lt;-10,"No","Yes")))</f>
        <v>N/A</v>
      </c>
      <c r="I174" s="8">
        <v>103.7</v>
      </c>
      <c r="J174" s="8">
        <v>17.78</v>
      </c>
      <c r="K174" s="25" t="s">
        <v>734</v>
      </c>
      <c r="L174" s="85" t="str">
        <f t="shared" ref="L174:L181" si="67">IF(J174="Div by 0", "N/A", IF(K174="N/A","N/A", IF(J174&gt;VALUE(MID(K174,1,2)), "No", IF(J174&lt;-1*VALUE(MID(K174,1,2)), "No", "Yes"))))</f>
        <v>Yes</v>
      </c>
    </row>
    <row r="175" spans="1:12" ht="25" x14ac:dyDescent="0.25">
      <c r="A175" s="108" t="s">
        <v>544</v>
      </c>
      <c r="B175" s="25" t="s">
        <v>213</v>
      </c>
      <c r="C175" s="10">
        <v>88981399</v>
      </c>
      <c r="D175" s="7" t="str">
        <f t="shared" si="64"/>
        <v>N/A</v>
      </c>
      <c r="E175" s="10">
        <v>144732751</v>
      </c>
      <c r="F175" s="7" t="str">
        <f t="shared" si="65"/>
        <v>N/A</v>
      </c>
      <c r="G175" s="10">
        <v>148824554</v>
      </c>
      <c r="H175" s="7" t="str">
        <f t="shared" si="66"/>
        <v>N/A</v>
      </c>
      <c r="I175" s="8">
        <v>62.66</v>
      </c>
      <c r="J175" s="8">
        <v>2.827</v>
      </c>
      <c r="K175" s="25" t="s">
        <v>734</v>
      </c>
      <c r="L175" s="85" t="str">
        <f t="shared" si="67"/>
        <v>Yes</v>
      </c>
    </row>
    <row r="176" spans="1:12" ht="25" x14ac:dyDescent="0.25">
      <c r="A176" s="108" t="s">
        <v>509</v>
      </c>
      <c r="B176" s="25" t="s">
        <v>213</v>
      </c>
      <c r="C176" s="10">
        <v>547941927</v>
      </c>
      <c r="D176" s="7" t="str">
        <f t="shared" si="64"/>
        <v>N/A</v>
      </c>
      <c r="E176" s="10">
        <v>959010193</v>
      </c>
      <c r="F176" s="7" t="str">
        <f t="shared" si="65"/>
        <v>N/A</v>
      </c>
      <c r="G176" s="10">
        <v>1085451631</v>
      </c>
      <c r="H176" s="7" t="str">
        <f t="shared" si="66"/>
        <v>N/A</v>
      </c>
      <c r="I176" s="8">
        <v>75.02</v>
      </c>
      <c r="J176" s="8">
        <v>13.18</v>
      </c>
      <c r="K176" s="25" t="s">
        <v>734</v>
      </c>
      <c r="L176" s="85" t="str">
        <f t="shared" si="67"/>
        <v>Yes</v>
      </c>
    </row>
    <row r="177" spans="1:12" ht="25" x14ac:dyDescent="0.25">
      <c r="A177" s="108" t="s">
        <v>510</v>
      </c>
      <c r="B177" s="25" t="s">
        <v>213</v>
      </c>
      <c r="C177" s="10">
        <v>134.57096643</v>
      </c>
      <c r="D177" s="7" t="str">
        <f t="shared" si="64"/>
        <v>N/A</v>
      </c>
      <c r="E177" s="10">
        <v>160.28599521000001</v>
      </c>
      <c r="F177" s="7" t="str">
        <f t="shared" si="65"/>
        <v>N/A</v>
      </c>
      <c r="G177" s="10">
        <v>123.45036792000001</v>
      </c>
      <c r="H177" s="7" t="str">
        <f t="shared" si="66"/>
        <v>N/A</v>
      </c>
      <c r="I177" s="8">
        <v>19.11</v>
      </c>
      <c r="J177" s="8">
        <v>-23</v>
      </c>
      <c r="K177" s="25" t="s">
        <v>734</v>
      </c>
      <c r="L177" s="85" t="str">
        <f t="shared" si="67"/>
        <v>Yes</v>
      </c>
    </row>
    <row r="178" spans="1:12" ht="25" x14ac:dyDescent="0.25">
      <c r="A178" s="108" t="s">
        <v>1273</v>
      </c>
      <c r="B178" s="21" t="s">
        <v>213</v>
      </c>
      <c r="C178" s="26">
        <v>281.16035898000001</v>
      </c>
      <c r="D178" s="7" t="str">
        <f t="shared" si="64"/>
        <v>N/A</v>
      </c>
      <c r="E178" s="26">
        <v>354.19899564000002</v>
      </c>
      <c r="F178" s="7" t="str">
        <f t="shared" si="65"/>
        <v>N/A</v>
      </c>
      <c r="G178" s="26">
        <v>369.87308826999998</v>
      </c>
      <c r="H178" s="7" t="str">
        <f t="shared" si="66"/>
        <v>N/A</v>
      </c>
      <c r="I178" s="8">
        <v>25.98</v>
      </c>
      <c r="J178" s="8">
        <v>4.4249999999999998</v>
      </c>
      <c r="K178" s="25" t="s">
        <v>734</v>
      </c>
      <c r="L178" s="85" t="str">
        <f t="shared" si="67"/>
        <v>Yes</v>
      </c>
    </row>
    <row r="179" spans="1:12" ht="25" x14ac:dyDescent="0.25">
      <c r="A179" s="108" t="s">
        <v>511</v>
      </c>
      <c r="B179" s="21" t="s">
        <v>213</v>
      </c>
      <c r="C179" s="26">
        <v>148.37849929999999</v>
      </c>
      <c r="D179" s="7" t="str">
        <f t="shared" si="64"/>
        <v>N/A</v>
      </c>
      <c r="E179" s="26">
        <v>149.24364001999999</v>
      </c>
      <c r="F179" s="7" t="str">
        <f t="shared" si="65"/>
        <v>N/A</v>
      </c>
      <c r="G179" s="26">
        <v>136.05709250000001</v>
      </c>
      <c r="H179" s="7" t="str">
        <f t="shared" si="66"/>
        <v>N/A</v>
      </c>
      <c r="I179" s="8">
        <v>0.58309999999999995</v>
      </c>
      <c r="J179" s="8">
        <v>-8.84</v>
      </c>
      <c r="K179" s="25" t="s">
        <v>734</v>
      </c>
      <c r="L179" s="85" t="str">
        <f t="shared" si="67"/>
        <v>Yes</v>
      </c>
    </row>
    <row r="180" spans="1:12" ht="25" x14ac:dyDescent="0.25">
      <c r="A180" s="108" t="s">
        <v>512</v>
      </c>
      <c r="B180" s="21" t="s">
        <v>213</v>
      </c>
      <c r="C180" s="26">
        <v>913.70558053000002</v>
      </c>
      <c r="D180" s="7" t="str">
        <f t="shared" si="64"/>
        <v>N/A</v>
      </c>
      <c r="E180" s="26">
        <v>988.89968600999998</v>
      </c>
      <c r="F180" s="7" t="str">
        <f t="shared" si="65"/>
        <v>N/A</v>
      </c>
      <c r="G180" s="26">
        <v>992.33217228000001</v>
      </c>
      <c r="H180" s="7" t="str">
        <f t="shared" si="66"/>
        <v>N/A</v>
      </c>
      <c r="I180" s="8">
        <v>8.23</v>
      </c>
      <c r="J180" s="8">
        <v>0.34710000000000002</v>
      </c>
      <c r="K180" s="25" t="s">
        <v>734</v>
      </c>
      <c r="L180" s="85" t="str">
        <f t="shared" si="67"/>
        <v>Yes</v>
      </c>
    </row>
    <row r="181" spans="1:12" ht="25" x14ac:dyDescent="0.25">
      <c r="A181" s="108" t="s">
        <v>1624</v>
      </c>
      <c r="B181" s="25" t="s">
        <v>213</v>
      </c>
      <c r="C181" s="9">
        <v>85.215077073000003</v>
      </c>
      <c r="D181" s="7" t="str">
        <f t="shared" si="64"/>
        <v>N/A</v>
      </c>
      <c r="E181" s="9">
        <v>79.014616793000002</v>
      </c>
      <c r="F181" s="7" t="str">
        <f t="shared" si="65"/>
        <v>N/A</v>
      </c>
      <c r="G181" s="9">
        <v>78.613599794999999</v>
      </c>
      <c r="H181" s="7" t="str">
        <f t="shared" si="66"/>
        <v>N/A</v>
      </c>
      <c r="I181" s="8">
        <v>-7.28</v>
      </c>
      <c r="J181" s="8">
        <v>-0.50800000000000001</v>
      </c>
      <c r="K181" s="25" t="s">
        <v>734</v>
      </c>
      <c r="L181" s="85" t="str">
        <f t="shared" si="67"/>
        <v>Yes</v>
      </c>
    </row>
    <row r="182" spans="1:12" ht="25" x14ac:dyDescent="0.25">
      <c r="A182" s="108" t="s">
        <v>1625</v>
      </c>
      <c r="B182" s="78" t="s">
        <v>213</v>
      </c>
      <c r="C182" s="79">
        <v>82.579646686000004</v>
      </c>
      <c r="D182" s="75" t="str">
        <f t="shared" ref="D182" si="68">IF($B182="N/A","N/A",IF(C182&lt;0,"No","Yes"))</f>
        <v>N/A</v>
      </c>
      <c r="E182" s="79">
        <v>66.902866048000007</v>
      </c>
      <c r="F182" s="75" t="str">
        <f t="shared" ref="F182" si="69">IF($B182="N/A","N/A",IF(E182&lt;0,"No","Yes"))</f>
        <v>N/A</v>
      </c>
      <c r="G182" s="79">
        <v>75.863761288000006</v>
      </c>
      <c r="H182" s="75" t="str">
        <f t="shared" ref="H182" si="70">IF($B182="N/A","N/A",IF(G182&lt;0,"No","Yes"))</f>
        <v>N/A</v>
      </c>
      <c r="I182" s="73">
        <v>-19</v>
      </c>
      <c r="J182" s="73">
        <v>13.39</v>
      </c>
      <c r="K182" s="78" t="s">
        <v>734</v>
      </c>
      <c r="L182" s="87" t="str">
        <f t="shared" ref="L182" si="71">IF(J182="Div by 0", "N/A", IF(OR(J182="N/A",K182="N/A"),"N/A", IF(J182&gt;VALUE(MID(K182,1,2)), "No", IF(J182&lt;-1*VALUE(MID(K182,1,2)), "No", "Yes"))))</f>
        <v>Yes</v>
      </c>
    </row>
    <row r="183" spans="1:12" ht="25" x14ac:dyDescent="0.25">
      <c r="A183" s="108" t="s">
        <v>1626</v>
      </c>
      <c r="B183" s="3" t="s">
        <v>213</v>
      </c>
      <c r="C183" s="9">
        <v>91.129160905999996</v>
      </c>
      <c r="D183" s="5" t="str">
        <f t="shared" ref="D183:D185" si="72">IF($B183="N/A","N/A",IF(C183&lt;0,"No","Yes"))</f>
        <v>N/A</v>
      </c>
      <c r="E183" s="9">
        <v>86.116982089000004</v>
      </c>
      <c r="F183" s="5" t="str">
        <f t="shared" ref="F183:F185" si="73">IF($B183="N/A","N/A",IF(E183&lt;0,"No","Yes"))</f>
        <v>N/A</v>
      </c>
      <c r="G183" s="9">
        <v>87.632356029999997</v>
      </c>
      <c r="H183" s="5" t="str">
        <f t="shared" ref="H183:H185" si="74">IF($B183="N/A","N/A",IF(G183&lt;0,"No","Yes"))</f>
        <v>N/A</v>
      </c>
      <c r="I183" s="8">
        <v>-5.5</v>
      </c>
      <c r="J183" s="8">
        <v>1.76</v>
      </c>
      <c r="K183" s="3" t="s">
        <v>734</v>
      </c>
      <c r="L183" s="85" t="str">
        <f t="shared" ref="L183:L213" si="75">IF(J183="Div by 0", "N/A", IF(OR(J183="N/A",K183="N/A"),"N/A", IF(J183&gt;VALUE(MID(K183,1,2)), "No", IF(J183&lt;-1*VALUE(MID(K183,1,2)), "No", "Yes"))))</f>
        <v>Yes</v>
      </c>
    </row>
    <row r="184" spans="1:12" ht="25" x14ac:dyDescent="0.25">
      <c r="A184" s="108" t="s">
        <v>1627</v>
      </c>
      <c r="B184" s="3" t="s">
        <v>213</v>
      </c>
      <c r="C184" s="9">
        <v>84.817638986000006</v>
      </c>
      <c r="D184" s="5" t="str">
        <f t="shared" si="72"/>
        <v>N/A</v>
      </c>
      <c r="E184" s="9">
        <v>82.881239906999994</v>
      </c>
      <c r="F184" s="5" t="str">
        <f t="shared" si="73"/>
        <v>N/A</v>
      </c>
      <c r="G184" s="9">
        <v>81.844856155000002</v>
      </c>
      <c r="H184" s="5" t="str">
        <f t="shared" si="74"/>
        <v>N/A</v>
      </c>
      <c r="I184" s="8">
        <v>-2.2799999999999998</v>
      </c>
      <c r="J184" s="8">
        <v>-1.25</v>
      </c>
      <c r="K184" s="3" t="s">
        <v>734</v>
      </c>
      <c r="L184" s="85" t="str">
        <f t="shared" si="75"/>
        <v>Yes</v>
      </c>
    </row>
    <row r="185" spans="1:12" ht="25" x14ac:dyDescent="0.25">
      <c r="A185" s="108" t="s">
        <v>1628</v>
      </c>
      <c r="B185" s="3" t="s">
        <v>213</v>
      </c>
      <c r="C185" s="9">
        <v>83.762485928000004</v>
      </c>
      <c r="D185" s="5" t="str">
        <f t="shared" si="72"/>
        <v>N/A</v>
      </c>
      <c r="E185" s="9">
        <v>75.691785831999994</v>
      </c>
      <c r="F185" s="5" t="str">
        <f t="shared" si="73"/>
        <v>N/A</v>
      </c>
      <c r="G185" s="9">
        <v>74.018901053999997</v>
      </c>
      <c r="H185" s="5" t="str">
        <f t="shared" si="74"/>
        <v>N/A</v>
      </c>
      <c r="I185" s="8">
        <v>-9.64</v>
      </c>
      <c r="J185" s="8">
        <v>-2.21</v>
      </c>
      <c r="K185" s="3" t="s">
        <v>734</v>
      </c>
      <c r="L185" s="85" t="str">
        <f t="shared" si="75"/>
        <v>Yes</v>
      </c>
    </row>
    <row r="186" spans="1:12" ht="25" x14ac:dyDescent="0.25">
      <c r="A186" s="108" t="s">
        <v>1630</v>
      </c>
      <c r="B186" s="74" t="s">
        <v>213</v>
      </c>
      <c r="C186" s="79">
        <v>8.3422823715999996</v>
      </c>
      <c r="D186" s="72" t="str">
        <f>IF($B186="N/A","N/A",IF(C186&gt;10,"No",IF(C186&lt;-10,"No","Yes")))</f>
        <v>N/A</v>
      </c>
      <c r="E186" s="79">
        <v>6.3089891985</v>
      </c>
      <c r="F186" s="72" t="str">
        <f>IF($B186="N/A","N/A",IF(E186&gt;10,"No",IF(E186&lt;-10,"No","Yes")))</f>
        <v>N/A</v>
      </c>
      <c r="G186" s="79">
        <v>6.0968697433000001</v>
      </c>
      <c r="H186" s="72" t="str">
        <f>IF($B186="N/A","N/A",IF(G186&gt;10,"No",IF(G186&lt;-10,"No","Yes")))</f>
        <v>N/A</v>
      </c>
      <c r="I186" s="73">
        <v>-24.4</v>
      </c>
      <c r="J186" s="73">
        <v>-3.36</v>
      </c>
      <c r="K186" s="74" t="s">
        <v>734</v>
      </c>
      <c r="L186" s="85" t="str">
        <f t="shared" si="75"/>
        <v>Yes</v>
      </c>
    </row>
    <row r="187" spans="1:12" ht="25" x14ac:dyDescent="0.25">
      <c r="A187" s="108" t="s">
        <v>1631</v>
      </c>
      <c r="B187" s="21" t="s">
        <v>213</v>
      </c>
      <c r="C187" s="9">
        <v>0</v>
      </c>
      <c r="D187" s="7" t="str">
        <f t="shared" ref="D187:D213" si="76">IF($B187="N/A","N/A",IF(C187&gt;10,"No",IF(C187&lt;-10,"No","Yes")))</f>
        <v>N/A</v>
      </c>
      <c r="E187" s="9">
        <v>0</v>
      </c>
      <c r="F187" s="7" t="str">
        <f t="shared" ref="F187:F213" si="77">IF($B187="N/A","N/A",IF(E187&gt;10,"No",IF(E187&lt;-10,"No","Yes")))</f>
        <v>N/A</v>
      </c>
      <c r="G187" s="9">
        <v>0</v>
      </c>
      <c r="H187" s="7" t="str">
        <f t="shared" ref="H187:H213" si="78">IF($B187="N/A","N/A",IF(G187&gt;10,"No",IF(G187&lt;-10,"No","Yes")))</f>
        <v>N/A</v>
      </c>
      <c r="I187" s="8" t="s">
        <v>1750</v>
      </c>
      <c r="J187" s="8" t="s">
        <v>1750</v>
      </c>
      <c r="K187" s="25" t="s">
        <v>734</v>
      </c>
      <c r="L187" s="85" t="str">
        <f t="shared" si="75"/>
        <v>N/A</v>
      </c>
    </row>
    <row r="188" spans="1:12" ht="25" x14ac:dyDescent="0.25">
      <c r="A188" s="108" t="s">
        <v>1632</v>
      </c>
      <c r="B188" s="21" t="s">
        <v>213</v>
      </c>
      <c r="C188" s="9">
        <v>0.18192672239999999</v>
      </c>
      <c r="D188" s="7" t="str">
        <f t="shared" si="76"/>
        <v>N/A</v>
      </c>
      <c r="E188" s="9">
        <v>0.1112629218</v>
      </c>
      <c r="F188" s="7" t="str">
        <f t="shared" si="77"/>
        <v>N/A</v>
      </c>
      <c r="G188" s="9">
        <v>5.00073137E-2</v>
      </c>
      <c r="H188" s="7" t="str">
        <f t="shared" si="78"/>
        <v>N/A</v>
      </c>
      <c r="I188" s="8">
        <v>-38.799999999999997</v>
      </c>
      <c r="J188" s="8">
        <v>-55.1</v>
      </c>
      <c r="K188" s="25" t="s">
        <v>734</v>
      </c>
      <c r="L188" s="85" t="str">
        <f t="shared" si="75"/>
        <v>No</v>
      </c>
    </row>
    <row r="189" spans="1:12" ht="25" x14ac:dyDescent="0.25">
      <c r="A189" s="108" t="s">
        <v>1633</v>
      </c>
      <c r="B189" s="21" t="s">
        <v>213</v>
      </c>
      <c r="C189" s="9">
        <v>0</v>
      </c>
      <c r="D189" s="7" t="str">
        <f t="shared" si="76"/>
        <v>N/A</v>
      </c>
      <c r="E189" s="9">
        <v>0</v>
      </c>
      <c r="F189" s="7" t="str">
        <f t="shared" si="77"/>
        <v>N/A</v>
      </c>
      <c r="G189" s="9">
        <v>0</v>
      </c>
      <c r="H189" s="7" t="str">
        <f t="shared" si="78"/>
        <v>N/A</v>
      </c>
      <c r="I189" s="8" t="s">
        <v>1750</v>
      </c>
      <c r="J189" s="8" t="s">
        <v>1750</v>
      </c>
      <c r="K189" s="25" t="s">
        <v>734</v>
      </c>
      <c r="L189" s="85" t="str">
        <f t="shared" si="75"/>
        <v>N/A</v>
      </c>
    </row>
    <row r="190" spans="1:12" ht="25" x14ac:dyDescent="0.25">
      <c r="A190" s="108" t="s">
        <v>1634</v>
      </c>
      <c r="B190" s="21" t="s">
        <v>213</v>
      </c>
      <c r="C190" s="9">
        <v>6.6534154200000001E-2</v>
      </c>
      <c r="D190" s="7" t="str">
        <f t="shared" si="76"/>
        <v>N/A</v>
      </c>
      <c r="E190" s="9">
        <v>0.18261967979999999</v>
      </c>
      <c r="F190" s="7" t="str">
        <f t="shared" si="77"/>
        <v>N/A</v>
      </c>
      <c r="G190" s="9">
        <v>0.79600307169999995</v>
      </c>
      <c r="H190" s="7" t="str">
        <f t="shared" si="78"/>
        <v>N/A</v>
      </c>
      <c r="I190" s="8">
        <v>174.5</v>
      </c>
      <c r="J190" s="8">
        <v>335.9</v>
      </c>
      <c r="K190" s="25" t="s">
        <v>734</v>
      </c>
      <c r="L190" s="85" t="str">
        <f t="shared" si="75"/>
        <v>No</v>
      </c>
    </row>
    <row r="191" spans="1:12" ht="25" x14ac:dyDescent="0.25">
      <c r="A191" s="108" t="s">
        <v>1635</v>
      </c>
      <c r="B191" s="21" t="s">
        <v>213</v>
      </c>
      <c r="C191" s="9">
        <v>69.789825444000002</v>
      </c>
      <c r="D191" s="7" t="str">
        <f t="shared" si="76"/>
        <v>N/A</v>
      </c>
      <c r="E191" s="9">
        <v>62.039957721999997</v>
      </c>
      <c r="F191" s="7" t="str">
        <f t="shared" si="77"/>
        <v>N/A</v>
      </c>
      <c r="G191" s="9">
        <v>58.337965333</v>
      </c>
      <c r="H191" s="7" t="str">
        <f t="shared" si="78"/>
        <v>N/A</v>
      </c>
      <c r="I191" s="8">
        <v>-11.1</v>
      </c>
      <c r="J191" s="8">
        <v>-5.97</v>
      </c>
      <c r="K191" s="25" t="s">
        <v>734</v>
      </c>
      <c r="L191" s="85" t="str">
        <f t="shared" si="75"/>
        <v>Yes</v>
      </c>
    </row>
    <row r="192" spans="1:12" ht="25" x14ac:dyDescent="0.25">
      <c r="A192" s="108" t="s">
        <v>1636</v>
      </c>
      <c r="B192" s="21" t="s">
        <v>213</v>
      </c>
      <c r="C192" s="9">
        <v>32.127992368999998</v>
      </c>
      <c r="D192" s="7" t="str">
        <f t="shared" si="76"/>
        <v>N/A</v>
      </c>
      <c r="E192" s="9">
        <v>31.621458585999999</v>
      </c>
      <c r="F192" s="7" t="str">
        <f t="shared" si="77"/>
        <v>N/A</v>
      </c>
      <c r="G192" s="9">
        <v>26.757752504999999</v>
      </c>
      <c r="H192" s="7" t="str">
        <f t="shared" si="78"/>
        <v>N/A</v>
      </c>
      <c r="I192" s="8">
        <v>-1.58</v>
      </c>
      <c r="J192" s="8">
        <v>-15.4</v>
      </c>
      <c r="K192" s="25" t="s">
        <v>734</v>
      </c>
      <c r="L192" s="85" t="str">
        <f t="shared" si="75"/>
        <v>Yes</v>
      </c>
    </row>
    <row r="193" spans="1:12" ht="25" x14ac:dyDescent="0.25">
      <c r="A193" s="108" t="s">
        <v>1637</v>
      </c>
      <c r="B193" s="21" t="s">
        <v>213</v>
      </c>
      <c r="C193" s="9">
        <v>11.821568405000001</v>
      </c>
      <c r="D193" s="7" t="str">
        <f t="shared" si="76"/>
        <v>N/A</v>
      </c>
      <c r="E193" s="9">
        <v>10.773323709</v>
      </c>
      <c r="F193" s="7" t="str">
        <f t="shared" si="77"/>
        <v>N/A</v>
      </c>
      <c r="G193" s="9">
        <v>11.630311562999999</v>
      </c>
      <c r="H193" s="7" t="str">
        <f t="shared" si="78"/>
        <v>N/A</v>
      </c>
      <c r="I193" s="8">
        <v>-8.8699999999999992</v>
      </c>
      <c r="J193" s="8">
        <v>7.9550000000000001</v>
      </c>
      <c r="K193" s="25" t="s">
        <v>734</v>
      </c>
      <c r="L193" s="85" t="str">
        <f t="shared" si="75"/>
        <v>Yes</v>
      </c>
    </row>
    <row r="194" spans="1:12" ht="25" x14ac:dyDescent="0.25">
      <c r="A194" s="108" t="s">
        <v>1638</v>
      </c>
      <c r="B194" s="21" t="s">
        <v>213</v>
      </c>
      <c r="C194" s="9">
        <v>4.5813517605999996</v>
      </c>
      <c r="D194" s="7" t="str">
        <f t="shared" si="76"/>
        <v>N/A</v>
      </c>
      <c r="E194" s="9">
        <v>33.490242582</v>
      </c>
      <c r="F194" s="7" t="str">
        <f t="shared" si="77"/>
        <v>N/A</v>
      </c>
      <c r="G194" s="9">
        <v>34.860948585000003</v>
      </c>
      <c r="H194" s="7" t="str">
        <f t="shared" si="78"/>
        <v>N/A</v>
      </c>
      <c r="I194" s="8">
        <v>631</v>
      </c>
      <c r="J194" s="8">
        <v>4.093</v>
      </c>
      <c r="K194" s="25" t="s">
        <v>734</v>
      </c>
      <c r="L194" s="85" t="str">
        <f t="shared" si="75"/>
        <v>Yes</v>
      </c>
    </row>
    <row r="195" spans="1:12" ht="25" x14ac:dyDescent="0.25">
      <c r="A195" s="108" t="s">
        <v>1639</v>
      </c>
      <c r="B195" s="21" t="s">
        <v>213</v>
      </c>
      <c r="C195" s="9">
        <v>9.7298279783999995</v>
      </c>
      <c r="D195" s="7" t="str">
        <f t="shared" si="76"/>
        <v>N/A</v>
      </c>
      <c r="E195" s="9">
        <v>6.7817792787000002</v>
      </c>
      <c r="F195" s="7" t="str">
        <f t="shared" si="77"/>
        <v>N/A</v>
      </c>
      <c r="G195" s="9">
        <v>29.323392817999999</v>
      </c>
      <c r="H195" s="7" t="str">
        <f t="shared" si="78"/>
        <v>N/A</v>
      </c>
      <c r="I195" s="8">
        <v>-30.3</v>
      </c>
      <c r="J195" s="8">
        <v>332.4</v>
      </c>
      <c r="K195" s="25" t="s">
        <v>734</v>
      </c>
      <c r="L195" s="85" t="str">
        <f t="shared" si="75"/>
        <v>No</v>
      </c>
    </row>
    <row r="196" spans="1:12" ht="25" x14ac:dyDescent="0.25">
      <c r="A196" s="108" t="s">
        <v>1640</v>
      </c>
      <c r="B196" s="21" t="s">
        <v>213</v>
      </c>
      <c r="C196" s="9">
        <v>0</v>
      </c>
      <c r="D196" s="7" t="str">
        <f t="shared" si="76"/>
        <v>N/A</v>
      </c>
      <c r="E196" s="9">
        <v>4.1452914299999997E-2</v>
      </c>
      <c r="F196" s="7" t="str">
        <f t="shared" si="77"/>
        <v>N/A</v>
      </c>
      <c r="G196" s="9">
        <v>1.1346266363999999</v>
      </c>
      <c r="H196" s="7" t="str">
        <f t="shared" si="78"/>
        <v>N/A</v>
      </c>
      <c r="I196" s="8" t="s">
        <v>1750</v>
      </c>
      <c r="J196" s="8">
        <v>2637</v>
      </c>
      <c r="K196" s="25" t="s">
        <v>734</v>
      </c>
      <c r="L196" s="85" t="str">
        <f t="shared" si="75"/>
        <v>No</v>
      </c>
    </row>
    <row r="197" spans="1:12" ht="25" x14ac:dyDescent="0.25">
      <c r="A197" s="108" t="s">
        <v>1641</v>
      </c>
      <c r="B197" s="21" t="s">
        <v>213</v>
      </c>
      <c r="C197" s="9">
        <v>51.732055789</v>
      </c>
      <c r="D197" s="7" t="str">
        <f t="shared" si="76"/>
        <v>N/A</v>
      </c>
      <c r="E197" s="9">
        <v>50.279910288000004</v>
      </c>
      <c r="F197" s="7" t="str">
        <f t="shared" si="77"/>
        <v>N/A</v>
      </c>
      <c r="G197" s="9">
        <v>49.948164265000003</v>
      </c>
      <c r="H197" s="7" t="str">
        <f t="shared" si="78"/>
        <v>N/A</v>
      </c>
      <c r="I197" s="8">
        <v>-2.81</v>
      </c>
      <c r="J197" s="8">
        <v>-0.66</v>
      </c>
      <c r="K197" s="25" t="s">
        <v>734</v>
      </c>
      <c r="L197" s="85" t="str">
        <f t="shared" si="75"/>
        <v>Yes</v>
      </c>
    </row>
    <row r="198" spans="1:12" ht="25" x14ac:dyDescent="0.25">
      <c r="A198" s="108" t="s">
        <v>1642</v>
      </c>
      <c r="B198" s="21" t="s">
        <v>213</v>
      </c>
      <c r="C198" s="9">
        <v>56.969077460000001</v>
      </c>
      <c r="D198" s="7" t="str">
        <f t="shared" si="76"/>
        <v>N/A</v>
      </c>
      <c r="E198" s="9">
        <v>52.708205511999999</v>
      </c>
      <c r="F198" s="7" t="str">
        <f t="shared" si="77"/>
        <v>N/A</v>
      </c>
      <c r="G198" s="9">
        <v>53.425272434999997</v>
      </c>
      <c r="H198" s="7" t="str">
        <f t="shared" si="78"/>
        <v>N/A</v>
      </c>
      <c r="I198" s="8">
        <v>-7.48</v>
      </c>
      <c r="J198" s="8">
        <v>1.36</v>
      </c>
      <c r="K198" s="25" t="s">
        <v>734</v>
      </c>
      <c r="L198" s="85" t="str">
        <f t="shared" si="75"/>
        <v>Yes</v>
      </c>
    </row>
    <row r="199" spans="1:12" ht="25" x14ac:dyDescent="0.25">
      <c r="A199" s="108" t="s">
        <v>1643</v>
      </c>
      <c r="B199" s="21" t="s">
        <v>213</v>
      </c>
      <c r="C199" s="9">
        <v>29.857326760999999</v>
      </c>
      <c r="D199" s="7" t="str">
        <f t="shared" si="76"/>
        <v>N/A</v>
      </c>
      <c r="E199" s="9">
        <v>11.389342889</v>
      </c>
      <c r="F199" s="7" t="str">
        <f t="shared" si="77"/>
        <v>N/A</v>
      </c>
      <c r="G199" s="9">
        <v>3.4856103268999998</v>
      </c>
      <c r="H199" s="7" t="str">
        <f t="shared" si="78"/>
        <v>N/A</v>
      </c>
      <c r="I199" s="8">
        <v>-61.9</v>
      </c>
      <c r="J199" s="8">
        <v>-69.400000000000006</v>
      </c>
      <c r="K199" s="25" t="s">
        <v>734</v>
      </c>
      <c r="L199" s="85" t="str">
        <f t="shared" si="75"/>
        <v>No</v>
      </c>
    </row>
    <row r="200" spans="1:12" ht="25" x14ac:dyDescent="0.25">
      <c r="A200" s="108" t="s">
        <v>1644</v>
      </c>
      <c r="B200" s="21" t="s">
        <v>213</v>
      </c>
      <c r="C200" s="9">
        <v>5.3667549342000003</v>
      </c>
      <c r="D200" s="7" t="str">
        <f t="shared" si="76"/>
        <v>N/A</v>
      </c>
      <c r="E200" s="9">
        <v>5.6883297671999999</v>
      </c>
      <c r="F200" s="7" t="str">
        <f t="shared" si="77"/>
        <v>N/A</v>
      </c>
      <c r="G200" s="9">
        <v>8.4007715937</v>
      </c>
      <c r="H200" s="7" t="str">
        <f t="shared" si="78"/>
        <v>N/A</v>
      </c>
      <c r="I200" s="8">
        <v>5.992</v>
      </c>
      <c r="J200" s="8">
        <v>47.68</v>
      </c>
      <c r="K200" s="25" t="s">
        <v>734</v>
      </c>
      <c r="L200" s="85" t="str">
        <f t="shared" si="75"/>
        <v>No</v>
      </c>
    </row>
    <row r="201" spans="1:12" ht="25" x14ac:dyDescent="0.25">
      <c r="A201" s="108" t="s">
        <v>1645</v>
      </c>
      <c r="B201" s="21" t="s">
        <v>213</v>
      </c>
      <c r="C201" s="9">
        <v>0</v>
      </c>
      <c r="D201" s="7" t="str">
        <f t="shared" si="76"/>
        <v>N/A</v>
      </c>
      <c r="E201" s="9">
        <v>0</v>
      </c>
      <c r="F201" s="7" t="str">
        <f t="shared" si="77"/>
        <v>N/A</v>
      </c>
      <c r="G201" s="9">
        <v>9.1421000000000004E-5</v>
      </c>
      <c r="H201" s="7" t="str">
        <f t="shared" si="78"/>
        <v>N/A</v>
      </c>
      <c r="I201" s="8" t="s">
        <v>1750</v>
      </c>
      <c r="J201" s="8" t="s">
        <v>1750</v>
      </c>
      <c r="K201" s="25" t="s">
        <v>734</v>
      </c>
      <c r="L201" s="85" t="str">
        <f t="shared" si="75"/>
        <v>N/A</v>
      </c>
    </row>
    <row r="202" spans="1:12" ht="25" x14ac:dyDescent="0.25">
      <c r="A202" s="108" t="s">
        <v>1646</v>
      </c>
      <c r="B202" s="21" t="s">
        <v>213</v>
      </c>
      <c r="C202" s="9">
        <v>0.13690361049999999</v>
      </c>
      <c r="D202" s="7" t="str">
        <f t="shared" si="76"/>
        <v>N/A</v>
      </c>
      <c r="E202" s="9">
        <v>0.1543657034</v>
      </c>
      <c r="F202" s="7" t="str">
        <f t="shared" si="77"/>
        <v>N/A</v>
      </c>
      <c r="G202" s="9">
        <v>0.16163241419999999</v>
      </c>
      <c r="H202" s="7" t="str">
        <f t="shared" si="78"/>
        <v>N/A</v>
      </c>
      <c r="I202" s="8">
        <v>12.76</v>
      </c>
      <c r="J202" s="8">
        <v>4.7069999999999999</v>
      </c>
      <c r="K202" s="25" t="s">
        <v>734</v>
      </c>
      <c r="L202" s="85" t="str">
        <f t="shared" si="75"/>
        <v>Yes</v>
      </c>
    </row>
    <row r="203" spans="1:12" ht="25" x14ac:dyDescent="0.25">
      <c r="A203" s="108" t="s">
        <v>1647</v>
      </c>
      <c r="B203" s="21" t="s">
        <v>213</v>
      </c>
      <c r="C203" s="9">
        <v>4.5423317302999999</v>
      </c>
      <c r="D203" s="7" t="str">
        <f t="shared" si="76"/>
        <v>N/A</v>
      </c>
      <c r="E203" s="9">
        <v>3.8769817740999999</v>
      </c>
      <c r="F203" s="7" t="str">
        <f t="shared" si="77"/>
        <v>N/A</v>
      </c>
      <c r="G203" s="9">
        <v>4.1774848241000004</v>
      </c>
      <c r="H203" s="7" t="str">
        <f t="shared" si="78"/>
        <v>N/A</v>
      </c>
      <c r="I203" s="8">
        <v>-14.6</v>
      </c>
      <c r="J203" s="8">
        <v>7.7510000000000003</v>
      </c>
      <c r="K203" s="25" t="s">
        <v>734</v>
      </c>
      <c r="L203" s="85" t="str">
        <f t="shared" si="75"/>
        <v>Yes</v>
      </c>
    </row>
    <row r="204" spans="1:12" ht="25" x14ac:dyDescent="0.25">
      <c r="A204" s="108" t="s">
        <v>1648</v>
      </c>
      <c r="B204" s="21" t="s">
        <v>213</v>
      </c>
      <c r="C204" s="9">
        <v>1.9906885535000001</v>
      </c>
      <c r="D204" s="7" t="str">
        <f t="shared" si="76"/>
        <v>N/A</v>
      </c>
      <c r="E204" s="9">
        <v>2.3741589543999999</v>
      </c>
      <c r="F204" s="7" t="str">
        <f t="shared" si="77"/>
        <v>N/A</v>
      </c>
      <c r="G204" s="9">
        <v>2.8331383018</v>
      </c>
      <c r="H204" s="7" t="str">
        <f t="shared" si="78"/>
        <v>N/A</v>
      </c>
      <c r="I204" s="8">
        <v>19.260000000000002</v>
      </c>
      <c r="J204" s="8">
        <v>19.329999999999998</v>
      </c>
      <c r="K204" s="25" t="s">
        <v>734</v>
      </c>
      <c r="L204" s="85" t="str">
        <f t="shared" si="75"/>
        <v>Yes</v>
      </c>
    </row>
    <row r="205" spans="1:12" ht="25" x14ac:dyDescent="0.25">
      <c r="A205" s="108" t="s">
        <v>1649</v>
      </c>
      <c r="B205" s="21" t="s">
        <v>213</v>
      </c>
      <c r="C205" s="9">
        <v>0</v>
      </c>
      <c r="D205" s="7" t="str">
        <f t="shared" si="76"/>
        <v>N/A</v>
      </c>
      <c r="E205" s="9">
        <v>0</v>
      </c>
      <c r="F205" s="7" t="str">
        <f t="shared" si="77"/>
        <v>N/A</v>
      </c>
      <c r="G205" s="9">
        <v>0</v>
      </c>
      <c r="H205" s="7" t="str">
        <f t="shared" si="78"/>
        <v>N/A</v>
      </c>
      <c r="I205" s="8" t="s">
        <v>1750</v>
      </c>
      <c r="J205" s="8" t="s">
        <v>1750</v>
      </c>
      <c r="K205" s="25" t="s">
        <v>734</v>
      </c>
      <c r="L205" s="85" t="str">
        <f t="shared" si="75"/>
        <v>N/A</v>
      </c>
    </row>
    <row r="206" spans="1:12" ht="25" x14ac:dyDescent="0.25">
      <c r="A206" s="108" t="s">
        <v>1650</v>
      </c>
      <c r="B206" s="21" t="s">
        <v>213</v>
      </c>
      <c r="C206" s="9">
        <v>16.284692808999999</v>
      </c>
      <c r="D206" s="7" t="str">
        <f t="shared" si="76"/>
        <v>N/A</v>
      </c>
      <c r="E206" s="9">
        <v>17.617797942999999</v>
      </c>
      <c r="F206" s="7" t="str">
        <f t="shared" si="77"/>
        <v>N/A</v>
      </c>
      <c r="G206" s="9">
        <v>18.095516711999998</v>
      </c>
      <c r="H206" s="7" t="str">
        <f t="shared" si="78"/>
        <v>N/A</v>
      </c>
      <c r="I206" s="8">
        <v>8.1859999999999999</v>
      </c>
      <c r="J206" s="8">
        <v>2.7120000000000002</v>
      </c>
      <c r="K206" s="25" t="s">
        <v>734</v>
      </c>
      <c r="L206" s="85" t="str">
        <f t="shared" si="75"/>
        <v>Yes</v>
      </c>
    </row>
    <row r="207" spans="1:12" ht="25" x14ac:dyDescent="0.25">
      <c r="A207" s="108" t="s">
        <v>1651</v>
      </c>
      <c r="B207" s="21" t="s">
        <v>213</v>
      </c>
      <c r="C207" s="9">
        <v>0</v>
      </c>
      <c r="D207" s="7" t="str">
        <f t="shared" si="76"/>
        <v>N/A</v>
      </c>
      <c r="E207" s="9">
        <v>0</v>
      </c>
      <c r="F207" s="7" t="str">
        <f t="shared" si="77"/>
        <v>N/A</v>
      </c>
      <c r="G207" s="9">
        <v>0</v>
      </c>
      <c r="H207" s="7" t="str">
        <f t="shared" si="78"/>
        <v>N/A</v>
      </c>
      <c r="I207" s="8" t="s">
        <v>1750</v>
      </c>
      <c r="J207" s="8" t="s">
        <v>1750</v>
      </c>
      <c r="K207" s="25" t="s">
        <v>734</v>
      </c>
      <c r="L207" s="85" t="str">
        <f t="shared" si="75"/>
        <v>N/A</v>
      </c>
    </row>
    <row r="208" spans="1:12" ht="25" x14ac:dyDescent="0.25">
      <c r="A208" s="108" t="s">
        <v>1652</v>
      </c>
      <c r="B208" s="21" t="s">
        <v>213</v>
      </c>
      <c r="C208" s="9">
        <v>18.12580458</v>
      </c>
      <c r="D208" s="7" t="str">
        <f t="shared" si="76"/>
        <v>N/A</v>
      </c>
      <c r="E208" s="9">
        <v>18.404475264999999</v>
      </c>
      <c r="F208" s="7" t="str">
        <f t="shared" si="77"/>
        <v>N/A</v>
      </c>
      <c r="G208" s="9">
        <v>18.804304103</v>
      </c>
      <c r="H208" s="7" t="str">
        <f t="shared" si="78"/>
        <v>N/A</v>
      </c>
      <c r="I208" s="8">
        <v>1.5369999999999999</v>
      </c>
      <c r="J208" s="8">
        <v>2.1720000000000002</v>
      </c>
      <c r="K208" s="25" t="s">
        <v>734</v>
      </c>
      <c r="L208" s="85" t="str">
        <f t="shared" si="75"/>
        <v>Yes</v>
      </c>
    </row>
    <row r="209" spans="1:12" ht="25" x14ac:dyDescent="0.25">
      <c r="A209" s="108" t="s">
        <v>1653</v>
      </c>
      <c r="B209" s="21" t="s">
        <v>213</v>
      </c>
      <c r="C209" s="9">
        <v>0</v>
      </c>
      <c r="D209" s="7" t="str">
        <f t="shared" si="76"/>
        <v>N/A</v>
      </c>
      <c r="E209" s="9">
        <v>0</v>
      </c>
      <c r="F209" s="7" t="str">
        <f t="shared" si="77"/>
        <v>N/A</v>
      </c>
      <c r="G209" s="9">
        <v>9.1421000000000004E-5</v>
      </c>
      <c r="H209" s="7" t="str">
        <f t="shared" si="78"/>
        <v>N/A</v>
      </c>
      <c r="I209" s="8" t="s">
        <v>1750</v>
      </c>
      <c r="J209" s="8" t="s">
        <v>1750</v>
      </c>
      <c r="K209" s="25" t="s">
        <v>734</v>
      </c>
      <c r="L209" s="85" t="str">
        <f t="shared" si="75"/>
        <v>N/A</v>
      </c>
    </row>
    <row r="210" spans="1:12" ht="25" x14ac:dyDescent="0.25">
      <c r="A210" s="108" t="s">
        <v>1654</v>
      </c>
      <c r="B210" s="21" t="s">
        <v>213</v>
      </c>
      <c r="C210" s="9">
        <v>17.035244759000001</v>
      </c>
      <c r="D210" s="7" t="str">
        <f t="shared" si="76"/>
        <v>N/A</v>
      </c>
      <c r="E210" s="9">
        <v>15.975355108</v>
      </c>
      <c r="F210" s="7" t="str">
        <f t="shared" si="77"/>
        <v>N/A</v>
      </c>
      <c r="G210" s="9">
        <v>17.181397645000001</v>
      </c>
      <c r="H210" s="7" t="str">
        <f t="shared" si="78"/>
        <v>N/A</v>
      </c>
      <c r="I210" s="8">
        <v>-6.22</v>
      </c>
      <c r="J210" s="8">
        <v>7.5490000000000004</v>
      </c>
      <c r="K210" s="25" t="s">
        <v>734</v>
      </c>
      <c r="L210" s="85" t="str">
        <f t="shared" si="75"/>
        <v>Yes</v>
      </c>
    </row>
    <row r="211" spans="1:12" ht="25" x14ac:dyDescent="0.25">
      <c r="A211" s="108" t="s">
        <v>1655</v>
      </c>
      <c r="B211" s="21" t="s">
        <v>213</v>
      </c>
      <c r="C211" s="9">
        <v>1.6675230000000001E-4</v>
      </c>
      <c r="D211" s="7" t="str">
        <f t="shared" si="76"/>
        <v>N/A</v>
      </c>
      <c r="E211" s="9">
        <v>0</v>
      </c>
      <c r="F211" s="7" t="str">
        <f t="shared" si="77"/>
        <v>N/A</v>
      </c>
      <c r="G211" s="9">
        <v>0</v>
      </c>
      <c r="H211" s="7" t="str">
        <f t="shared" si="78"/>
        <v>N/A</v>
      </c>
      <c r="I211" s="8">
        <v>-100</v>
      </c>
      <c r="J211" s="8" t="s">
        <v>1750</v>
      </c>
      <c r="K211" s="25" t="s">
        <v>734</v>
      </c>
      <c r="L211" s="85" t="str">
        <f t="shared" si="75"/>
        <v>N/A</v>
      </c>
    </row>
    <row r="212" spans="1:12" ht="25" x14ac:dyDescent="0.25">
      <c r="A212" s="108" t="s">
        <v>1656</v>
      </c>
      <c r="B212" s="21" t="s">
        <v>213</v>
      </c>
      <c r="C212" s="9">
        <v>0</v>
      </c>
      <c r="D212" s="7" t="str">
        <f t="shared" si="76"/>
        <v>N/A</v>
      </c>
      <c r="E212" s="9">
        <v>2.0417107100000002E-2</v>
      </c>
      <c r="F212" s="7" t="str">
        <f t="shared" si="77"/>
        <v>N/A</v>
      </c>
      <c r="G212" s="9">
        <v>2.4300628977000001</v>
      </c>
      <c r="H212" s="7" t="str">
        <f t="shared" si="78"/>
        <v>N/A</v>
      </c>
      <c r="I212" s="8" t="s">
        <v>1750</v>
      </c>
      <c r="J212" s="8">
        <v>11802</v>
      </c>
      <c r="K212" s="25" t="s">
        <v>734</v>
      </c>
      <c r="L212" s="85" t="str">
        <f t="shared" si="75"/>
        <v>No</v>
      </c>
    </row>
    <row r="213" spans="1:12" ht="25" x14ac:dyDescent="0.25">
      <c r="A213" s="109" t="s">
        <v>1629</v>
      </c>
      <c r="B213" s="93" t="s">
        <v>213</v>
      </c>
      <c r="C213" s="143">
        <v>11.729521154</v>
      </c>
      <c r="D213" s="124" t="str">
        <f t="shared" si="76"/>
        <v>N/A</v>
      </c>
      <c r="E213" s="143">
        <v>9.0597303498000006</v>
      </c>
      <c r="F213" s="124" t="str">
        <f t="shared" si="77"/>
        <v>N/A</v>
      </c>
      <c r="G213" s="143">
        <v>5.9857017480000003</v>
      </c>
      <c r="H213" s="124" t="str">
        <f t="shared" si="78"/>
        <v>N/A</v>
      </c>
      <c r="I213" s="125">
        <v>-22.8</v>
      </c>
      <c r="J213" s="125">
        <v>-33.9</v>
      </c>
      <c r="K213" s="138" t="s">
        <v>734</v>
      </c>
      <c r="L213" s="96" t="str">
        <f t="shared" si="75"/>
        <v>No</v>
      </c>
    </row>
    <row r="214" spans="1:12" x14ac:dyDescent="0.25">
      <c r="A214" s="172" t="s">
        <v>1619</v>
      </c>
      <c r="B214" s="173"/>
      <c r="C214" s="173"/>
      <c r="D214" s="173"/>
      <c r="E214" s="173"/>
      <c r="F214" s="173"/>
      <c r="G214" s="173"/>
      <c r="H214" s="173"/>
      <c r="I214" s="173"/>
      <c r="J214" s="173"/>
      <c r="K214" s="173"/>
      <c r="L214" s="174"/>
    </row>
    <row r="215" spans="1:12" x14ac:dyDescent="0.25">
      <c r="A215" s="167" t="s">
        <v>1617</v>
      </c>
      <c r="B215" s="168"/>
      <c r="C215" s="168"/>
      <c r="D215" s="168"/>
      <c r="E215" s="168"/>
      <c r="F215" s="168"/>
      <c r="G215" s="168"/>
      <c r="H215" s="168"/>
      <c r="I215" s="168"/>
      <c r="J215" s="168"/>
      <c r="K215" s="168"/>
      <c r="L215" s="169"/>
    </row>
    <row r="216" spans="1:12" s="13" customFormat="1" x14ac:dyDescent="0.25">
      <c r="A216" s="170" t="s">
        <v>1705</v>
      </c>
      <c r="B216" s="170"/>
      <c r="C216" s="170"/>
      <c r="D216" s="170"/>
      <c r="E216" s="170"/>
      <c r="F216" s="170"/>
      <c r="G216" s="170"/>
      <c r="H216" s="170"/>
      <c r="I216" s="170"/>
      <c r="J216" s="170"/>
      <c r="K216" s="170"/>
      <c r="L216" s="171"/>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8.26953125" style="13" customWidth="1"/>
    <col min="12" max="12" width="15.72656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7" t="s">
        <v>1580</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3</v>
      </c>
      <c r="B6" s="25" t="s">
        <v>213</v>
      </c>
      <c r="C6" s="1">
        <v>46853</v>
      </c>
      <c r="D6" s="7" t="str">
        <f t="shared" ref="D6:D39" si="0">IF($B6="N/A","N/A",IF(C6&gt;10,"No",IF(C6&lt;-10,"No","Yes")))</f>
        <v>N/A</v>
      </c>
      <c r="E6" s="1">
        <v>96111</v>
      </c>
      <c r="F6" s="7" t="str">
        <f t="shared" ref="F6:F39" si="1">IF($B6="N/A","N/A",IF(E6&gt;10,"No",IF(E6&lt;-10,"No","Yes")))</f>
        <v>N/A</v>
      </c>
      <c r="G6" s="1">
        <v>101059</v>
      </c>
      <c r="H6" s="7" t="str">
        <f t="shared" ref="H6:H39" si="2">IF($B6="N/A","N/A",IF(G6&gt;10,"No",IF(G6&lt;-10,"No","Yes")))</f>
        <v>N/A</v>
      </c>
      <c r="I6" s="8">
        <v>105.1</v>
      </c>
      <c r="J6" s="8">
        <v>5.1479999999999997</v>
      </c>
      <c r="K6" s="25" t="s">
        <v>734</v>
      </c>
      <c r="L6" s="85" t="str">
        <f t="shared" ref="L6:L39" si="3">IF(J6="Div by 0", "N/A", IF(K6="N/A","N/A", IF(J6&gt;VALUE(MID(K6,1,2)), "No", IF(J6&lt;-1*VALUE(MID(K6,1,2)), "No", "Yes"))))</f>
        <v>Yes</v>
      </c>
    </row>
    <row r="7" spans="1:12" x14ac:dyDescent="0.25">
      <c r="A7" s="117" t="s">
        <v>4</v>
      </c>
      <c r="B7" s="21" t="s">
        <v>213</v>
      </c>
      <c r="C7" s="22">
        <v>29702</v>
      </c>
      <c r="D7" s="7" t="str">
        <f t="shared" si="0"/>
        <v>N/A</v>
      </c>
      <c r="E7" s="22">
        <v>38649</v>
      </c>
      <c r="F7" s="7" t="str">
        <f t="shared" si="1"/>
        <v>N/A</v>
      </c>
      <c r="G7" s="22">
        <v>44974</v>
      </c>
      <c r="H7" s="7" t="str">
        <f t="shared" si="2"/>
        <v>N/A</v>
      </c>
      <c r="I7" s="8">
        <v>30.12</v>
      </c>
      <c r="J7" s="8">
        <v>16.37</v>
      </c>
      <c r="K7" s="25" t="s">
        <v>734</v>
      </c>
      <c r="L7" s="85" t="str">
        <f t="shared" si="3"/>
        <v>Yes</v>
      </c>
    </row>
    <row r="8" spans="1:12" x14ac:dyDescent="0.25">
      <c r="A8" s="117" t="s">
        <v>359</v>
      </c>
      <c r="B8" s="21" t="s">
        <v>213</v>
      </c>
      <c r="C8" s="4">
        <v>63.394019593000003</v>
      </c>
      <c r="D8" s="7" t="str">
        <f>IF($B8="N/A","N/A",IF(C8&gt;10,"No",IF(C8&lt;-10,"No","Yes")))</f>
        <v>N/A</v>
      </c>
      <c r="E8" s="4">
        <v>40.212878859</v>
      </c>
      <c r="F8" s="7" t="str">
        <f t="shared" si="1"/>
        <v>N/A</v>
      </c>
      <c r="G8" s="4">
        <v>44.502716235000001</v>
      </c>
      <c r="H8" s="7" t="str">
        <f t="shared" si="2"/>
        <v>N/A</v>
      </c>
      <c r="I8" s="8">
        <v>-36.6</v>
      </c>
      <c r="J8" s="8">
        <v>10.67</v>
      </c>
      <c r="K8" s="25" t="s">
        <v>734</v>
      </c>
      <c r="L8" s="85" t="str">
        <f t="shared" si="3"/>
        <v>Yes</v>
      </c>
    </row>
    <row r="9" spans="1:12" x14ac:dyDescent="0.25">
      <c r="A9" s="117" t="s">
        <v>83</v>
      </c>
      <c r="B9" s="21" t="s">
        <v>213</v>
      </c>
      <c r="C9" s="22">
        <v>31157.95</v>
      </c>
      <c r="D9" s="7" t="str">
        <f t="shared" si="0"/>
        <v>N/A</v>
      </c>
      <c r="E9" s="22">
        <v>51646.98</v>
      </c>
      <c r="F9" s="7" t="str">
        <f t="shared" si="1"/>
        <v>N/A</v>
      </c>
      <c r="G9" s="22">
        <v>58668.87</v>
      </c>
      <c r="H9" s="7" t="str">
        <f t="shared" si="2"/>
        <v>N/A</v>
      </c>
      <c r="I9" s="8">
        <v>65.760000000000005</v>
      </c>
      <c r="J9" s="8">
        <v>13.6</v>
      </c>
      <c r="K9" s="25" t="s">
        <v>734</v>
      </c>
      <c r="L9" s="85" t="str">
        <f t="shared" si="3"/>
        <v>Yes</v>
      </c>
    </row>
    <row r="10" spans="1:12" x14ac:dyDescent="0.25">
      <c r="A10" s="117" t="s">
        <v>100</v>
      </c>
      <c r="B10" s="21" t="s">
        <v>213</v>
      </c>
      <c r="C10" s="22">
        <v>195</v>
      </c>
      <c r="D10" s="7" t="str">
        <f t="shared" si="0"/>
        <v>N/A</v>
      </c>
      <c r="E10" s="22">
        <v>130</v>
      </c>
      <c r="F10" s="7" t="str">
        <f t="shared" si="1"/>
        <v>N/A</v>
      </c>
      <c r="G10" s="22">
        <v>419</v>
      </c>
      <c r="H10" s="7" t="str">
        <f t="shared" si="2"/>
        <v>N/A</v>
      </c>
      <c r="I10" s="8">
        <v>-33.299999999999997</v>
      </c>
      <c r="J10" s="8">
        <v>222.3</v>
      </c>
      <c r="K10" s="25" t="s">
        <v>734</v>
      </c>
      <c r="L10" s="85" t="str">
        <f t="shared" si="3"/>
        <v>No</v>
      </c>
    </row>
    <row r="11" spans="1:12" x14ac:dyDescent="0.25">
      <c r="A11" s="117" t="s">
        <v>974</v>
      </c>
      <c r="B11" s="21" t="s">
        <v>213</v>
      </c>
      <c r="C11" s="22">
        <v>58</v>
      </c>
      <c r="D11" s="7" t="str">
        <f t="shared" si="0"/>
        <v>N/A</v>
      </c>
      <c r="E11" s="22">
        <v>24</v>
      </c>
      <c r="F11" s="7" t="str">
        <f t="shared" si="1"/>
        <v>N/A</v>
      </c>
      <c r="G11" s="22">
        <v>396</v>
      </c>
      <c r="H11" s="7" t="str">
        <f t="shared" si="2"/>
        <v>N/A</v>
      </c>
      <c r="I11" s="8">
        <v>-58.6</v>
      </c>
      <c r="J11" s="8">
        <v>1550</v>
      </c>
      <c r="K11" s="25" t="s">
        <v>734</v>
      </c>
      <c r="L11" s="85" t="str">
        <f t="shared" si="3"/>
        <v>No</v>
      </c>
    </row>
    <row r="12" spans="1:12" x14ac:dyDescent="0.25">
      <c r="A12" s="117" t="s">
        <v>975</v>
      </c>
      <c r="B12" s="21" t="s">
        <v>213</v>
      </c>
      <c r="C12" s="22">
        <v>0</v>
      </c>
      <c r="D12" s="7" t="str">
        <f t="shared" si="0"/>
        <v>N/A</v>
      </c>
      <c r="E12" s="22">
        <v>0</v>
      </c>
      <c r="F12" s="7" t="str">
        <f t="shared" si="1"/>
        <v>N/A</v>
      </c>
      <c r="G12" s="22">
        <v>0</v>
      </c>
      <c r="H12" s="7" t="str">
        <f t="shared" si="2"/>
        <v>N/A</v>
      </c>
      <c r="I12" s="8" t="s">
        <v>1750</v>
      </c>
      <c r="J12" s="8" t="s">
        <v>1750</v>
      </c>
      <c r="K12" s="25" t="s">
        <v>734</v>
      </c>
      <c r="L12" s="85" t="str">
        <f t="shared" si="3"/>
        <v>N/A</v>
      </c>
    </row>
    <row r="13" spans="1:12" x14ac:dyDescent="0.25">
      <c r="A13" s="117" t="s">
        <v>976</v>
      </c>
      <c r="B13" s="21" t="s">
        <v>213</v>
      </c>
      <c r="C13" s="22">
        <v>0</v>
      </c>
      <c r="D13" s="7" t="str">
        <f t="shared" si="0"/>
        <v>N/A</v>
      </c>
      <c r="E13" s="22">
        <v>0</v>
      </c>
      <c r="F13" s="7" t="str">
        <f t="shared" si="1"/>
        <v>N/A</v>
      </c>
      <c r="G13" s="22">
        <v>0</v>
      </c>
      <c r="H13" s="7" t="str">
        <f t="shared" si="2"/>
        <v>N/A</v>
      </c>
      <c r="I13" s="8" t="s">
        <v>1750</v>
      </c>
      <c r="J13" s="8" t="s">
        <v>1750</v>
      </c>
      <c r="K13" s="25" t="s">
        <v>734</v>
      </c>
      <c r="L13" s="85" t="str">
        <f t="shared" si="3"/>
        <v>N/A</v>
      </c>
    </row>
    <row r="14" spans="1:12" x14ac:dyDescent="0.25">
      <c r="A14" s="117" t="s">
        <v>977</v>
      </c>
      <c r="B14" s="21" t="s">
        <v>213</v>
      </c>
      <c r="C14" s="22">
        <v>137</v>
      </c>
      <c r="D14" s="7" t="str">
        <f t="shared" si="0"/>
        <v>N/A</v>
      </c>
      <c r="E14" s="22">
        <v>106</v>
      </c>
      <c r="F14" s="7" t="str">
        <f t="shared" si="1"/>
        <v>N/A</v>
      </c>
      <c r="G14" s="22">
        <v>23</v>
      </c>
      <c r="H14" s="7" t="str">
        <f t="shared" si="2"/>
        <v>N/A</v>
      </c>
      <c r="I14" s="8">
        <v>-22.6</v>
      </c>
      <c r="J14" s="8">
        <v>-78.3</v>
      </c>
      <c r="K14" s="25" t="s">
        <v>734</v>
      </c>
      <c r="L14" s="85" t="str">
        <f t="shared" si="3"/>
        <v>No</v>
      </c>
    </row>
    <row r="15" spans="1:12" x14ac:dyDescent="0.25">
      <c r="A15" s="116" t="s">
        <v>978</v>
      </c>
      <c r="B15" s="21" t="s">
        <v>213</v>
      </c>
      <c r="C15" s="22">
        <v>0</v>
      </c>
      <c r="D15" s="7" t="str">
        <f t="shared" si="0"/>
        <v>N/A</v>
      </c>
      <c r="E15" s="22">
        <v>0</v>
      </c>
      <c r="F15" s="7" t="str">
        <f t="shared" si="1"/>
        <v>N/A</v>
      </c>
      <c r="G15" s="22">
        <v>0</v>
      </c>
      <c r="H15" s="7" t="str">
        <f t="shared" si="2"/>
        <v>N/A</v>
      </c>
      <c r="I15" s="8" t="s">
        <v>1750</v>
      </c>
      <c r="J15" s="8" t="s">
        <v>1750</v>
      </c>
      <c r="K15" s="25" t="s">
        <v>734</v>
      </c>
      <c r="L15" s="85" t="str">
        <f t="shared" si="3"/>
        <v>N/A</v>
      </c>
    </row>
    <row r="16" spans="1:12" x14ac:dyDescent="0.25">
      <c r="A16" s="116" t="s">
        <v>102</v>
      </c>
      <c r="B16" s="21" t="s">
        <v>213</v>
      </c>
      <c r="C16" s="22">
        <v>7875</v>
      </c>
      <c r="D16" s="7" t="str">
        <f t="shared" si="0"/>
        <v>N/A</v>
      </c>
      <c r="E16" s="22">
        <v>4228</v>
      </c>
      <c r="F16" s="7" t="str">
        <f t="shared" si="1"/>
        <v>N/A</v>
      </c>
      <c r="G16" s="22">
        <v>3979</v>
      </c>
      <c r="H16" s="7" t="str">
        <f t="shared" si="2"/>
        <v>N/A</v>
      </c>
      <c r="I16" s="8">
        <v>-46.3</v>
      </c>
      <c r="J16" s="8">
        <v>-5.89</v>
      </c>
      <c r="K16" s="25" t="s">
        <v>734</v>
      </c>
      <c r="L16" s="85" t="str">
        <f t="shared" si="3"/>
        <v>Yes</v>
      </c>
    </row>
    <row r="17" spans="1:12" x14ac:dyDescent="0.25">
      <c r="A17" s="116" t="s">
        <v>979</v>
      </c>
      <c r="B17" s="21" t="s">
        <v>213</v>
      </c>
      <c r="C17" s="22">
        <v>5596</v>
      </c>
      <c r="D17" s="7" t="str">
        <f t="shared" si="0"/>
        <v>N/A</v>
      </c>
      <c r="E17" s="22">
        <v>3363</v>
      </c>
      <c r="F17" s="7" t="str">
        <f t="shared" si="1"/>
        <v>N/A</v>
      </c>
      <c r="G17" s="22">
        <v>3827</v>
      </c>
      <c r="H17" s="7" t="str">
        <f t="shared" si="2"/>
        <v>N/A</v>
      </c>
      <c r="I17" s="8">
        <v>-39.9</v>
      </c>
      <c r="J17" s="8">
        <v>13.8</v>
      </c>
      <c r="K17" s="25" t="s">
        <v>734</v>
      </c>
      <c r="L17" s="85" t="str">
        <f t="shared" si="3"/>
        <v>Yes</v>
      </c>
    </row>
    <row r="18" spans="1:12" x14ac:dyDescent="0.25">
      <c r="A18" s="116" t="s">
        <v>980</v>
      </c>
      <c r="B18" s="21" t="s">
        <v>213</v>
      </c>
      <c r="C18" s="22">
        <v>0</v>
      </c>
      <c r="D18" s="7" t="str">
        <f t="shared" si="0"/>
        <v>N/A</v>
      </c>
      <c r="E18" s="22">
        <v>0</v>
      </c>
      <c r="F18" s="7" t="str">
        <f t="shared" si="1"/>
        <v>N/A</v>
      </c>
      <c r="G18" s="22">
        <v>11</v>
      </c>
      <c r="H18" s="7" t="str">
        <f t="shared" si="2"/>
        <v>N/A</v>
      </c>
      <c r="I18" s="8" t="s">
        <v>1750</v>
      </c>
      <c r="J18" s="8" t="s">
        <v>1750</v>
      </c>
      <c r="K18" s="25" t="s">
        <v>734</v>
      </c>
      <c r="L18" s="85" t="str">
        <f t="shared" si="3"/>
        <v>N/A</v>
      </c>
    </row>
    <row r="19" spans="1:12" x14ac:dyDescent="0.25">
      <c r="A19" s="116" t="s">
        <v>981</v>
      </c>
      <c r="B19" s="21" t="s">
        <v>213</v>
      </c>
      <c r="C19" s="22">
        <v>158</v>
      </c>
      <c r="D19" s="7" t="str">
        <f t="shared" si="0"/>
        <v>N/A</v>
      </c>
      <c r="E19" s="22">
        <v>80</v>
      </c>
      <c r="F19" s="7" t="str">
        <f t="shared" si="1"/>
        <v>N/A</v>
      </c>
      <c r="G19" s="22">
        <v>73</v>
      </c>
      <c r="H19" s="7" t="str">
        <f t="shared" si="2"/>
        <v>N/A</v>
      </c>
      <c r="I19" s="8">
        <v>-49.4</v>
      </c>
      <c r="J19" s="8">
        <v>-8.75</v>
      </c>
      <c r="K19" s="25" t="s">
        <v>734</v>
      </c>
      <c r="L19" s="85" t="str">
        <f t="shared" si="3"/>
        <v>Yes</v>
      </c>
    </row>
    <row r="20" spans="1:12" x14ac:dyDescent="0.25">
      <c r="A20" s="116" t="s">
        <v>982</v>
      </c>
      <c r="B20" s="21" t="s">
        <v>213</v>
      </c>
      <c r="C20" s="22">
        <v>2121</v>
      </c>
      <c r="D20" s="7" t="str">
        <f t="shared" si="0"/>
        <v>N/A</v>
      </c>
      <c r="E20" s="22">
        <v>785</v>
      </c>
      <c r="F20" s="7" t="str">
        <f t="shared" si="1"/>
        <v>N/A</v>
      </c>
      <c r="G20" s="22">
        <v>78</v>
      </c>
      <c r="H20" s="7" t="str">
        <f t="shared" si="2"/>
        <v>N/A</v>
      </c>
      <c r="I20" s="8">
        <v>-63</v>
      </c>
      <c r="J20" s="8">
        <v>-90.1</v>
      </c>
      <c r="K20" s="25" t="s">
        <v>734</v>
      </c>
      <c r="L20" s="85" t="str">
        <f t="shared" si="3"/>
        <v>No</v>
      </c>
    </row>
    <row r="21" spans="1:12" x14ac:dyDescent="0.25">
      <c r="A21" s="108" t="s">
        <v>983</v>
      </c>
      <c r="B21" s="21" t="s">
        <v>213</v>
      </c>
      <c r="C21" s="22">
        <v>0</v>
      </c>
      <c r="D21" s="7" t="str">
        <f t="shared" si="0"/>
        <v>N/A</v>
      </c>
      <c r="E21" s="22">
        <v>0</v>
      </c>
      <c r="F21" s="7" t="str">
        <f t="shared" si="1"/>
        <v>N/A</v>
      </c>
      <c r="G21" s="22">
        <v>0</v>
      </c>
      <c r="H21" s="7" t="str">
        <f t="shared" si="2"/>
        <v>N/A</v>
      </c>
      <c r="I21" s="8" t="s">
        <v>1750</v>
      </c>
      <c r="J21" s="8" t="s">
        <v>1750</v>
      </c>
      <c r="K21" s="25" t="s">
        <v>734</v>
      </c>
      <c r="L21" s="85" t="str">
        <f t="shared" si="3"/>
        <v>N/A</v>
      </c>
    </row>
    <row r="22" spans="1:12" x14ac:dyDescent="0.25">
      <c r="A22" s="116" t="s">
        <v>1688</v>
      </c>
      <c r="B22" s="21" t="s">
        <v>213</v>
      </c>
      <c r="C22" s="22">
        <v>25926</v>
      </c>
      <c r="D22" s="7" t="str">
        <f t="shared" si="0"/>
        <v>N/A</v>
      </c>
      <c r="E22" s="22">
        <v>31437</v>
      </c>
      <c r="F22" s="7" t="str">
        <f t="shared" si="1"/>
        <v>N/A</v>
      </c>
      <c r="G22" s="22">
        <v>29029</v>
      </c>
      <c r="H22" s="7" t="str">
        <f t="shared" si="2"/>
        <v>N/A</v>
      </c>
      <c r="I22" s="8">
        <v>21.26</v>
      </c>
      <c r="J22" s="8">
        <v>-7.66</v>
      </c>
      <c r="K22" s="25" t="s">
        <v>734</v>
      </c>
      <c r="L22" s="85" t="str">
        <f t="shared" si="3"/>
        <v>Yes</v>
      </c>
    </row>
    <row r="23" spans="1:12" x14ac:dyDescent="0.25">
      <c r="A23" s="116" t="s">
        <v>984</v>
      </c>
      <c r="B23" s="21" t="s">
        <v>213</v>
      </c>
      <c r="C23" s="22">
        <v>5279</v>
      </c>
      <c r="D23" s="7" t="str">
        <f t="shared" si="0"/>
        <v>N/A</v>
      </c>
      <c r="E23" s="22">
        <v>2142</v>
      </c>
      <c r="F23" s="7" t="str">
        <f t="shared" si="1"/>
        <v>N/A</v>
      </c>
      <c r="G23" s="22">
        <v>3686</v>
      </c>
      <c r="H23" s="7" t="str">
        <f t="shared" si="2"/>
        <v>N/A</v>
      </c>
      <c r="I23" s="8">
        <v>-59.4</v>
      </c>
      <c r="J23" s="8">
        <v>72.08</v>
      </c>
      <c r="K23" s="25" t="s">
        <v>734</v>
      </c>
      <c r="L23" s="85" t="str">
        <f t="shared" si="3"/>
        <v>No</v>
      </c>
    </row>
    <row r="24" spans="1:12" x14ac:dyDescent="0.25">
      <c r="A24" s="116" t="s">
        <v>985</v>
      </c>
      <c r="B24" s="21" t="s">
        <v>213</v>
      </c>
      <c r="C24" s="22">
        <v>94</v>
      </c>
      <c r="D24" s="7" t="str">
        <f t="shared" si="0"/>
        <v>N/A</v>
      </c>
      <c r="E24" s="22">
        <v>11</v>
      </c>
      <c r="F24" s="7" t="str">
        <f t="shared" si="1"/>
        <v>N/A</v>
      </c>
      <c r="G24" s="22">
        <v>64</v>
      </c>
      <c r="H24" s="7" t="str">
        <f t="shared" si="2"/>
        <v>N/A</v>
      </c>
      <c r="I24" s="8">
        <v>-98.9</v>
      </c>
      <c r="J24" s="8">
        <v>6300</v>
      </c>
      <c r="K24" s="25" t="s">
        <v>734</v>
      </c>
      <c r="L24" s="85" t="str">
        <f t="shared" si="3"/>
        <v>No</v>
      </c>
    </row>
    <row r="25" spans="1:12" x14ac:dyDescent="0.25">
      <c r="A25" s="116" t="s">
        <v>986</v>
      </c>
      <c r="B25" s="21" t="s">
        <v>213</v>
      </c>
      <c r="C25" s="22">
        <v>0</v>
      </c>
      <c r="D25" s="7" t="str">
        <f t="shared" si="0"/>
        <v>N/A</v>
      </c>
      <c r="E25" s="22">
        <v>0</v>
      </c>
      <c r="F25" s="7" t="str">
        <f t="shared" si="1"/>
        <v>N/A</v>
      </c>
      <c r="G25" s="22">
        <v>0</v>
      </c>
      <c r="H25" s="7" t="str">
        <f t="shared" si="2"/>
        <v>N/A</v>
      </c>
      <c r="I25" s="8" t="s">
        <v>1750</v>
      </c>
      <c r="J25" s="8" t="s">
        <v>1750</v>
      </c>
      <c r="K25" s="25" t="s">
        <v>734</v>
      </c>
      <c r="L25" s="85" t="str">
        <f t="shared" si="3"/>
        <v>N/A</v>
      </c>
    </row>
    <row r="26" spans="1:12" x14ac:dyDescent="0.25">
      <c r="A26" s="116" t="s">
        <v>987</v>
      </c>
      <c r="B26" s="21" t="s">
        <v>213</v>
      </c>
      <c r="C26" s="22">
        <v>14946</v>
      </c>
      <c r="D26" s="7" t="str">
        <f t="shared" si="0"/>
        <v>N/A</v>
      </c>
      <c r="E26" s="22">
        <v>25376</v>
      </c>
      <c r="F26" s="7" t="str">
        <f t="shared" si="1"/>
        <v>N/A</v>
      </c>
      <c r="G26" s="22">
        <v>22660</v>
      </c>
      <c r="H26" s="7" t="str">
        <f t="shared" si="2"/>
        <v>N/A</v>
      </c>
      <c r="I26" s="8">
        <v>69.78</v>
      </c>
      <c r="J26" s="8">
        <v>-10.7</v>
      </c>
      <c r="K26" s="25" t="s">
        <v>734</v>
      </c>
      <c r="L26" s="85" t="str">
        <f t="shared" si="3"/>
        <v>Yes</v>
      </c>
    </row>
    <row r="27" spans="1:12" x14ac:dyDescent="0.25">
      <c r="A27" s="116" t="s">
        <v>988</v>
      </c>
      <c r="B27" s="21" t="s">
        <v>213</v>
      </c>
      <c r="C27" s="22">
        <v>1573</v>
      </c>
      <c r="D27" s="7" t="str">
        <f t="shared" si="0"/>
        <v>N/A</v>
      </c>
      <c r="E27" s="22">
        <v>1673</v>
      </c>
      <c r="F27" s="7" t="str">
        <f t="shared" si="1"/>
        <v>N/A</v>
      </c>
      <c r="G27" s="22">
        <v>1204</v>
      </c>
      <c r="H27" s="7" t="str">
        <f t="shared" si="2"/>
        <v>N/A</v>
      </c>
      <c r="I27" s="8">
        <v>6.3570000000000002</v>
      </c>
      <c r="J27" s="8">
        <v>-28</v>
      </c>
      <c r="K27" s="25" t="s">
        <v>734</v>
      </c>
      <c r="L27" s="85" t="str">
        <f t="shared" si="3"/>
        <v>Yes</v>
      </c>
    </row>
    <row r="28" spans="1:12" x14ac:dyDescent="0.25">
      <c r="A28" s="134" t="s">
        <v>989</v>
      </c>
      <c r="B28" s="21" t="s">
        <v>213</v>
      </c>
      <c r="C28" s="22">
        <v>4034</v>
      </c>
      <c r="D28" s="7" t="str">
        <f t="shared" si="0"/>
        <v>N/A</v>
      </c>
      <c r="E28" s="22">
        <v>2245</v>
      </c>
      <c r="F28" s="7" t="str">
        <f t="shared" si="1"/>
        <v>N/A</v>
      </c>
      <c r="G28" s="22">
        <v>1415</v>
      </c>
      <c r="H28" s="7" t="str">
        <f t="shared" si="2"/>
        <v>N/A</v>
      </c>
      <c r="I28" s="8">
        <v>-44.3</v>
      </c>
      <c r="J28" s="8">
        <v>-37</v>
      </c>
      <c r="K28" s="25" t="s">
        <v>734</v>
      </c>
      <c r="L28" s="85" t="str">
        <f t="shared" si="3"/>
        <v>No</v>
      </c>
    </row>
    <row r="29" spans="1:12" x14ac:dyDescent="0.25">
      <c r="A29" s="134" t="s">
        <v>990</v>
      </c>
      <c r="B29" s="21" t="s">
        <v>213</v>
      </c>
      <c r="C29" s="22">
        <v>0</v>
      </c>
      <c r="D29" s="7" t="str">
        <f t="shared" si="0"/>
        <v>N/A</v>
      </c>
      <c r="E29" s="22">
        <v>0</v>
      </c>
      <c r="F29" s="7" t="str">
        <f t="shared" si="1"/>
        <v>N/A</v>
      </c>
      <c r="G29" s="22">
        <v>0</v>
      </c>
      <c r="H29" s="7" t="str">
        <f t="shared" si="2"/>
        <v>N/A</v>
      </c>
      <c r="I29" s="8" t="s">
        <v>1750</v>
      </c>
      <c r="J29" s="8" t="s">
        <v>1750</v>
      </c>
      <c r="K29" s="25" t="s">
        <v>734</v>
      </c>
      <c r="L29" s="85" t="str">
        <f t="shared" si="3"/>
        <v>N/A</v>
      </c>
    </row>
    <row r="30" spans="1:12" x14ac:dyDescent="0.25">
      <c r="A30" s="134" t="s">
        <v>106</v>
      </c>
      <c r="B30" s="21" t="s">
        <v>213</v>
      </c>
      <c r="C30" s="22">
        <v>12857</v>
      </c>
      <c r="D30" s="7" t="str">
        <f t="shared" si="0"/>
        <v>N/A</v>
      </c>
      <c r="E30" s="22">
        <v>60316</v>
      </c>
      <c r="F30" s="7" t="str">
        <f t="shared" si="1"/>
        <v>N/A</v>
      </c>
      <c r="G30" s="22">
        <v>56130</v>
      </c>
      <c r="H30" s="7" t="str">
        <f t="shared" si="2"/>
        <v>N/A</v>
      </c>
      <c r="I30" s="8">
        <v>369.1</v>
      </c>
      <c r="J30" s="8">
        <v>-6.94</v>
      </c>
      <c r="K30" s="25" t="s">
        <v>734</v>
      </c>
      <c r="L30" s="85" t="str">
        <f t="shared" si="3"/>
        <v>Yes</v>
      </c>
    </row>
    <row r="31" spans="1:12" x14ac:dyDescent="0.25">
      <c r="A31" s="142" t="s">
        <v>991</v>
      </c>
      <c r="B31" s="21" t="s">
        <v>213</v>
      </c>
      <c r="C31" s="22">
        <v>3726</v>
      </c>
      <c r="D31" s="7" t="str">
        <f t="shared" si="0"/>
        <v>N/A</v>
      </c>
      <c r="E31" s="22">
        <v>1589</v>
      </c>
      <c r="F31" s="7" t="str">
        <f t="shared" si="1"/>
        <v>N/A</v>
      </c>
      <c r="G31" s="22">
        <v>4832</v>
      </c>
      <c r="H31" s="7" t="str">
        <f t="shared" si="2"/>
        <v>N/A</v>
      </c>
      <c r="I31" s="8">
        <v>-57.4</v>
      </c>
      <c r="J31" s="8">
        <v>204.1</v>
      </c>
      <c r="K31" s="25" t="s">
        <v>734</v>
      </c>
      <c r="L31" s="85" t="str">
        <f t="shared" si="3"/>
        <v>No</v>
      </c>
    </row>
    <row r="32" spans="1:12" x14ac:dyDescent="0.25">
      <c r="A32" s="142" t="s">
        <v>992</v>
      </c>
      <c r="B32" s="21" t="s">
        <v>213</v>
      </c>
      <c r="C32" s="22">
        <v>260</v>
      </c>
      <c r="D32" s="7" t="str">
        <f t="shared" si="0"/>
        <v>N/A</v>
      </c>
      <c r="E32" s="22">
        <v>61</v>
      </c>
      <c r="F32" s="7" t="str">
        <f t="shared" si="1"/>
        <v>N/A</v>
      </c>
      <c r="G32" s="22">
        <v>321</v>
      </c>
      <c r="H32" s="7" t="str">
        <f t="shared" si="2"/>
        <v>N/A</v>
      </c>
      <c r="I32" s="8">
        <v>-76.5</v>
      </c>
      <c r="J32" s="8">
        <v>426.2</v>
      </c>
      <c r="K32" s="25" t="s">
        <v>734</v>
      </c>
      <c r="L32" s="85" t="str">
        <f t="shared" si="3"/>
        <v>No</v>
      </c>
    </row>
    <row r="33" spans="1:12" x14ac:dyDescent="0.25">
      <c r="A33" s="142" t="s">
        <v>993</v>
      </c>
      <c r="B33" s="21" t="s">
        <v>213</v>
      </c>
      <c r="C33" s="22">
        <v>0</v>
      </c>
      <c r="D33" s="7" t="str">
        <f t="shared" si="0"/>
        <v>N/A</v>
      </c>
      <c r="E33" s="22">
        <v>0</v>
      </c>
      <c r="F33" s="7" t="str">
        <f t="shared" si="1"/>
        <v>N/A</v>
      </c>
      <c r="G33" s="22">
        <v>0</v>
      </c>
      <c r="H33" s="7" t="str">
        <f t="shared" si="2"/>
        <v>N/A</v>
      </c>
      <c r="I33" s="8" t="s">
        <v>1750</v>
      </c>
      <c r="J33" s="8" t="s">
        <v>1750</v>
      </c>
      <c r="K33" s="25" t="s">
        <v>734</v>
      </c>
      <c r="L33" s="85" t="str">
        <f t="shared" si="3"/>
        <v>N/A</v>
      </c>
    </row>
    <row r="34" spans="1:12" x14ac:dyDescent="0.25">
      <c r="A34" s="142" t="s">
        <v>994</v>
      </c>
      <c r="B34" s="21" t="s">
        <v>213</v>
      </c>
      <c r="C34" s="22">
        <v>5113</v>
      </c>
      <c r="D34" s="7" t="str">
        <f t="shared" si="0"/>
        <v>N/A</v>
      </c>
      <c r="E34" s="22">
        <v>3870</v>
      </c>
      <c r="F34" s="7" t="str">
        <f t="shared" si="1"/>
        <v>N/A</v>
      </c>
      <c r="G34" s="22">
        <v>6295</v>
      </c>
      <c r="H34" s="7" t="str">
        <f t="shared" si="2"/>
        <v>N/A</v>
      </c>
      <c r="I34" s="8">
        <v>-24.3</v>
      </c>
      <c r="J34" s="8">
        <v>62.66</v>
      </c>
      <c r="K34" s="25" t="s">
        <v>734</v>
      </c>
      <c r="L34" s="85" t="str">
        <f t="shared" si="3"/>
        <v>No</v>
      </c>
    </row>
    <row r="35" spans="1:12" x14ac:dyDescent="0.25">
      <c r="A35" s="142" t="s">
        <v>995</v>
      </c>
      <c r="B35" s="21" t="s">
        <v>213</v>
      </c>
      <c r="C35" s="22">
        <v>1386</v>
      </c>
      <c r="D35" s="7" t="str">
        <f t="shared" si="0"/>
        <v>N/A</v>
      </c>
      <c r="E35" s="22">
        <v>54795</v>
      </c>
      <c r="F35" s="7" t="str">
        <f t="shared" si="1"/>
        <v>N/A</v>
      </c>
      <c r="G35" s="22">
        <v>44643</v>
      </c>
      <c r="H35" s="7" t="str">
        <f t="shared" si="2"/>
        <v>N/A</v>
      </c>
      <c r="I35" s="8">
        <v>3853</v>
      </c>
      <c r="J35" s="8">
        <v>-18.5</v>
      </c>
      <c r="K35" s="25" t="s">
        <v>734</v>
      </c>
      <c r="L35" s="85" t="str">
        <f t="shared" si="3"/>
        <v>Yes</v>
      </c>
    </row>
    <row r="36" spans="1:12" x14ac:dyDescent="0.25">
      <c r="A36" s="142" t="s">
        <v>996</v>
      </c>
      <c r="B36" s="21" t="s">
        <v>213</v>
      </c>
      <c r="C36" s="22">
        <v>2372</v>
      </c>
      <c r="D36" s="7" t="str">
        <f t="shared" si="0"/>
        <v>N/A</v>
      </c>
      <c r="E36" s="22">
        <v>11</v>
      </c>
      <c r="F36" s="7" t="str">
        <f t="shared" si="1"/>
        <v>N/A</v>
      </c>
      <c r="G36" s="22">
        <v>39</v>
      </c>
      <c r="H36" s="7" t="str">
        <f t="shared" si="2"/>
        <v>N/A</v>
      </c>
      <c r="I36" s="8">
        <v>-100</v>
      </c>
      <c r="J36" s="8">
        <v>3800</v>
      </c>
      <c r="K36" s="25" t="s">
        <v>734</v>
      </c>
      <c r="L36" s="85" t="str">
        <f t="shared" si="3"/>
        <v>No</v>
      </c>
    </row>
    <row r="37" spans="1:12" x14ac:dyDescent="0.25">
      <c r="A37" s="142" t="s">
        <v>122</v>
      </c>
      <c r="B37" s="21" t="s">
        <v>213</v>
      </c>
      <c r="C37" s="22">
        <v>136</v>
      </c>
      <c r="D37" s="7" t="str">
        <f t="shared" si="0"/>
        <v>N/A</v>
      </c>
      <c r="E37" s="22">
        <v>63</v>
      </c>
      <c r="F37" s="7" t="str">
        <f t="shared" si="1"/>
        <v>N/A</v>
      </c>
      <c r="G37" s="22">
        <v>437</v>
      </c>
      <c r="H37" s="7" t="str">
        <f t="shared" si="2"/>
        <v>N/A</v>
      </c>
      <c r="I37" s="8">
        <v>-53.7</v>
      </c>
      <c r="J37" s="8">
        <v>593.70000000000005</v>
      </c>
      <c r="K37" s="25" t="s">
        <v>734</v>
      </c>
      <c r="L37" s="85" t="str">
        <f t="shared" si="3"/>
        <v>No</v>
      </c>
    </row>
    <row r="38" spans="1:12" x14ac:dyDescent="0.25">
      <c r="A38" s="142" t="s">
        <v>84</v>
      </c>
      <c r="B38" s="21" t="s">
        <v>213</v>
      </c>
      <c r="C38" s="26">
        <v>187183165</v>
      </c>
      <c r="D38" s="7" t="str">
        <f t="shared" si="0"/>
        <v>N/A</v>
      </c>
      <c r="E38" s="26">
        <v>146995666</v>
      </c>
      <c r="F38" s="7" t="str">
        <f t="shared" si="1"/>
        <v>N/A</v>
      </c>
      <c r="G38" s="26">
        <v>159256383</v>
      </c>
      <c r="H38" s="7" t="str">
        <f t="shared" si="2"/>
        <v>N/A</v>
      </c>
      <c r="I38" s="8">
        <v>-21.5</v>
      </c>
      <c r="J38" s="8">
        <v>8.3409999999999993</v>
      </c>
      <c r="K38" s="25" t="s">
        <v>734</v>
      </c>
      <c r="L38" s="85" t="str">
        <f t="shared" si="3"/>
        <v>Yes</v>
      </c>
    </row>
    <row r="39" spans="1:12" x14ac:dyDescent="0.25">
      <c r="A39" s="142" t="s">
        <v>1274</v>
      </c>
      <c r="B39" s="21" t="s">
        <v>213</v>
      </c>
      <c r="C39" s="26">
        <v>3995.1158943999999</v>
      </c>
      <c r="D39" s="7" t="str">
        <f t="shared" si="0"/>
        <v>N/A</v>
      </c>
      <c r="E39" s="26">
        <v>1529.4364433000001</v>
      </c>
      <c r="F39" s="7" t="str">
        <f t="shared" si="1"/>
        <v>N/A</v>
      </c>
      <c r="G39" s="26">
        <v>1575.8753105000001</v>
      </c>
      <c r="H39" s="7" t="str">
        <f t="shared" si="2"/>
        <v>N/A</v>
      </c>
      <c r="I39" s="8">
        <v>-61.7</v>
      </c>
      <c r="J39" s="8">
        <v>3.036</v>
      </c>
      <c r="K39" s="25" t="s">
        <v>734</v>
      </c>
      <c r="L39" s="85" t="str">
        <f t="shared" si="3"/>
        <v>Yes</v>
      </c>
    </row>
    <row r="40" spans="1:12" x14ac:dyDescent="0.25">
      <c r="A40" s="142" t="s">
        <v>1275</v>
      </c>
      <c r="B40" s="21" t="s">
        <v>213</v>
      </c>
      <c r="C40" s="26">
        <v>6302.0390883</v>
      </c>
      <c r="D40" s="7" t="str">
        <f>IF($B40="N/A","N/A",IF(C40&gt;10,"No",IF(C40&lt;-10,"No","Yes")))</f>
        <v>N/A</v>
      </c>
      <c r="E40" s="26">
        <v>3803.3497891000002</v>
      </c>
      <c r="F40" s="7" t="str">
        <f>IF($B40="N/A","N/A",IF(E40&gt;10,"No",IF(E40&lt;-10,"No","Yes")))</f>
        <v>N/A</v>
      </c>
      <c r="G40" s="26">
        <v>3541.0766887999998</v>
      </c>
      <c r="H40" s="7" t="str">
        <f>IF($B40="N/A","N/A",IF(G40&gt;10,"No",IF(G40&lt;-10,"No","Yes")))</f>
        <v>N/A</v>
      </c>
      <c r="I40" s="8">
        <v>-39.6</v>
      </c>
      <c r="J40" s="8">
        <v>-6.9</v>
      </c>
      <c r="K40" s="25" t="s">
        <v>734</v>
      </c>
      <c r="L40" s="85" t="str">
        <f>IF(J40="Div by 0", "N/A", IF(K40="N/A","N/A", IF(J40&gt;VALUE(MID(K40,1,2)), "No", IF(J40&lt;-1*VALUE(MID(K40,1,2)), "No", "Yes"))))</f>
        <v>Yes</v>
      </c>
    </row>
    <row r="41" spans="1:12" x14ac:dyDescent="0.25">
      <c r="A41" s="142" t="s">
        <v>107</v>
      </c>
      <c r="B41" s="21" t="s">
        <v>213</v>
      </c>
      <c r="C41" s="26">
        <v>17501382</v>
      </c>
      <c r="D41" s="7" t="str">
        <f t="shared" ref="D41:D44" si="4">IF($B41="N/A","N/A",IF(C41&gt;10,"No",IF(C41&lt;-10,"No","Yes")))</f>
        <v>N/A</v>
      </c>
      <c r="E41" s="26">
        <v>13473342</v>
      </c>
      <c r="F41" s="7" t="str">
        <f t="shared" ref="F41:F44" si="5">IF($B41="N/A","N/A",IF(E41&gt;10,"No",IF(E41&lt;-10,"No","Yes")))</f>
        <v>N/A</v>
      </c>
      <c r="G41" s="26">
        <v>22286978</v>
      </c>
      <c r="H41" s="7" t="str">
        <f t="shared" ref="H41:H44" si="6">IF($B41="N/A","N/A",IF(G41&gt;10,"No",IF(G41&lt;-10,"No","Yes")))</f>
        <v>N/A</v>
      </c>
      <c r="I41" s="8">
        <v>-23</v>
      </c>
      <c r="J41" s="8">
        <v>65.42</v>
      </c>
      <c r="K41" s="25" t="s">
        <v>734</v>
      </c>
      <c r="L41" s="85" t="str">
        <f t="shared" ref="L41:L43" si="7">IF(J41="Div by 0", "N/A", IF(K41="N/A","N/A", IF(J41&gt;VALUE(MID(K41,1,2)), "No", IF(J41&lt;-1*VALUE(MID(K41,1,2)), "No", "Yes"))))</f>
        <v>No</v>
      </c>
    </row>
    <row r="42" spans="1:12" x14ac:dyDescent="0.25">
      <c r="A42" s="142" t="s">
        <v>158</v>
      </c>
      <c r="B42" s="25" t="s">
        <v>217</v>
      </c>
      <c r="C42" s="1">
        <v>1205</v>
      </c>
      <c r="D42" s="7" t="str">
        <f>IF($B42="N/A","N/A",IF(C42&gt;0,"No",IF(C42&lt;0,"No","Yes")))</f>
        <v>No</v>
      </c>
      <c r="E42" s="1">
        <v>3527</v>
      </c>
      <c r="F42" s="7" t="str">
        <f>IF($B42="N/A","N/A",IF(E42&gt;0,"No",IF(E42&lt;0,"No","Yes")))</f>
        <v>No</v>
      </c>
      <c r="G42" s="1">
        <v>10798</v>
      </c>
      <c r="H42" s="7" t="str">
        <f>IF($B42="N/A","N/A",IF(G42&gt;0,"No",IF(G42&lt;0,"No","Yes")))</f>
        <v>No</v>
      </c>
      <c r="I42" s="8">
        <v>192.7</v>
      </c>
      <c r="J42" s="8">
        <v>206.2</v>
      </c>
      <c r="K42" s="25" t="s">
        <v>734</v>
      </c>
      <c r="L42" s="85" t="str">
        <f t="shared" si="7"/>
        <v>No</v>
      </c>
    </row>
    <row r="43" spans="1:12" x14ac:dyDescent="0.25">
      <c r="A43" s="142" t="s">
        <v>156</v>
      </c>
      <c r="B43" s="21" t="s">
        <v>213</v>
      </c>
      <c r="C43" s="26">
        <v>544367</v>
      </c>
      <c r="D43" s="7" t="str">
        <f t="shared" si="4"/>
        <v>N/A</v>
      </c>
      <c r="E43" s="26">
        <v>2357767</v>
      </c>
      <c r="F43" s="7" t="str">
        <f t="shared" si="5"/>
        <v>N/A</v>
      </c>
      <c r="G43" s="26">
        <v>10836040</v>
      </c>
      <c r="H43" s="7" t="str">
        <f t="shared" si="6"/>
        <v>N/A</v>
      </c>
      <c r="I43" s="8">
        <v>333.1</v>
      </c>
      <c r="J43" s="8">
        <v>359.6</v>
      </c>
      <c r="K43" s="25" t="s">
        <v>734</v>
      </c>
      <c r="L43" s="85" t="str">
        <f t="shared" si="7"/>
        <v>No</v>
      </c>
    </row>
    <row r="44" spans="1:12" x14ac:dyDescent="0.25">
      <c r="A44" s="142" t="s">
        <v>1276</v>
      </c>
      <c r="B44" s="21" t="s">
        <v>213</v>
      </c>
      <c r="C44" s="26">
        <v>451.75684647000003</v>
      </c>
      <c r="D44" s="7" t="str">
        <f t="shared" si="4"/>
        <v>N/A</v>
      </c>
      <c r="E44" s="26">
        <v>668.49078537000003</v>
      </c>
      <c r="F44" s="7" t="str">
        <f t="shared" si="5"/>
        <v>N/A</v>
      </c>
      <c r="G44" s="26">
        <v>1003.5228746</v>
      </c>
      <c r="H44" s="7" t="str">
        <f t="shared" si="6"/>
        <v>N/A</v>
      </c>
      <c r="I44" s="8">
        <v>47.98</v>
      </c>
      <c r="J44" s="8">
        <v>50.12</v>
      </c>
      <c r="K44" s="25" t="s">
        <v>734</v>
      </c>
      <c r="L44" s="85" t="str">
        <f>IF(J44="Div by 0", "N/A", IF(OR(J44="N/A",K44="N/A"),"N/A", IF(J44&gt;VALUE(MID(K44,1,2)), "No", IF(J44&lt;-1*VALUE(MID(K44,1,2)), "No", "Yes"))))</f>
        <v>No</v>
      </c>
    </row>
    <row r="45" spans="1:12" x14ac:dyDescent="0.25">
      <c r="A45" s="142" t="s">
        <v>1277</v>
      </c>
      <c r="B45" s="21" t="s">
        <v>213</v>
      </c>
      <c r="C45" s="26">
        <v>14864.230769</v>
      </c>
      <c r="D45" s="7" t="str">
        <f t="shared" ref="D45:D71" si="8">IF($B45="N/A","N/A",IF(C45&gt;10,"No",IF(C45&lt;-10,"No","Yes")))</f>
        <v>N/A</v>
      </c>
      <c r="E45" s="26">
        <v>19166.630768999999</v>
      </c>
      <c r="F45" s="7" t="str">
        <f t="shared" ref="F45:F71" si="9">IF($B45="N/A","N/A",IF(E45&gt;10,"No",IF(E45&lt;-10,"No","Yes")))</f>
        <v>N/A</v>
      </c>
      <c r="G45" s="26">
        <v>7631.7780430000003</v>
      </c>
      <c r="H45" s="7" t="str">
        <f t="shared" ref="H45:H71" si="10">IF($B45="N/A","N/A",IF(G45&gt;10,"No",IF(G45&lt;-10,"No","Yes")))</f>
        <v>N/A</v>
      </c>
      <c r="I45" s="8">
        <v>28.94</v>
      </c>
      <c r="J45" s="8">
        <v>-60.2</v>
      </c>
      <c r="K45" s="25" t="s">
        <v>734</v>
      </c>
      <c r="L45" s="85" t="str">
        <f t="shared" ref="L45:L71" si="11">IF(J45="Div by 0", "N/A", IF(K45="N/A","N/A", IF(J45&gt;VALUE(MID(K45,1,2)), "No", IF(J45&lt;-1*VALUE(MID(K45,1,2)), "No", "Yes"))))</f>
        <v>No</v>
      </c>
    </row>
    <row r="46" spans="1:12" x14ac:dyDescent="0.25">
      <c r="A46" s="142" t="s">
        <v>1278</v>
      </c>
      <c r="B46" s="21" t="s">
        <v>213</v>
      </c>
      <c r="C46" s="26">
        <v>24556.948275999999</v>
      </c>
      <c r="D46" s="7" t="str">
        <f t="shared" si="8"/>
        <v>N/A</v>
      </c>
      <c r="E46" s="26">
        <v>30903.208332999999</v>
      </c>
      <c r="F46" s="7" t="str">
        <f t="shared" si="9"/>
        <v>N/A</v>
      </c>
      <c r="G46" s="26">
        <v>7225.3282828000001</v>
      </c>
      <c r="H46" s="7" t="str">
        <f t="shared" si="10"/>
        <v>N/A</v>
      </c>
      <c r="I46" s="8">
        <v>25.84</v>
      </c>
      <c r="J46" s="8">
        <v>-76.599999999999994</v>
      </c>
      <c r="K46" s="25" t="s">
        <v>734</v>
      </c>
      <c r="L46" s="85" t="str">
        <f t="shared" si="11"/>
        <v>No</v>
      </c>
    </row>
    <row r="47" spans="1:12" x14ac:dyDescent="0.25">
      <c r="A47" s="142" t="s">
        <v>1279</v>
      </c>
      <c r="B47" s="21" t="s">
        <v>213</v>
      </c>
      <c r="C47" s="26" t="s">
        <v>1750</v>
      </c>
      <c r="D47" s="7" t="str">
        <f t="shared" si="8"/>
        <v>N/A</v>
      </c>
      <c r="E47" s="26" t="s">
        <v>1750</v>
      </c>
      <c r="F47" s="7" t="str">
        <f t="shared" si="9"/>
        <v>N/A</v>
      </c>
      <c r="G47" s="26" t="s">
        <v>1750</v>
      </c>
      <c r="H47" s="7" t="str">
        <f t="shared" si="10"/>
        <v>N/A</v>
      </c>
      <c r="I47" s="8" t="s">
        <v>1750</v>
      </c>
      <c r="J47" s="8" t="s">
        <v>1750</v>
      </c>
      <c r="K47" s="25" t="s">
        <v>734</v>
      </c>
      <c r="L47" s="85" t="str">
        <f t="shared" si="11"/>
        <v>N/A</v>
      </c>
    </row>
    <row r="48" spans="1:12" x14ac:dyDescent="0.25">
      <c r="A48" s="142" t="s">
        <v>1280</v>
      </c>
      <c r="B48" s="21" t="s">
        <v>213</v>
      </c>
      <c r="C48" s="26" t="s">
        <v>1750</v>
      </c>
      <c r="D48" s="7" t="str">
        <f t="shared" si="8"/>
        <v>N/A</v>
      </c>
      <c r="E48" s="26" t="s">
        <v>1750</v>
      </c>
      <c r="F48" s="7" t="str">
        <f t="shared" si="9"/>
        <v>N/A</v>
      </c>
      <c r="G48" s="26" t="s">
        <v>1750</v>
      </c>
      <c r="H48" s="7" t="str">
        <f t="shared" si="10"/>
        <v>N/A</v>
      </c>
      <c r="I48" s="8" t="s">
        <v>1750</v>
      </c>
      <c r="J48" s="8" t="s">
        <v>1750</v>
      </c>
      <c r="K48" s="25" t="s">
        <v>734</v>
      </c>
      <c r="L48" s="85" t="str">
        <f t="shared" si="11"/>
        <v>N/A</v>
      </c>
    </row>
    <row r="49" spans="1:12" x14ac:dyDescent="0.25">
      <c r="A49" s="142" t="s">
        <v>1281</v>
      </c>
      <c r="B49" s="21" t="s">
        <v>213</v>
      </c>
      <c r="C49" s="26">
        <v>10760.744526</v>
      </c>
      <c r="D49" s="7" t="str">
        <f t="shared" si="8"/>
        <v>N/A</v>
      </c>
      <c r="E49" s="26">
        <v>16509.292452999998</v>
      </c>
      <c r="F49" s="7" t="str">
        <f t="shared" si="9"/>
        <v>N/A</v>
      </c>
      <c r="G49" s="26">
        <v>14629.782609</v>
      </c>
      <c r="H49" s="7" t="str">
        <f t="shared" si="10"/>
        <v>N/A</v>
      </c>
      <c r="I49" s="8">
        <v>53.42</v>
      </c>
      <c r="J49" s="8">
        <v>-11.4</v>
      </c>
      <c r="K49" s="25" t="s">
        <v>734</v>
      </c>
      <c r="L49" s="85" t="str">
        <f t="shared" si="11"/>
        <v>Yes</v>
      </c>
    </row>
    <row r="50" spans="1:12" x14ac:dyDescent="0.25">
      <c r="A50" s="142" t="s">
        <v>1282</v>
      </c>
      <c r="B50" s="21" t="s">
        <v>213</v>
      </c>
      <c r="C50" s="26" t="s">
        <v>1750</v>
      </c>
      <c r="D50" s="7" t="str">
        <f t="shared" si="8"/>
        <v>N/A</v>
      </c>
      <c r="E50" s="26" t="s">
        <v>1750</v>
      </c>
      <c r="F50" s="7" t="str">
        <f t="shared" si="9"/>
        <v>N/A</v>
      </c>
      <c r="G50" s="26" t="s">
        <v>1750</v>
      </c>
      <c r="H50" s="7" t="str">
        <f t="shared" si="10"/>
        <v>N/A</v>
      </c>
      <c r="I50" s="8" t="s">
        <v>1750</v>
      </c>
      <c r="J50" s="8" t="s">
        <v>1750</v>
      </c>
      <c r="K50" s="25" t="s">
        <v>734</v>
      </c>
      <c r="L50" s="85" t="str">
        <f t="shared" si="11"/>
        <v>N/A</v>
      </c>
    </row>
    <row r="51" spans="1:12" x14ac:dyDescent="0.25">
      <c r="A51" s="142" t="s">
        <v>1283</v>
      </c>
      <c r="B51" s="21" t="s">
        <v>213</v>
      </c>
      <c r="C51" s="26">
        <v>15906.249397</v>
      </c>
      <c r="D51" s="7" t="str">
        <f t="shared" si="8"/>
        <v>N/A</v>
      </c>
      <c r="E51" s="26">
        <v>11985.537606</v>
      </c>
      <c r="F51" s="7" t="str">
        <f t="shared" si="9"/>
        <v>N/A</v>
      </c>
      <c r="G51" s="26">
        <v>12098.553153999999</v>
      </c>
      <c r="H51" s="7" t="str">
        <f t="shared" si="10"/>
        <v>N/A</v>
      </c>
      <c r="I51" s="8">
        <v>-24.6</v>
      </c>
      <c r="J51" s="8">
        <v>0.94289999999999996</v>
      </c>
      <c r="K51" s="25" t="s">
        <v>734</v>
      </c>
      <c r="L51" s="85" t="str">
        <f t="shared" si="11"/>
        <v>Yes</v>
      </c>
    </row>
    <row r="52" spans="1:12" x14ac:dyDescent="0.25">
      <c r="A52" s="142" t="s">
        <v>1284</v>
      </c>
      <c r="B52" s="21" t="s">
        <v>213</v>
      </c>
      <c r="C52" s="26">
        <v>15073.240886</v>
      </c>
      <c r="D52" s="7" t="str">
        <f t="shared" si="8"/>
        <v>N/A</v>
      </c>
      <c r="E52" s="26">
        <v>11145.908712</v>
      </c>
      <c r="F52" s="7" t="str">
        <f t="shared" si="9"/>
        <v>N/A</v>
      </c>
      <c r="G52" s="26">
        <v>12153.96394</v>
      </c>
      <c r="H52" s="7" t="str">
        <f t="shared" si="10"/>
        <v>N/A</v>
      </c>
      <c r="I52" s="8">
        <v>-26.1</v>
      </c>
      <c r="J52" s="8">
        <v>9.0440000000000005</v>
      </c>
      <c r="K52" s="25" t="s">
        <v>734</v>
      </c>
      <c r="L52" s="85" t="str">
        <f t="shared" si="11"/>
        <v>Yes</v>
      </c>
    </row>
    <row r="53" spans="1:12" x14ac:dyDescent="0.25">
      <c r="A53" s="142" t="s">
        <v>1285</v>
      </c>
      <c r="B53" s="21" t="s">
        <v>213</v>
      </c>
      <c r="C53" s="26" t="s">
        <v>1750</v>
      </c>
      <c r="D53" s="7" t="str">
        <f t="shared" si="8"/>
        <v>N/A</v>
      </c>
      <c r="E53" s="26" t="s">
        <v>1750</v>
      </c>
      <c r="F53" s="7" t="str">
        <f t="shared" si="9"/>
        <v>N/A</v>
      </c>
      <c r="G53" s="26">
        <v>29917</v>
      </c>
      <c r="H53" s="7" t="str">
        <f t="shared" si="10"/>
        <v>N/A</v>
      </c>
      <c r="I53" s="8" t="s">
        <v>1750</v>
      </c>
      <c r="J53" s="8" t="s">
        <v>1750</v>
      </c>
      <c r="K53" s="25" t="s">
        <v>734</v>
      </c>
      <c r="L53" s="85" t="str">
        <f t="shared" si="11"/>
        <v>N/A</v>
      </c>
    </row>
    <row r="54" spans="1:12" x14ac:dyDescent="0.25">
      <c r="A54" s="142" t="s">
        <v>1286</v>
      </c>
      <c r="B54" s="21" t="s">
        <v>213</v>
      </c>
      <c r="C54" s="26">
        <v>14915.392405000001</v>
      </c>
      <c r="D54" s="7" t="str">
        <f t="shared" si="8"/>
        <v>N/A</v>
      </c>
      <c r="E54" s="26">
        <v>13485.387500000001</v>
      </c>
      <c r="F54" s="7" t="str">
        <f t="shared" si="9"/>
        <v>N/A</v>
      </c>
      <c r="G54" s="26">
        <v>15639.972603</v>
      </c>
      <c r="H54" s="7" t="str">
        <f t="shared" si="10"/>
        <v>N/A</v>
      </c>
      <c r="I54" s="8">
        <v>-9.59</v>
      </c>
      <c r="J54" s="8">
        <v>15.98</v>
      </c>
      <c r="K54" s="25" t="s">
        <v>734</v>
      </c>
      <c r="L54" s="85" t="str">
        <f t="shared" si="11"/>
        <v>Yes</v>
      </c>
    </row>
    <row r="55" spans="1:12" x14ac:dyDescent="0.25">
      <c r="A55" s="142" t="s">
        <v>1662</v>
      </c>
      <c r="B55" s="21" t="s">
        <v>213</v>
      </c>
      <c r="C55" s="26">
        <v>18177.852900000002</v>
      </c>
      <c r="D55" s="7" t="str">
        <f t="shared" si="8"/>
        <v>N/A</v>
      </c>
      <c r="E55" s="26">
        <v>15429.721019000001</v>
      </c>
      <c r="F55" s="7" t="str">
        <f t="shared" si="9"/>
        <v>N/A</v>
      </c>
      <c r="G55" s="26">
        <v>5837.0256410000002</v>
      </c>
      <c r="H55" s="7" t="str">
        <f t="shared" si="10"/>
        <v>N/A</v>
      </c>
      <c r="I55" s="8">
        <v>-15.1</v>
      </c>
      <c r="J55" s="8">
        <v>-62.2</v>
      </c>
      <c r="K55" s="25" t="s">
        <v>734</v>
      </c>
      <c r="L55" s="85" t="str">
        <f t="shared" si="11"/>
        <v>No</v>
      </c>
    </row>
    <row r="56" spans="1:12" x14ac:dyDescent="0.25">
      <c r="A56" s="142" t="s">
        <v>1287</v>
      </c>
      <c r="B56" s="21" t="s">
        <v>213</v>
      </c>
      <c r="C56" s="26" t="s">
        <v>1750</v>
      </c>
      <c r="D56" s="7" t="str">
        <f t="shared" si="8"/>
        <v>N/A</v>
      </c>
      <c r="E56" s="26" t="s">
        <v>1750</v>
      </c>
      <c r="F56" s="7" t="str">
        <f t="shared" si="9"/>
        <v>N/A</v>
      </c>
      <c r="G56" s="26" t="s">
        <v>1750</v>
      </c>
      <c r="H56" s="7" t="str">
        <f t="shared" si="10"/>
        <v>N/A</v>
      </c>
      <c r="I56" s="8" t="s">
        <v>1750</v>
      </c>
      <c r="J56" s="8" t="s">
        <v>1750</v>
      </c>
      <c r="K56" s="25" t="s">
        <v>734</v>
      </c>
      <c r="L56" s="85" t="str">
        <f t="shared" si="11"/>
        <v>N/A</v>
      </c>
    </row>
    <row r="57" spans="1:12" x14ac:dyDescent="0.25">
      <c r="A57" s="142" t="s">
        <v>1663</v>
      </c>
      <c r="B57" s="21" t="s">
        <v>213</v>
      </c>
      <c r="C57" s="26">
        <v>1284.8454446999999</v>
      </c>
      <c r="D57" s="7" t="str">
        <f t="shared" si="8"/>
        <v>N/A</v>
      </c>
      <c r="E57" s="26">
        <v>905.72417852000001</v>
      </c>
      <c r="F57" s="7" t="str">
        <f t="shared" si="9"/>
        <v>N/A</v>
      </c>
      <c r="G57" s="26">
        <v>778.33500981999998</v>
      </c>
      <c r="H57" s="7" t="str">
        <f t="shared" si="10"/>
        <v>N/A</v>
      </c>
      <c r="I57" s="8">
        <v>-29.5</v>
      </c>
      <c r="J57" s="8">
        <v>-14.1</v>
      </c>
      <c r="K57" s="25" t="s">
        <v>734</v>
      </c>
      <c r="L57" s="85" t="str">
        <f t="shared" si="11"/>
        <v>Yes</v>
      </c>
    </row>
    <row r="58" spans="1:12" x14ac:dyDescent="0.25">
      <c r="A58" s="142" t="s">
        <v>1288</v>
      </c>
      <c r="B58" s="21" t="s">
        <v>213</v>
      </c>
      <c r="C58" s="26">
        <v>1152.3513923</v>
      </c>
      <c r="D58" s="7" t="str">
        <f t="shared" si="8"/>
        <v>N/A</v>
      </c>
      <c r="E58" s="26">
        <v>1112.1153128000001</v>
      </c>
      <c r="F58" s="7" t="str">
        <f t="shared" si="9"/>
        <v>N/A</v>
      </c>
      <c r="G58" s="26">
        <v>839.82175800000005</v>
      </c>
      <c r="H58" s="7" t="str">
        <f t="shared" si="10"/>
        <v>N/A</v>
      </c>
      <c r="I58" s="8">
        <v>-3.49</v>
      </c>
      <c r="J58" s="8">
        <v>-24.5</v>
      </c>
      <c r="K58" s="25" t="s">
        <v>734</v>
      </c>
      <c r="L58" s="85" t="str">
        <f t="shared" si="11"/>
        <v>Yes</v>
      </c>
    </row>
    <row r="59" spans="1:12" ht="12" customHeight="1" x14ac:dyDescent="0.25">
      <c r="A59" s="142" t="s">
        <v>1664</v>
      </c>
      <c r="B59" s="21" t="s">
        <v>213</v>
      </c>
      <c r="C59" s="26">
        <v>896.97872340000004</v>
      </c>
      <c r="D59" s="7" t="str">
        <f t="shared" si="8"/>
        <v>N/A</v>
      </c>
      <c r="E59" s="26">
        <v>0</v>
      </c>
      <c r="F59" s="7" t="str">
        <f t="shared" si="9"/>
        <v>N/A</v>
      </c>
      <c r="G59" s="26">
        <v>1856.671875</v>
      </c>
      <c r="H59" s="7" t="str">
        <f t="shared" si="10"/>
        <v>N/A</v>
      </c>
      <c r="I59" s="8">
        <v>-100</v>
      </c>
      <c r="J59" s="8" t="s">
        <v>1750</v>
      </c>
      <c r="K59" s="25" t="s">
        <v>734</v>
      </c>
      <c r="L59" s="85" t="str">
        <f t="shared" si="11"/>
        <v>N/A</v>
      </c>
    </row>
    <row r="60" spans="1:12" x14ac:dyDescent="0.25">
      <c r="A60" s="142" t="s">
        <v>1665</v>
      </c>
      <c r="B60" s="21" t="s">
        <v>213</v>
      </c>
      <c r="C60" s="26" t="s">
        <v>1750</v>
      </c>
      <c r="D60" s="7" t="str">
        <f t="shared" si="8"/>
        <v>N/A</v>
      </c>
      <c r="E60" s="26" t="s">
        <v>1750</v>
      </c>
      <c r="F60" s="7" t="str">
        <f t="shared" si="9"/>
        <v>N/A</v>
      </c>
      <c r="G60" s="26" t="s">
        <v>1750</v>
      </c>
      <c r="H60" s="7" t="str">
        <f t="shared" si="10"/>
        <v>N/A</v>
      </c>
      <c r="I60" s="8" t="s">
        <v>1750</v>
      </c>
      <c r="J60" s="8" t="s">
        <v>1750</v>
      </c>
      <c r="K60" s="25" t="s">
        <v>734</v>
      </c>
      <c r="L60" s="85" t="str">
        <f t="shared" si="11"/>
        <v>N/A</v>
      </c>
    </row>
    <row r="61" spans="1:12" x14ac:dyDescent="0.25">
      <c r="A61" s="84" t="s">
        <v>1666</v>
      </c>
      <c r="B61" s="21" t="s">
        <v>213</v>
      </c>
      <c r="C61" s="26">
        <v>894.96386992999999</v>
      </c>
      <c r="D61" s="7" t="str">
        <f t="shared" si="8"/>
        <v>N/A</v>
      </c>
      <c r="E61" s="26">
        <v>650.12630044000002</v>
      </c>
      <c r="F61" s="7" t="str">
        <f t="shared" si="9"/>
        <v>N/A</v>
      </c>
      <c r="G61" s="26">
        <v>712.52422770999999</v>
      </c>
      <c r="H61" s="7" t="str">
        <f t="shared" si="10"/>
        <v>N/A</v>
      </c>
      <c r="I61" s="8">
        <v>-27.4</v>
      </c>
      <c r="J61" s="8">
        <v>9.5980000000000008</v>
      </c>
      <c r="K61" s="25" t="s">
        <v>734</v>
      </c>
      <c r="L61" s="85" t="str">
        <f t="shared" si="11"/>
        <v>Yes</v>
      </c>
    </row>
    <row r="62" spans="1:12" x14ac:dyDescent="0.25">
      <c r="A62" s="84" t="s">
        <v>1667</v>
      </c>
      <c r="B62" s="21" t="s">
        <v>213</v>
      </c>
      <c r="C62" s="26">
        <v>1024.1881754999999</v>
      </c>
      <c r="D62" s="7" t="str">
        <f t="shared" si="8"/>
        <v>N/A</v>
      </c>
      <c r="E62" s="26">
        <v>1625.1231321</v>
      </c>
      <c r="F62" s="7" t="str">
        <f t="shared" si="9"/>
        <v>N/A</v>
      </c>
      <c r="G62" s="26">
        <v>1211.7524917000001</v>
      </c>
      <c r="H62" s="7" t="str">
        <f t="shared" si="10"/>
        <v>N/A</v>
      </c>
      <c r="I62" s="8">
        <v>58.67</v>
      </c>
      <c r="J62" s="8">
        <v>-25.4</v>
      </c>
      <c r="K62" s="25" t="s">
        <v>734</v>
      </c>
      <c r="L62" s="85" t="str">
        <f t="shared" si="11"/>
        <v>Yes</v>
      </c>
    </row>
    <row r="63" spans="1:12" x14ac:dyDescent="0.25">
      <c r="A63" s="84" t="s">
        <v>1668</v>
      </c>
      <c r="B63" s="21" t="s">
        <v>213</v>
      </c>
      <c r="C63" s="26">
        <v>3013.4224095</v>
      </c>
      <c r="D63" s="7" t="str">
        <f t="shared" si="8"/>
        <v>N/A</v>
      </c>
      <c r="E63" s="26">
        <v>3062.2111359</v>
      </c>
      <c r="F63" s="7" t="str">
        <f t="shared" si="9"/>
        <v>N/A</v>
      </c>
      <c r="G63" s="26">
        <v>1254.5074205000001</v>
      </c>
      <c r="H63" s="7" t="str">
        <f t="shared" si="10"/>
        <v>N/A</v>
      </c>
      <c r="I63" s="8">
        <v>1.619</v>
      </c>
      <c r="J63" s="8">
        <v>-59</v>
      </c>
      <c r="K63" s="25" t="s">
        <v>734</v>
      </c>
      <c r="L63" s="85" t="str">
        <f t="shared" si="11"/>
        <v>No</v>
      </c>
    </row>
    <row r="64" spans="1:12" x14ac:dyDescent="0.25">
      <c r="A64" s="84" t="s">
        <v>1669</v>
      </c>
      <c r="B64" s="21" t="s">
        <v>213</v>
      </c>
      <c r="C64" s="26" t="s">
        <v>1750</v>
      </c>
      <c r="D64" s="7" t="str">
        <f t="shared" si="8"/>
        <v>N/A</v>
      </c>
      <c r="E64" s="26" t="s">
        <v>1750</v>
      </c>
      <c r="F64" s="7" t="str">
        <f t="shared" si="9"/>
        <v>N/A</v>
      </c>
      <c r="G64" s="26" t="s">
        <v>1750</v>
      </c>
      <c r="H64" s="7" t="str">
        <f t="shared" si="10"/>
        <v>N/A</v>
      </c>
      <c r="I64" s="8" t="s">
        <v>1750</v>
      </c>
      <c r="J64" s="8" t="s">
        <v>1750</v>
      </c>
      <c r="K64" s="25" t="s">
        <v>734</v>
      </c>
      <c r="L64" s="85" t="str">
        <f t="shared" si="11"/>
        <v>N/A</v>
      </c>
    </row>
    <row r="65" spans="1:12" x14ac:dyDescent="0.25">
      <c r="A65" s="84" t="s">
        <v>1670</v>
      </c>
      <c r="B65" s="21" t="s">
        <v>213</v>
      </c>
      <c r="C65" s="26">
        <v>1999.8462316</v>
      </c>
      <c r="D65" s="7" t="str">
        <f t="shared" si="8"/>
        <v>N/A</v>
      </c>
      <c r="E65" s="26">
        <v>1083.5582598000001</v>
      </c>
      <c r="F65" s="7" t="str">
        <f t="shared" si="9"/>
        <v>N/A</v>
      </c>
      <c r="G65" s="26">
        <v>1343.0141278999999</v>
      </c>
      <c r="H65" s="7" t="str">
        <f t="shared" si="10"/>
        <v>N/A</v>
      </c>
      <c r="I65" s="8">
        <v>-45.8</v>
      </c>
      <c r="J65" s="8">
        <v>23.94</v>
      </c>
      <c r="K65" s="25" t="s">
        <v>734</v>
      </c>
      <c r="L65" s="85" t="str">
        <f t="shared" si="11"/>
        <v>Yes</v>
      </c>
    </row>
    <row r="66" spans="1:12" x14ac:dyDescent="0.25">
      <c r="A66" s="84" t="s">
        <v>1671</v>
      </c>
      <c r="B66" s="21" t="s">
        <v>213</v>
      </c>
      <c r="C66" s="26">
        <v>2201.0075148000001</v>
      </c>
      <c r="D66" s="7" t="str">
        <f t="shared" si="8"/>
        <v>N/A</v>
      </c>
      <c r="E66" s="26">
        <v>1694.0648206000001</v>
      </c>
      <c r="F66" s="7" t="str">
        <f t="shared" si="9"/>
        <v>N/A</v>
      </c>
      <c r="G66" s="26">
        <v>2065.8783113</v>
      </c>
      <c r="H66" s="7" t="str">
        <f t="shared" si="10"/>
        <v>N/A</v>
      </c>
      <c r="I66" s="8">
        <v>-23</v>
      </c>
      <c r="J66" s="8">
        <v>21.95</v>
      </c>
      <c r="K66" s="25" t="s">
        <v>734</v>
      </c>
      <c r="L66" s="85" t="str">
        <f t="shared" si="11"/>
        <v>Yes</v>
      </c>
    </row>
    <row r="67" spans="1:12" x14ac:dyDescent="0.25">
      <c r="A67" s="84" t="s">
        <v>1672</v>
      </c>
      <c r="B67" s="21" t="s">
        <v>213</v>
      </c>
      <c r="C67" s="26">
        <v>2028.2</v>
      </c>
      <c r="D67" s="7" t="str">
        <f t="shared" si="8"/>
        <v>N/A</v>
      </c>
      <c r="E67" s="26">
        <v>1030.5573770000001</v>
      </c>
      <c r="F67" s="7" t="str">
        <f t="shared" si="9"/>
        <v>N/A</v>
      </c>
      <c r="G67" s="26">
        <v>1097.1152648</v>
      </c>
      <c r="H67" s="7" t="str">
        <f t="shared" si="10"/>
        <v>N/A</v>
      </c>
      <c r="I67" s="8">
        <v>-49.2</v>
      </c>
      <c r="J67" s="8">
        <v>6.4580000000000002</v>
      </c>
      <c r="K67" s="25" t="s">
        <v>734</v>
      </c>
      <c r="L67" s="85" t="str">
        <f t="shared" si="11"/>
        <v>Yes</v>
      </c>
    </row>
    <row r="68" spans="1:12" x14ac:dyDescent="0.25">
      <c r="A68" s="108" t="s">
        <v>1673</v>
      </c>
      <c r="B68" s="21" t="s">
        <v>213</v>
      </c>
      <c r="C68" s="26" t="s">
        <v>1750</v>
      </c>
      <c r="D68" s="7" t="str">
        <f t="shared" si="8"/>
        <v>N/A</v>
      </c>
      <c r="E68" s="26" t="s">
        <v>1750</v>
      </c>
      <c r="F68" s="7" t="str">
        <f t="shared" si="9"/>
        <v>N/A</v>
      </c>
      <c r="G68" s="26" t="s">
        <v>1750</v>
      </c>
      <c r="H68" s="7" t="str">
        <f t="shared" si="10"/>
        <v>N/A</v>
      </c>
      <c r="I68" s="8" t="s">
        <v>1750</v>
      </c>
      <c r="J68" s="8" t="s">
        <v>1750</v>
      </c>
      <c r="K68" s="25" t="s">
        <v>734</v>
      </c>
      <c r="L68" s="85" t="str">
        <f t="shared" si="11"/>
        <v>N/A</v>
      </c>
    </row>
    <row r="69" spans="1:12" x14ac:dyDescent="0.25">
      <c r="A69" s="108" t="s">
        <v>1674</v>
      </c>
      <c r="B69" s="21" t="s">
        <v>213</v>
      </c>
      <c r="C69" s="26">
        <v>1063.0041071999999</v>
      </c>
      <c r="D69" s="7" t="str">
        <f t="shared" si="8"/>
        <v>N/A</v>
      </c>
      <c r="E69" s="26">
        <v>1336.2046511999999</v>
      </c>
      <c r="F69" s="7" t="str">
        <f t="shared" si="9"/>
        <v>N/A</v>
      </c>
      <c r="G69" s="26">
        <v>1146.5490070999999</v>
      </c>
      <c r="H69" s="7" t="str">
        <f t="shared" si="10"/>
        <v>N/A</v>
      </c>
      <c r="I69" s="8">
        <v>25.7</v>
      </c>
      <c r="J69" s="8">
        <v>-14.2</v>
      </c>
      <c r="K69" s="25" t="s">
        <v>734</v>
      </c>
      <c r="L69" s="85" t="str">
        <f t="shared" si="11"/>
        <v>Yes</v>
      </c>
    </row>
    <row r="70" spans="1:12" x14ac:dyDescent="0.25">
      <c r="A70" s="142" t="s">
        <v>1675</v>
      </c>
      <c r="B70" s="21" t="s">
        <v>213</v>
      </c>
      <c r="C70" s="26">
        <v>1111.2626263</v>
      </c>
      <c r="D70" s="7" t="str">
        <f t="shared" si="8"/>
        <v>N/A</v>
      </c>
      <c r="E70" s="26">
        <v>1048.0893329999999</v>
      </c>
      <c r="F70" s="7" t="str">
        <f t="shared" si="9"/>
        <v>N/A</v>
      </c>
      <c r="G70" s="26">
        <v>1295.3842932</v>
      </c>
      <c r="H70" s="7" t="str">
        <f t="shared" si="10"/>
        <v>N/A</v>
      </c>
      <c r="I70" s="8">
        <v>-5.68</v>
      </c>
      <c r="J70" s="8">
        <v>23.59</v>
      </c>
      <c r="K70" s="25" t="s">
        <v>734</v>
      </c>
      <c r="L70" s="85" t="str">
        <f t="shared" si="11"/>
        <v>Yes</v>
      </c>
    </row>
    <row r="71" spans="1:12" x14ac:dyDescent="0.25">
      <c r="A71" s="142" t="s">
        <v>1676</v>
      </c>
      <c r="B71" s="21" t="s">
        <v>213</v>
      </c>
      <c r="C71" s="26">
        <v>4219.3874367999997</v>
      </c>
      <c r="D71" s="7" t="str">
        <f t="shared" si="8"/>
        <v>N/A</v>
      </c>
      <c r="E71" s="26">
        <v>0</v>
      </c>
      <c r="F71" s="7" t="str">
        <f t="shared" si="9"/>
        <v>N/A</v>
      </c>
      <c r="G71" s="26">
        <v>38.923076923000004</v>
      </c>
      <c r="H71" s="7" t="str">
        <f t="shared" si="10"/>
        <v>N/A</v>
      </c>
      <c r="I71" s="8">
        <v>-100</v>
      </c>
      <c r="J71" s="8" t="s">
        <v>1750</v>
      </c>
      <c r="K71" s="25" t="s">
        <v>734</v>
      </c>
      <c r="L71" s="85" t="str">
        <f t="shared" si="11"/>
        <v>N/A</v>
      </c>
    </row>
    <row r="72" spans="1:12" x14ac:dyDescent="0.25">
      <c r="A72" s="142" t="s">
        <v>1595</v>
      </c>
      <c r="B72" s="21" t="s">
        <v>213</v>
      </c>
      <c r="C72" s="26">
        <v>45639535</v>
      </c>
      <c r="D72" s="7" t="str">
        <f t="shared" ref="D72:D135" si="12">IF($B72="N/A","N/A",IF(C72&gt;10,"No",IF(C72&lt;-10,"No","Yes")))</f>
        <v>N/A</v>
      </c>
      <c r="E72" s="26">
        <v>38894819</v>
      </c>
      <c r="F72" s="7" t="str">
        <f t="shared" ref="F72:F135" si="13">IF($B72="N/A","N/A",IF(E72&gt;10,"No",IF(E72&lt;-10,"No","Yes")))</f>
        <v>N/A</v>
      </c>
      <c r="G72" s="26">
        <v>42323322</v>
      </c>
      <c r="H72" s="7" t="str">
        <f t="shared" ref="H72:H135" si="14">IF($B72="N/A","N/A",IF(G72&gt;10,"No",IF(G72&lt;-10,"No","Yes")))</f>
        <v>N/A</v>
      </c>
      <c r="I72" s="8">
        <v>-14.8</v>
      </c>
      <c r="J72" s="8">
        <v>8.8149999999999995</v>
      </c>
      <c r="K72" s="25" t="s">
        <v>734</v>
      </c>
      <c r="L72" s="85" t="str">
        <f t="shared" ref="L72:L132" si="15">IF(J72="Div by 0", "N/A", IF(K72="N/A","N/A", IF(J72&gt;VALUE(MID(K72,1,2)), "No", IF(J72&lt;-1*VALUE(MID(K72,1,2)), "No", "Yes"))))</f>
        <v>Yes</v>
      </c>
    </row>
    <row r="73" spans="1:12" x14ac:dyDescent="0.25">
      <c r="A73" s="142" t="s">
        <v>1596</v>
      </c>
      <c r="B73" s="21" t="s">
        <v>213</v>
      </c>
      <c r="C73" s="22">
        <v>3621</v>
      </c>
      <c r="D73" s="7" t="str">
        <f t="shared" si="12"/>
        <v>N/A</v>
      </c>
      <c r="E73" s="22">
        <v>3264</v>
      </c>
      <c r="F73" s="7" t="str">
        <f t="shared" si="13"/>
        <v>N/A</v>
      </c>
      <c r="G73" s="22">
        <v>3718</v>
      </c>
      <c r="H73" s="7" t="str">
        <f t="shared" si="14"/>
        <v>N/A</v>
      </c>
      <c r="I73" s="8">
        <v>-9.86</v>
      </c>
      <c r="J73" s="8">
        <v>13.91</v>
      </c>
      <c r="K73" s="25" t="s">
        <v>734</v>
      </c>
      <c r="L73" s="85" t="str">
        <f t="shared" si="15"/>
        <v>Yes</v>
      </c>
    </row>
    <row r="74" spans="1:12" x14ac:dyDescent="0.25">
      <c r="A74" s="142" t="s">
        <v>1289</v>
      </c>
      <c r="B74" s="21" t="s">
        <v>213</v>
      </c>
      <c r="C74" s="26">
        <v>12604.124551000001</v>
      </c>
      <c r="D74" s="7" t="str">
        <f t="shared" si="12"/>
        <v>N/A</v>
      </c>
      <c r="E74" s="26">
        <v>11916.304840999999</v>
      </c>
      <c r="F74" s="7" t="str">
        <f t="shared" si="13"/>
        <v>N/A</v>
      </c>
      <c r="G74" s="26">
        <v>11383.357180999999</v>
      </c>
      <c r="H74" s="7" t="str">
        <f t="shared" si="14"/>
        <v>N/A</v>
      </c>
      <c r="I74" s="8">
        <v>-5.46</v>
      </c>
      <c r="J74" s="8">
        <v>-4.47</v>
      </c>
      <c r="K74" s="25" t="s">
        <v>734</v>
      </c>
      <c r="L74" s="85" t="str">
        <f t="shared" si="15"/>
        <v>Yes</v>
      </c>
    </row>
    <row r="75" spans="1:12" x14ac:dyDescent="0.25">
      <c r="A75" s="142" t="s">
        <v>1290</v>
      </c>
      <c r="B75" s="21" t="s">
        <v>213</v>
      </c>
      <c r="C75" s="22">
        <v>6.0521955261000002</v>
      </c>
      <c r="D75" s="7" t="str">
        <f t="shared" si="12"/>
        <v>N/A</v>
      </c>
      <c r="E75" s="22">
        <v>5.3486519607999998</v>
      </c>
      <c r="F75" s="7" t="str">
        <f t="shared" si="13"/>
        <v>N/A</v>
      </c>
      <c r="G75" s="22">
        <v>4.7044109735999999</v>
      </c>
      <c r="H75" s="7" t="str">
        <f t="shared" si="14"/>
        <v>N/A</v>
      </c>
      <c r="I75" s="8">
        <v>-11.6</v>
      </c>
      <c r="J75" s="8">
        <v>-12</v>
      </c>
      <c r="K75" s="25" t="s">
        <v>734</v>
      </c>
      <c r="L75" s="85" t="str">
        <f t="shared" si="15"/>
        <v>Yes</v>
      </c>
    </row>
    <row r="76" spans="1:12" ht="25" x14ac:dyDescent="0.25">
      <c r="A76" s="142" t="s">
        <v>545</v>
      </c>
      <c r="B76" s="21" t="s">
        <v>213</v>
      </c>
      <c r="C76" s="26">
        <v>112015</v>
      </c>
      <c r="D76" s="7" t="str">
        <f t="shared" si="12"/>
        <v>N/A</v>
      </c>
      <c r="E76" s="26">
        <v>115722</v>
      </c>
      <c r="F76" s="7" t="str">
        <f t="shared" si="13"/>
        <v>N/A</v>
      </c>
      <c r="G76" s="26">
        <v>0</v>
      </c>
      <c r="H76" s="7" t="str">
        <f t="shared" si="14"/>
        <v>N/A</v>
      </c>
      <c r="I76" s="8">
        <v>3.3090000000000002</v>
      </c>
      <c r="J76" s="8">
        <v>-100</v>
      </c>
      <c r="K76" s="25" t="s">
        <v>734</v>
      </c>
      <c r="L76" s="85" t="str">
        <f t="shared" si="15"/>
        <v>No</v>
      </c>
    </row>
    <row r="77" spans="1:12" x14ac:dyDescent="0.25">
      <c r="A77" s="142" t="s">
        <v>546</v>
      </c>
      <c r="B77" s="21" t="s">
        <v>213</v>
      </c>
      <c r="C77" s="22">
        <v>11</v>
      </c>
      <c r="D77" s="7" t="str">
        <f t="shared" si="12"/>
        <v>N/A</v>
      </c>
      <c r="E77" s="22">
        <v>11</v>
      </c>
      <c r="F77" s="7" t="str">
        <f t="shared" si="13"/>
        <v>N/A</v>
      </c>
      <c r="G77" s="22">
        <v>0</v>
      </c>
      <c r="H77" s="7" t="str">
        <f t="shared" si="14"/>
        <v>N/A</v>
      </c>
      <c r="I77" s="8">
        <v>-50</v>
      </c>
      <c r="J77" s="8">
        <v>-100</v>
      </c>
      <c r="K77" s="25" t="s">
        <v>734</v>
      </c>
      <c r="L77" s="85" t="str">
        <f t="shared" si="15"/>
        <v>No</v>
      </c>
    </row>
    <row r="78" spans="1:12" x14ac:dyDescent="0.25">
      <c r="A78" s="142" t="s">
        <v>1291</v>
      </c>
      <c r="B78" s="21" t="s">
        <v>213</v>
      </c>
      <c r="C78" s="26">
        <v>56007.5</v>
      </c>
      <c r="D78" s="7" t="str">
        <f t="shared" si="12"/>
        <v>N/A</v>
      </c>
      <c r="E78" s="26">
        <v>115722</v>
      </c>
      <c r="F78" s="7" t="str">
        <f t="shared" si="13"/>
        <v>N/A</v>
      </c>
      <c r="G78" s="26" t="s">
        <v>1750</v>
      </c>
      <c r="H78" s="7" t="str">
        <f t="shared" si="14"/>
        <v>N/A</v>
      </c>
      <c r="I78" s="8">
        <v>106.6</v>
      </c>
      <c r="J78" s="8" t="s">
        <v>1750</v>
      </c>
      <c r="K78" s="25" t="s">
        <v>734</v>
      </c>
      <c r="L78" s="85" t="str">
        <f t="shared" si="15"/>
        <v>N/A</v>
      </c>
    </row>
    <row r="79" spans="1:12" ht="25" x14ac:dyDescent="0.25">
      <c r="A79" s="142" t="s">
        <v>547</v>
      </c>
      <c r="B79" s="21" t="s">
        <v>213</v>
      </c>
      <c r="C79" s="26">
        <v>6157920</v>
      </c>
      <c r="D79" s="7" t="str">
        <f t="shared" si="12"/>
        <v>N/A</v>
      </c>
      <c r="E79" s="26">
        <v>4688681</v>
      </c>
      <c r="F79" s="7" t="str">
        <f t="shared" si="13"/>
        <v>N/A</v>
      </c>
      <c r="G79" s="26">
        <v>1360732</v>
      </c>
      <c r="H79" s="7" t="str">
        <f t="shared" si="14"/>
        <v>N/A</v>
      </c>
      <c r="I79" s="8">
        <v>-23.9</v>
      </c>
      <c r="J79" s="8">
        <v>-71</v>
      </c>
      <c r="K79" s="25" t="s">
        <v>734</v>
      </c>
      <c r="L79" s="85" t="str">
        <f t="shared" si="15"/>
        <v>No</v>
      </c>
    </row>
    <row r="80" spans="1:12" x14ac:dyDescent="0.25">
      <c r="A80" s="142" t="s">
        <v>548</v>
      </c>
      <c r="B80" s="21" t="s">
        <v>213</v>
      </c>
      <c r="C80" s="22">
        <v>146</v>
      </c>
      <c r="D80" s="7" t="str">
        <f t="shared" si="12"/>
        <v>N/A</v>
      </c>
      <c r="E80" s="22">
        <v>111</v>
      </c>
      <c r="F80" s="7" t="str">
        <f t="shared" si="13"/>
        <v>N/A</v>
      </c>
      <c r="G80" s="22">
        <v>62</v>
      </c>
      <c r="H80" s="7" t="str">
        <f t="shared" si="14"/>
        <v>N/A</v>
      </c>
      <c r="I80" s="8">
        <v>-24</v>
      </c>
      <c r="J80" s="8">
        <v>-44.1</v>
      </c>
      <c r="K80" s="25" t="s">
        <v>734</v>
      </c>
      <c r="L80" s="85" t="str">
        <f t="shared" si="15"/>
        <v>No</v>
      </c>
    </row>
    <row r="81" spans="1:12" ht="25" x14ac:dyDescent="0.25">
      <c r="A81" s="142" t="s">
        <v>1292</v>
      </c>
      <c r="B81" s="21" t="s">
        <v>213</v>
      </c>
      <c r="C81" s="26">
        <v>42177.534247000003</v>
      </c>
      <c r="D81" s="7" t="str">
        <f t="shared" si="12"/>
        <v>N/A</v>
      </c>
      <c r="E81" s="26">
        <v>42240.369369</v>
      </c>
      <c r="F81" s="7" t="str">
        <f t="shared" si="13"/>
        <v>N/A</v>
      </c>
      <c r="G81" s="26">
        <v>21947.290323000001</v>
      </c>
      <c r="H81" s="7" t="str">
        <f t="shared" si="14"/>
        <v>N/A</v>
      </c>
      <c r="I81" s="8">
        <v>0.14899999999999999</v>
      </c>
      <c r="J81" s="8">
        <v>-48</v>
      </c>
      <c r="K81" s="25" t="s">
        <v>734</v>
      </c>
      <c r="L81" s="85" t="str">
        <f t="shared" si="15"/>
        <v>No</v>
      </c>
    </row>
    <row r="82" spans="1:12" x14ac:dyDescent="0.25">
      <c r="A82" s="142" t="s">
        <v>549</v>
      </c>
      <c r="B82" s="21" t="s">
        <v>213</v>
      </c>
      <c r="C82" s="26">
        <v>0</v>
      </c>
      <c r="D82" s="7" t="str">
        <f t="shared" si="12"/>
        <v>N/A</v>
      </c>
      <c r="E82" s="26">
        <v>0</v>
      </c>
      <c r="F82" s="7" t="str">
        <f t="shared" si="13"/>
        <v>N/A</v>
      </c>
      <c r="G82" s="26">
        <v>0</v>
      </c>
      <c r="H82" s="7" t="str">
        <f t="shared" si="14"/>
        <v>N/A</v>
      </c>
      <c r="I82" s="8" t="s">
        <v>1750</v>
      </c>
      <c r="J82" s="8" t="s">
        <v>1750</v>
      </c>
      <c r="K82" s="25" t="s">
        <v>734</v>
      </c>
      <c r="L82" s="85" t="str">
        <f t="shared" si="15"/>
        <v>N/A</v>
      </c>
    </row>
    <row r="83" spans="1:12" x14ac:dyDescent="0.25">
      <c r="A83" s="142" t="s">
        <v>550</v>
      </c>
      <c r="B83" s="21" t="s">
        <v>213</v>
      </c>
      <c r="C83" s="22">
        <v>0</v>
      </c>
      <c r="D83" s="7" t="str">
        <f t="shared" si="12"/>
        <v>N/A</v>
      </c>
      <c r="E83" s="22">
        <v>0</v>
      </c>
      <c r="F83" s="7" t="str">
        <f t="shared" si="13"/>
        <v>N/A</v>
      </c>
      <c r="G83" s="22">
        <v>0</v>
      </c>
      <c r="H83" s="7" t="str">
        <f t="shared" si="14"/>
        <v>N/A</v>
      </c>
      <c r="I83" s="8" t="s">
        <v>1750</v>
      </c>
      <c r="J83" s="8" t="s">
        <v>1750</v>
      </c>
      <c r="K83" s="25" t="s">
        <v>734</v>
      </c>
      <c r="L83" s="85" t="str">
        <f t="shared" si="15"/>
        <v>N/A</v>
      </c>
    </row>
    <row r="84" spans="1:12" x14ac:dyDescent="0.25">
      <c r="A84" s="142" t="s">
        <v>1293</v>
      </c>
      <c r="B84" s="21" t="s">
        <v>213</v>
      </c>
      <c r="C84" s="26" t="s">
        <v>1750</v>
      </c>
      <c r="D84" s="7" t="str">
        <f t="shared" si="12"/>
        <v>N/A</v>
      </c>
      <c r="E84" s="26" t="s">
        <v>1750</v>
      </c>
      <c r="F84" s="7" t="str">
        <f t="shared" si="13"/>
        <v>N/A</v>
      </c>
      <c r="G84" s="26" t="s">
        <v>1750</v>
      </c>
      <c r="H84" s="7" t="str">
        <f t="shared" si="14"/>
        <v>N/A</v>
      </c>
      <c r="I84" s="8" t="s">
        <v>1750</v>
      </c>
      <c r="J84" s="8" t="s">
        <v>1750</v>
      </c>
      <c r="K84" s="25" t="s">
        <v>734</v>
      </c>
      <c r="L84" s="85" t="str">
        <f t="shared" si="15"/>
        <v>N/A</v>
      </c>
    </row>
    <row r="85" spans="1:12" x14ac:dyDescent="0.25">
      <c r="A85" s="142" t="s">
        <v>551</v>
      </c>
      <c r="B85" s="21" t="s">
        <v>213</v>
      </c>
      <c r="C85" s="26">
        <v>10347566</v>
      </c>
      <c r="D85" s="7" t="str">
        <f t="shared" si="12"/>
        <v>N/A</v>
      </c>
      <c r="E85" s="26">
        <v>5991498</v>
      </c>
      <c r="F85" s="7" t="str">
        <f t="shared" si="13"/>
        <v>N/A</v>
      </c>
      <c r="G85" s="26">
        <v>7123967</v>
      </c>
      <c r="H85" s="7" t="str">
        <f t="shared" si="14"/>
        <v>N/A</v>
      </c>
      <c r="I85" s="8">
        <v>-42.1</v>
      </c>
      <c r="J85" s="8">
        <v>18.899999999999999</v>
      </c>
      <c r="K85" s="25" t="s">
        <v>734</v>
      </c>
      <c r="L85" s="85" t="str">
        <f t="shared" si="15"/>
        <v>Yes</v>
      </c>
    </row>
    <row r="86" spans="1:12" x14ac:dyDescent="0.25">
      <c r="A86" s="142" t="s">
        <v>552</v>
      </c>
      <c r="B86" s="21" t="s">
        <v>213</v>
      </c>
      <c r="C86" s="22">
        <v>273</v>
      </c>
      <c r="D86" s="7" t="str">
        <f t="shared" si="12"/>
        <v>N/A</v>
      </c>
      <c r="E86" s="22">
        <v>144</v>
      </c>
      <c r="F86" s="7" t="str">
        <f t="shared" si="13"/>
        <v>N/A</v>
      </c>
      <c r="G86" s="22">
        <v>152</v>
      </c>
      <c r="H86" s="7" t="str">
        <f t="shared" si="14"/>
        <v>N/A</v>
      </c>
      <c r="I86" s="8">
        <v>-47.3</v>
      </c>
      <c r="J86" s="8">
        <v>5.556</v>
      </c>
      <c r="K86" s="25" t="s">
        <v>734</v>
      </c>
      <c r="L86" s="85" t="str">
        <f t="shared" si="15"/>
        <v>Yes</v>
      </c>
    </row>
    <row r="87" spans="1:12" x14ac:dyDescent="0.25">
      <c r="A87" s="142" t="s">
        <v>1294</v>
      </c>
      <c r="B87" s="21" t="s">
        <v>213</v>
      </c>
      <c r="C87" s="26">
        <v>37903.172161000002</v>
      </c>
      <c r="D87" s="7" t="str">
        <f t="shared" si="12"/>
        <v>N/A</v>
      </c>
      <c r="E87" s="26">
        <v>41607.625</v>
      </c>
      <c r="F87" s="7" t="str">
        <f t="shared" si="13"/>
        <v>N/A</v>
      </c>
      <c r="G87" s="26">
        <v>46868.203947000002</v>
      </c>
      <c r="H87" s="7" t="str">
        <f t="shared" si="14"/>
        <v>N/A</v>
      </c>
      <c r="I87" s="8">
        <v>9.7729999999999997</v>
      </c>
      <c r="J87" s="8">
        <v>12.64</v>
      </c>
      <c r="K87" s="25" t="s">
        <v>734</v>
      </c>
      <c r="L87" s="85" t="str">
        <f t="shared" si="15"/>
        <v>Yes</v>
      </c>
    </row>
    <row r="88" spans="1:12" ht="25" x14ac:dyDescent="0.25">
      <c r="A88" s="142" t="s">
        <v>553</v>
      </c>
      <c r="B88" s="21" t="s">
        <v>213</v>
      </c>
      <c r="C88" s="26">
        <v>10130299</v>
      </c>
      <c r="D88" s="7" t="str">
        <f t="shared" si="12"/>
        <v>N/A</v>
      </c>
      <c r="E88" s="26">
        <v>7781552</v>
      </c>
      <c r="F88" s="7" t="str">
        <f t="shared" si="13"/>
        <v>N/A</v>
      </c>
      <c r="G88" s="26">
        <v>7389067</v>
      </c>
      <c r="H88" s="7" t="str">
        <f t="shared" si="14"/>
        <v>N/A</v>
      </c>
      <c r="I88" s="8">
        <v>-23.2</v>
      </c>
      <c r="J88" s="8">
        <v>-5.04</v>
      </c>
      <c r="K88" s="25" t="s">
        <v>734</v>
      </c>
      <c r="L88" s="85" t="str">
        <f t="shared" si="15"/>
        <v>Yes</v>
      </c>
    </row>
    <row r="89" spans="1:12" x14ac:dyDescent="0.25">
      <c r="A89" s="142" t="s">
        <v>554</v>
      </c>
      <c r="B89" s="21" t="s">
        <v>213</v>
      </c>
      <c r="C89" s="22">
        <v>13821</v>
      </c>
      <c r="D89" s="7" t="str">
        <f t="shared" si="12"/>
        <v>N/A</v>
      </c>
      <c r="E89" s="22">
        <v>16265</v>
      </c>
      <c r="F89" s="7" t="str">
        <f t="shared" si="13"/>
        <v>N/A</v>
      </c>
      <c r="G89" s="22">
        <v>17843</v>
      </c>
      <c r="H89" s="7" t="str">
        <f t="shared" si="14"/>
        <v>N/A</v>
      </c>
      <c r="I89" s="8">
        <v>17.68</v>
      </c>
      <c r="J89" s="8">
        <v>9.702</v>
      </c>
      <c r="K89" s="25" t="s">
        <v>734</v>
      </c>
      <c r="L89" s="85" t="str">
        <f t="shared" si="15"/>
        <v>Yes</v>
      </c>
    </row>
    <row r="90" spans="1:12" x14ac:dyDescent="0.25">
      <c r="A90" s="142" t="s">
        <v>1295</v>
      </c>
      <c r="B90" s="21" t="s">
        <v>213</v>
      </c>
      <c r="C90" s="26">
        <v>732.96425728999998</v>
      </c>
      <c r="D90" s="7" t="str">
        <f t="shared" si="12"/>
        <v>N/A</v>
      </c>
      <c r="E90" s="26">
        <v>478.42311711999997</v>
      </c>
      <c r="F90" s="7" t="str">
        <f t="shared" si="13"/>
        <v>N/A</v>
      </c>
      <c r="G90" s="26">
        <v>414.11573165999999</v>
      </c>
      <c r="H90" s="7" t="str">
        <f t="shared" si="14"/>
        <v>N/A</v>
      </c>
      <c r="I90" s="8">
        <v>-34.700000000000003</v>
      </c>
      <c r="J90" s="8">
        <v>-13.4</v>
      </c>
      <c r="K90" s="25" t="s">
        <v>734</v>
      </c>
      <c r="L90" s="85" t="str">
        <f t="shared" si="15"/>
        <v>Yes</v>
      </c>
    </row>
    <row r="91" spans="1:12" x14ac:dyDescent="0.25">
      <c r="A91" s="142" t="s">
        <v>555</v>
      </c>
      <c r="B91" s="21" t="s">
        <v>213</v>
      </c>
      <c r="C91" s="26">
        <v>691072</v>
      </c>
      <c r="D91" s="7" t="str">
        <f t="shared" si="12"/>
        <v>N/A</v>
      </c>
      <c r="E91" s="26">
        <v>1757610</v>
      </c>
      <c r="F91" s="7" t="str">
        <f t="shared" si="13"/>
        <v>N/A</v>
      </c>
      <c r="G91" s="26">
        <v>2069587</v>
      </c>
      <c r="H91" s="7" t="str">
        <f t="shared" si="14"/>
        <v>N/A</v>
      </c>
      <c r="I91" s="8">
        <v>154.30000000000001</v>
      </c>
      <c r="J91" s="8">
        <v>17.75</v>
      </c>
      <c r="K91" s="25" t="s">
        <v>734</v>
      </c>
      <c r="L91" s="85" t="str">
        <f t="shared" si="15"/>
        <v>Yes</v>
      </c>
    </row>
    <row r="92" spans="1:12" x14ac:dyDescent="0.25">
      <c r="A92" s="142" t="s">
        <v>556</v>
      </c>
      <c r="B92" s="21" t="s">
        <v>213</v>
      </c>
      <c r="C92" s="22">
        <v>1329</v>
      </c>
      <c r="D92" s="7" t="str">
        <f t="shared" si="12"/>
        <v>N/A</v>
      </c>
      <c r="E92" s="22">
        <v>2688</v>
      </c>
      <c r="F92" s="7" t="str">
        <f t="shared" si="13"/>
        <v>N/A</v>
      </c>
      <c r="G92" s="22">
        <v>3213</v>
      </c>
      <c r="H92" s="7" t="str">
        <f t="shared" si="14"/>
        <v>N/A</v>
      </c>
      <c r="I92" s="8">
        <v>102.3</v>
      </c>
      <c r="J92" s="8">
        <v>19.53</v>
      </c>
      <c r="K92" s="25" t="s">
        <v>734</v>
      </c>
      <c r="L92" s="85" t="str">
        <f t="shared" si="15"/>
        <v>Yes</v>
      </c>
    </row>
    <row r="93" spans="1:12" x14ac:dyDescent="0.25">
      <c r="A93" s="142" t="s">
        <v>1296</v>
      </c>
      <c r="B93" s="21" t="s">
        <v>213</v>
      </c>
      <c r="C93" s="26">
        <v>519.99398043999997</v>
      </c>
      <c r="D93" s="7" t="str">
        <f t="shared" si="12"/>
        <v>N/A</v>
      </c>
      <c r="E93" s="26">
        <v>653.87276785999995</v>
      </c>
      <c r="F93" s="7" t="str">
        <f t="shared" si="13"/>
        <v>N/A</v>
      </c>
      <c r="G93" s="26">
        <v>644.12916278</v>
      </c>
      <c r="H93" s="7" t="str">
        <f t="shared" si="14"/>
        <v>N/A</v>
      </c>
      <c r="I93" s="8">
        <v>25.75</v>
      </c>
      <c r="J93" s="8">
        <v>-1.49</v>
      </c>
      <c r="K93" s="25" t="s">
        <v>734</v>
      </c>
      <c r="L93" s="85" t="str">
        <f t="shared" si="15"/>
        <v>Yes</v>
      </c>
    </row>
    <row r="94" spans="1:12" ht="25" x14ac:dyDescent="0.25">
      <c r="A94" s="142" t="s">
        <v>557</v>
      </c>
      <c r="B94" s="21" t="s">
        <v>213</v>
      </c>
      <c r="C94" s="26">
        <v>2744622</v>
      </c>
      <c r="D94" s="7" t="str">
        <f t="shared" si="12"/>
        <v>N/A</v>
      </c>
      <c r="E94" s="26">
        <v>1315408</v>
      </c>
      <c r="F94" s="7" t="str">
        <f t="shared" si="13"/>
        <v>N/A</v>
      </c>
      <c r="G94" s="26">
        <v>1308725</v>
      </c>
      <c r="H94" s="7" t="str">
        <f t="shared" si="14"/>
        <v>N/A</v>
      </c>
      <c r="I94" s="8">
        <v>-52.1</v>
      </c>
      <c r="J94" s="8">
        <v>-0.50800000000000001</v>
      </c>
      <c r="K94" s="25" t="s">
        <v>734</v>
      </c>
      <c r="L94" s="85" t="str">
        <f t="shared" si="15"/>
        <v>Yes</v>
      </c>
    </row>
    <row r="95" spans="1:12" x14ac:dyDescent="0.25">
      <c r="A95" s="142" t="s">
        <v>558</v>
      </c>
      <c r="B95" s="21" t="s">
        <v>213</v>
      </c>
      <c r="C95" s="22">
        <v>3342</v>
      </c>
      <c r="D95" s="7" t="str">
        <f t="shared" si="12"/>
        <v>N/A</v>
      </c>
      <c r="E95" s="22">
        <v>2593</v>
      </c>
      <c r="F95" s="7" t="str">
        <f t="shared" si="13"/>
        <v>N/A</v>
      </c>
      <c r="G95" s="22">
        <v>3047</v>
      </c>
      <c r="H95" s="7" t="str">
        <f t="shared" si="14"/>
        <v>N/A</v>
      </c>
      <c r="I95" s="8">
        <v>-22.4</v>
      </c>
      <c r="J95" s="8">
        <v>17.510000000000002</v>
      </c>
      <c r="K95" s="25" t="s">
        <v>734</v>
      </c>
      <c r="L95" s="85" t="str">
        <f t="shared" si="15"/>
        <v>Yes</v>
      </c>
    </row>
    <row r="96" spans="1:12" ht="25" x14ac:dyDescent="0.25">
      <c r="A96" s="142" t="s">
        <v>1297</v>
      </c>
      <c r="B96" s="21" t="s">
        <v>213</v>
      </c>
      <c r="C96" s="26">
        <v>821.25134649999995</v>
      </c>
      <c r="D96" s="7" t="str">
        <f t="shared" si="12"/>
        <v>N/A</v>
      </c>
      <c r="E96" s="26">
        <v>507.29193984</v>
      </c>
      <c r="F96" s="7" t="str">
        <f t="shared" si="13"/>
        <v>N/A</v>
      </c>
      <c r="G96" s="26">
        <v>429.51263538000001</v>
      </c>
      <c r="H96" s="7" t="str">
        <f t="shared" si="14"/>
        <v>N/A</v>
      </c>
      <c r="I96" s="8">
        <v>-38.200000000000003</v>
      </c>
      <c r="J96" s="8">
        <v>-15.3</v>
      </c>
      <c r="K96" s="25" t="s">
        <v>734</v>
      </c>
      <c r="L96" s="85" t="str">
        <f t="shared" si="15"/>
        <v>Yes</v>
      </c>
    </row>
    <row r="97" spans="1:12" ht="25" x14ac:dyDescent="0.25">
      <c r="A97" s="142" t="s">
        <v>559</v>
      </c>
      <c r="B97" s="21" t="s">
        <v>213</v>
      </c>
      <c r="C97" s="26">
        <v>17433354</v>
      </c>
      <c r="D97" s="7" t="str">
        <f t="shared" si="12"/>
        <v>N/A</v>
      </c>
      <c r="E97" s="26">
        <v>14836256</v>
      </c>
      <c r="F97" s="7" t="str">
        <f t="shared" si="13"/>
        <v>N/A</v>
      </c>
      <c r="G97" s="26">
        <v>16977814</v>
      </c>
      <c r="H97" s="7" t="str">
        <f t="shared" si="14"/>
        <v>N/A</v>
      </c>
      <c r="I97" s="8">
        <v>-14.9</v>
      </c>
      <c r="J97" s="8">
        <v>14.43</v>
      </c>
      <c r="K97" s="25" t="s">
        <v>734</v>
      </c>
      <c r="L97" s="85" t="str">
        <f t="shared" si="15"/>
        <v>Yes</v>
      </c>
    </row>
    <row r="98" spans="1:12" x14ac:dyDescent="0.25">
      <c r="A98" s="142" t="s">
        <v>560</v>
      </c>
      <c r="B98" s="21" t="s">
        <v>213</v>
      </c>
      <c r="C98" s="22">
        <v>10601</v>
      </c>
      <c r="D98" s="7" t="str">
        <f t="shared" si="12"/>
        <v>N/A</v>
      </c>
      <c r="E98" s="22">
        <v>14563</v>
      </c>
      <c r="F98" s="7" t="str">
        <f t="shared" si="13"/>
        <v>N/A</v>
      </c>
      <c r="G98" s="22">
        <v>16754</v>
      </c>
      <c r="H98" s="7" t="str">
        <f t="shared" si="14"/>
        <v>N/A</v>
      </c>
      <c r="I98" s="8">
        <v>37.369999999999997</v>
      </c>
      <c r="J98" s="8">
        <v>15.04</v>
      </c>
      <c r="K98" s="25" t="s">
        <v>734</v>
      </c>
      <c r="L98" s="85" t="str">
        <f t="shared" si="15"/>
        <v>Yes</v>
      </c>
    </row>
    <row r="99" spans="1:12" x14ac:dyDescent="0.25">
      <c r="A99" s="142" t="s">
        <v>1298</v>
      </c>
      <c r="B99" s="21" t="s">
        <v>213</v>
      </c>
      <c r="C99" s="26">
        <v>1644.5008961000001</v>
      </c>
      <c r="D99" s="7" t="str">
        <f t="shared" si="12"/>
        <v>N/A</v>
      </c>
      <c r="E99" s="26">
        <v>1018.7637163000001</v>
      </c>
      <c r="F99" s="7" t="str">
        <f t="shared" si="13"/>
        <v>N/A</v>
      </c>
      <c r="G99" s="26">
        <v>1013.3588397</v>
      </c>
      <c r="H99" s="7" t="str">
        <f t="shared" si="14"/>
        <v>N/A</v>
      </c>
      <c r="I99" s="8">
        <v>-38.1</v>
      </c>
      <c r="J99" s="8">
        <v>-0.53100000000000003</v>
      </c>
      <c r="K99" s="25" t="s">
        <v>734</v>
      </c>
      <c r="L99" s="85" t="str">
        <f t="shared" si="15"/>
        <v>Yes</v>
      </c>
    </row>
    <row r="100" spans="1:12" x14ac:dyDescent="0.25">
      <c r="A100" s="142" t="s">
        <v>561</v>
      </c>
      <c r="B100" s="21" t="s">
        <v>213</v>
      </c>
      <c r="C100" s="26">
        <v>7990280</v>
      </c>
      <c r="D100" s="7" t="str">
        <f t="shared" si="12"/>
        <v>N/A</v>
      </c>
      <c r="E100" s="26">
        <v>10612174</v>
      </c>
      <c r="F100" s="7" t="str">
        <f t="shared" si="13"/>
        <v>N/A</v>
      </c>
      <c r="G100" s="26">
        <v>13057465</v>
      </c>
      <c r="H100" s="7" t="str">
        <f t="shared" si="14"/>
        <v>N/A</v>
      </c>
      <c r="I100" s="8">
        <v>32.81</v>
      </c>
      <c r="J100" s="8">
        <v>23.04</v>
      </c>
      <c r="K100" s="25" t="s">
        <v>734</v>
      </c>
      <c r="L100" s="85" t="str">
        <f t="shared" si="15"/>
        <v>Yes</v>
      </c>
    </row>
    <row r="101" spans="1:12" x14ac:dyDescent="0.25">
      <c r="A101" s="142" t="s">
        <v>562</v>
      </c>
      <c r="B101" s="21" t="s">
        <v>213</v>
      </c>
      <c r="C101" s="22">
        <v>9122</v>
      </c>
      <c r="D101" s="7" t="str">
        <f t="shared" si="12"/>
        <v>N/A</v>
      </c>
      <c r="E101" s="22">
        <v>12016</v>
      </c>
      <c r="F101" s="7" t="str">
        <f t="shared" si="13"/>
        <v>N/A</v>
      </c>
      <c r="G101" s="22">
        <v>17324</v>
      </c>
      <c r="H101" s="7" t="str">
        <f t="shared" si="14"/>
        <v>N/A</v>
      </c>
      <c r="I101" s="8">
        <v>31.73</v>
      </c>
      <c r="J101" s="8">
        <v>44.17</v>
      </c>
      <c r="K101" s="25" t="s">
        <v>734</v>
      </c>
      <c r="L101" s="85" t="str">
        <f t="shared" si="15"/>
        <v>No</v>
      </c>
    </row>
    <row r="102" spans="1:12" x14ac:dyDescent="0.25">
      <c r="A102" s="142" t="s">
        <v>1299</v>
      </c>
      <c r="B102" s="21" t="s">
        <v>213</v>
      </c>
      <c r="C102" s="26">
        <v>875.93510194999999</v>
      </c>
      <c r="D102" s="7" t="str">
        <f t="shared" si="12"/>
        <v>N/A</v>
      </c>
      <c r="E102" s="26">
        <v>883.17027297000004</v>
      </c>
      <c r="F102" s="7" t="str">
        <f t="shared" si="13"/>
        <v>N/A</v>
      </c>
      <c r="G102" s="26">
        <v>753.72113831000001</v>
      </c>
      <c r="H102" s="7" t="str">
        <f t="shared" si="14"/>
        <v>N/A</v>
      </c>
      <c r="I102" s="8">
        <v>0.82599999999999996</v>
      </c>
      <c r="J102" s="8">
        <v>-14.7</v>
      </c>
      <c r="K102" s="25" t="s">
        <v>734</v>
      </c>
      <c r="L102" s="85" t="str">
        <f t="shared" si="15"/>
        <v>Yes</v>
      </c>
    </row>
    <row r="103" spans="1:12" ht="25" x14ac:dyDescent="0.25">
      <c r="A103" s="142" t="s">
        <v>563</v>
      </c>
      <c r="B103" s="21" t="s">
        <v>213</v>
      </c>
      <c r="C103" s="26">
        <v>336002</v>
      </c>
      <c r="D103" s="7" t="str">
        <f t="shared" si="12"/>
        <v>N/A</v>
      </c>
      <c r="E103" s="26">
        <v>132225</v>
      </c>
      <c r="F103" s="7" t="str">
        <f t="shared" si="13"/>
        <v>N/A</v>
      </c>
      <c r="G103" s="26">
        <v>218709</v>
      </c>
      <c r="H103" s="7" t="str">
        <f t="shared" si="14"/>
        <v>N/A</v>
      </c>
      <c r="I103" s="8">
        <v>-60.6</v>
      </c>
      <c r="J103" s="8">
        <v>65.41</v>
      </c>
      <c r="K103" s="25" t="s">
        <v>734</v>
      </c>
      <c r="L103" s="85" t="str">
        <f t="shared" si="15"/>
        <v>No</v>
      </c>
    </row>
    <row r="104" spans="1:12" x14ac:dyDescent="0.25">
      <c r="A104" s="142" t="s">
        <v>564</v>
      </c>
      <c r="B104" s="21" t="s">
        <v>213</v>
      </c>
      <c r="C104" s="22">
        <v>168</v>
      </c>
      <c r="D104" s="7" t="str">
        <f t="shared" si="12"/>
        <v>N/A</v>
      </c>
      <c r="E104" s="22">
        <v>82</v>
      </c>
      <c r="F104" s="7" t="str">
        <f t="shared" si="13"/>
        <v>N/A</v>
      </c>
      <c r="G104" s="22">
        <v>509</v>
      </c>
      <c r="H104" s="7" t="str">
        <f t="shared" si="14"/>
        <v>N/A</v>
      </c>
      <c r="I104" s="8">
        <v>-51.2</v>
      </c>
      <c r="J104" s="8">
        <v>520.70000000000005</v>
      </c>
      <c r="K104" s="25" t="s">
        <v>734</v>
      </c>
      <c r="L104" s="85" t="str">
        <f t="shared" si="15"/>
        <v>No</v>
      </c>
    </row>
    <row r="105" spans="1:12" x14ac:dyDescent="0.25">
      <c r="A105" s="142" t="s">
        <v>1300</v>
      </c>
      <c r="B105" s="21" t="s">
        <v>213</v>
      </c>
      <c r="C105" s="26">
        <v>2000.0119047999999</v>
      </c>
      <c r="D105" s="7" t="str">
        <f t="shared" si="12"/>
        <v>N/A</v>
      </c>
      <c r="E105" s="26">
        <v>1612.5</v>
      </c>
      <c r="F105" s="7" t="str">
        <f t="shared" si="13"/>
        <v>N/A</v>
      </c>
      <c r="G105" s="26">
        <v>429.68369352000002</v>
      </c>
      <c r="H105" s="7" t="str">
        <f t="shared" si="14"/>
        <v>N/A</v>
      </c>
      <c r="I105" s="8">
        <v>-19.399999999999999</v>
      </c>
      <c r="J105" s="8">
        <v>-73.400000000000006</v>
      </c>
      <c r="K105" s="25" t="s">
        <v>734</v>
      </c>
      <c r="L105" s="85" t="str">
        <f t="shared" si="15"/>
        <v>No</v>
      </c>
    </row>
    <row r="106" spans="1:12" x14ac:dyDescent="0.25">
      <c r="A106" s="142" t="s">
        <v>565</v>
      </c>
      <c r="B106" s="21" t="s">
        <v>213</v>
      </c>
      <c r="C106" s="26">
        <v>5936535</v>
      </c>
      <c r="D106" s="7" t="str">
        <f t="shared" si="12"/>
        <v>N/A</v>
      </c>
      <c r="E106" s="26">
        <v>5793243</v>
      </c>
      <c r="F106" s="7" t="str">
        <f t="shared" si="13"/>
        <v>N/A</v>
      </c>
      <c r="G106" s="26">
        <v>6786370</v>
      </c>
      <c r="H106" s="7" t="str">
        <f t="shared" si="14"/>
        <v>N/A</v>
      </c>
      <c r="I106" s="8">
        <v>-2.41</v>
      </c>
      <c r="J106" s="8">
        <v>17.14</v>
      </c>
      <c r="K106" s="25" t="s">
        <v>734</v>
      </c>
      <c r="L106" s="85" t="str">
        <f t="shared" si="15"/>
        <v>Yes</v>
      </c>
    </row>
    <row r="107" spans="1:12" x14ac:dyDescent="0.25">
      <c r="A107" s="142" t="s">
        <v>566</v>
      </c>
      <c r="B107" s="21" t="s">
        <v>213</v>
      </c>
      <c r="C107" s="22">
        <v>13818</v>
      </c>
      <c r="D107" s="7" t="str">
        <f t="shared" si="12"/>
        <v>N/A</v>
      </c>
      <c r="E107" s="22">
        <v>18441</v>
      </c>
      <c r="F107" s="7" t="str">
        <f t="shared" si="13"/>
        <v>N/A</v>
      </c>
      <c r="G107" s="22">
        <v>20802</v>
      </c>
      <c r="H107" s="7" t="str">
        <f t="shared" si="14"/>
        <v>N/A</v>
      </c>
      <c r="I107" s="8">
        <v>33.46</v>
      </c>
      <c r="J107" s="8">
        <v>12.8</v>
      </c>
      <c r="K107" s="25" t="s">
        <v>734</v>
      </c>
      <c r="L107" s="85" t="str">
        <f t="shared" si="15"/>
        <v>Yes</v>
      </c>
    </row>
    <row r="108" spans="1:12" x14ac:dyDescent="0.25">
      <c r="A108" s="142" t="s">
        <v>1301</v>
      </c>
      <c r="B108" s="21" t="s">
        <v>213</v>
      </c>
      <c r="C108" s="26">
        <v>429.62331741000003</v>
      </c>
      <c r="D108" s="7" t="str">
        <f t="shared" si="12"/>
        <v>N/A</v>
      </c>
      <c r="E108" s="26">
        <v>314.15015455000002</v>
      </c>
      <c r="F108" s="7" t="str">
        <f t="shared" si="13"/>
        <v>N/A</v>
      </c>
      <c r="G108" s="26">
        <v>326.23641958000002</v>
      </c>
      <c r="H108" s="7" t="str">
        <f t="shared" si="14"/>
        <v>N/A</v>
      </c>
      <c r="I108" s="8">
        <v>-26.9</v>
      </c>
      <c r="J108" s="8">
        <v>3.847</v>
      </c>
      <c r="K108" s="25" t="s">
        <v>734</v>
      </c>
      <c r="L108" s="85" t="str">
        <f t="shared" si="15"/>
        <v>Yes</v>
      </c>
    </row>
    <row r="109" spans="1:12" x14ac:dyDescent="0.25">
      <c r="A109" s="142" t="s">
        <v>567</v>
      </c>
      <c r="B109" s="21" t="s">
        <v>213</v>
      </c>
      <c r="C109" s="26">
        <v>23723054</v>
      </c>
      <c r="D109" s="7" t="str">
        <f t="shared" si="12"/>
        <v>N/A</v>
      </c>
      <c r="E109" s="26">
        <v>14074618</v>
      </c>
      <c r="F109" s="7" t="str">
        <f t="shared" si="13"/>
        <v>N/A</v>
      </c>
      <c r="G109" s="26">
        <v>15682889</v>
      </c>
      <c r="H109" s="7" t="str">
        <f t="shared" si="14"/>
        <v>N/A</v>
      </c>
      <c r="I109" s="8">
        <v>-40.700000000000003</v>
      </c>
      <c r="J109" s="8">
        <v>11.43</v>
      </c>
      <c r="K109" s="25" t="s">
        <v>734</v>
      </c>
      <c r="L109" s="85" t="str">
        <f t="shared" si="15"/>
        <v>Yes</v>
      </c>
    </row>
    <row r="110" spans="1:12" x14ac:dyDescent="0.25">
      <c r="A110" s="142" t="s">
        <v>568</v>
      </c>
      <c r="B110" s="21" t="s">
        <v>213</v>
      </c>
      <c r="C110" s="22">
        <v>18513</v>
      </c>
      <c r="D110" s="7" t="str">
        <f t="shared" si="12"/>
        <v>N/A</v>
      </c>
      <c r="E110" s="22">
        <v>20710</v>
      </c>
      <c r="F110" s="7" t="str">
        <f t="shared" si="13"/>
        <v>N/A</v>
      </c>
      <c r="G110" s="22">
        <v>24692</v>
      </c>
      <c r="H110" s="7" t="str">
        <f t="shared" si="14"/>
        <v>N/A</v>
      </c>
      <c r="I110" s="8">
        <v>11.87</v>
      </c>
      <c r="J110" s="8">
        <v>19.23</v>
      </c>
      <c r="K110" s="25" t="s">
        <v>734</v>
      </c>
      <c r="L110" s="85" t="str">
        <f t="shared" si="15"/>
        <v>Yes</v>
      </c>
    </row>
    <row r="111" spans="1:12" x14ac:dyDescent="0.25">
      <c r="A111" s="142" t="s">
        <v>1302</v>
      </c>
      <c r="B111" s="21" t="s">
        <v>213</v>
      </c>
      <c r="C111" s="26">
        <v>1281.4267812000001</v>
      </c>
      <c r="D111" s="7" t="str">
        <f t="shared" si="12"/>
        <v>N/A</v>
      </c>
      <c r="E111" s="26">
        <v>679.60492515999999</v>
      </c>
      <c r="F111" s="7" t="str">
        <f t="shared" si="13"/>
        <v>N/A</v>
      </c>
      <c r="G111" s="26">
        <v>635.14049084999999</v>
      </c>
      <c r="H111" s="7" t="str">
        <f t="shared" si="14"/>
        <v>N/A</v>
      </c>
      <c r="I111" s="8">
        <v>-47</v>
      </c>
      <c r="J111" s="8">
        <v>-6.54</v>
      </c>
      <c r="K111" s="25" t="s">
        <v>734</v>
      </c>
      <c r="L111" s="85" t="str">
        <f t="shared" si="15"/>
        <v>Yes</v>
      </c>
    </row>
    <row r="112" spans="1:12" ht="25" x14ac:dyDescent="0.25">
      <c r="A112" s="142" t="s">
        <v>569</v>
      </c>
      <c r="B112" s="21" t="s">
        <v>213</v>
      </c>
      <c r="C112" s="26">
        <v>11186380</v>
      </c>
      <c r="D112" s="7" t="str">
        <f t="shared" si="12"/>
        <v>N/A</v>
      </c>
      <c r="E112" s="26">
        <v>8391911</v>
      </c>
      <c r="F112" s="7" t="str">
        <f t="shared" si="13"/>
        <v>N/A</v>
      </c>
      <c r="G112" s="26">
        <v>7269725</v>
      </c>
      <c r="H112" s="7" t="str">
        <f t="shared" si="14"/>
        <v>N/A</v>
      </c>
      <c r="I112" s="8">
        <v>-25</v>
      </c>
      <c r="J112" s="8">
        <v>-13.4</v>
      </c>
      <c r="K112" s="25" t="s">
        <v>734</v>
      </c>
      <c r="L112" s="85" t="str">
        <f t="shared" si="15"/>
        <v>Yes</v>
      </c>
    </row>
    <row r="113" spans="1:12" x14ac:dyDescent="0.25">
      <c r="A113" s="142" t="s">
        <v>570</v>
      </c>
      <c r="B113" s="21" t="s">
        <v>213</v>
      </c>
      <c r="C113" s="22">
        <v>1877</v>
      </c>
      <c r="D113" s="7" t="str">
        <f t="shared" si="12"/>
        <v>N/A</v>
      </c>
      <c r="E113" s="22">
        <v>1160</v>
      </c>
      <c r="F113" s="7" t="str">
        <f t="shared" si="13"/>
        <v>N/A</v>
      </c>
      <c r="G113" s="22">
        <v>619</v>
      </c>
      <c r="H113" s="7" t="str">
        <f t="shared" si="14"/>
        <v>N/A</v>
      </c>
      <c r="I113" s="8">
        <v>-38.200000000000003</v>
      </c>
      <c r="J113" s="8">
        <v>-46.6</v>
      </c>
      <c r="K113" s="25" t="s">
        <v>734</v>
      </c>
      <c r="L113" s="85" t="str">
        <f t="shared" si="15"/>
        <v>No</v>
      </c>
    </row>
    <row r="114" spans="1:12" ht="25" x14ac:dyDescent="0.25">
      <c r="A114" s="142" t="s">
        <v>1303</v>
      </c>
      <c r="B114" s="21" t="s">
        <v>213</v>
      </c>
      <c r="C114" s="26">
        <v>5959.7123068999999</v>
      </c>
      <c r="D114" s="7" t="str">
        <f t="shared" si="12"/>
        <v>N/A</v>
      </c>
      <c r="E114" s="26">
        <v>7234.4060344999998</v>
      </c>
      <c r="F114" s="7" t="str">
        <f t="shared" si="13"/>
        <v>N/A</v>
      </c>
      <c r="G114" s="26">
        <v>11744.305331</v>
      </c>
      <c r="H114" s="7" t="str">
        <f t="shared" si="14"/>
        <v>N/A</v>
      </c>
      <c r="I114" s="8">
        <v>21.39</v>
      </c>
      <c r="J114" s="8">
        <v>62.34</v>
      </c>
      <c r="K114" s="25" t="s">
        <v>734</v>
      </c>
      <c r="L114" s="85" t="str">
        <f t="shared" si="15"/>
        <v>No</v>
      </c>
    </row>
    <row r="115" spans="1:12" ht="25" x14ac:dyDescent="0.25">
      <c r="A115" s="142" t="s">
        <v>571</v>
      </c>
      <c r="B115" s="21" t="s">
        <v>213</v>
      </c>
      <c r="C115" s="26">
        <v>3109243</v>
      </c>
      <c r="D115" s="7" t="str">
        <f t="shared" si="12"/>
        <v>N/A</v>
      </c>
      <c r="E115" s="26">
        <v>2923943</v>
      </c>
      <c r="F115" s="7" t="str">
        <f t="shared" si="13"/>
        <v>N/A</v>
      </c>
      <c r="G115" s="26">
        <v>3781256</v>
      </c>
      <c r="H115" s="7" t="str">
        <f t="shared" si="14"/>
        <v>N/A</v>
      </c>
      <c r="I115" s="8">
        <v>-5.96</v>
      </c>
      <c r="J115" s="8">
        <v>29.32</v>
      </c>
      <c r="K115" s="25" t="s">
        <v>734</v>
      </c>
      <c r="L115" s="85" t="str">
        <f t="shared" si="15"/>
        <v>Yes</v>
      </c>
    </row>
    <row r="116" spans="1:12" x14ac:dyDescent="0.25">
      <c r="A116" s="84" t="s">
        <v>572</v>
      </c>
      <c r="B116" s="21" t="s">
        <v>213</v>
      </c>
      <c r="C116" s="22">
        <v>2898</v>
      </c>
      <c r="D116" s="7" t="str">
        <f t="shared" si="12"/>
        <v>N/A</v>
      </c>
      <c r="E116" s="22">
        <v>2985</v>
      </c>
      <c r="F116" s="7" t="str">
        <f t="shared" si="13"/>
        <v>N/A</v>
      </c>
      <c r="G116" s="22">
        <v>3532</v>
      </c>
      <c r="H116" s="7" t="str">
        <f t="shared" si="14"/>
        <v>N/A</v>
      </c>
      <c r="I116" s="8">
        <v>3.0019999999999998</v>
      </c>
      <c r="J116" s="8">
        <v>18.32</v>
      </c>
      <c r="K116" s="25" t="s">
        <v>734</v>
      </c>
      <c r="L116" s="85" t="str">
        <f t="shared" si="15"/>
        <v>Yes</v>
      </c>
    </row>
    <row r="117" spans="1:12" ht="25" x14ac:dyDescent="0.25">
      <c r="A117" s="84" t="s">
        <v>1304</v>
      </c>
      <c r="B117" s="21" t="s">
        <v>213</v>
      </c>
      <c r="C117" s="26">
        <v>1072.8926845999999</v>
      </c>
      <c r="D117" s="7" t="str">
        <f t="shared" si="12"/>
        <v>N/A</v>
      </c>
      <c r="E117" s="26">
        <v>979.54539363000004</v>
      </c>
      <c r="F117" s="7" t="str">
        <f t="shared" si="13"/>
        <v>N/A</v>
      </c>
      <c r="G117" s="26">
        <v>1070.5707814</v>
      </c>
      <c r="H117" s="7" t="str">
        <f t="shared" si="14"/>
        <v>N/A</v>
      </c>
      <c r="I117" s="8">
        <v>-8.6999999999999993</v>
      </c>
      <c r="J117" s="8">
        <v>9.2929999999999993</v>
      </c>
      <c r="K117" s="25" t="s">
        <v>734</v>
      </c>
      <c r="L117" s="85" t="str">
        <f t="shared" si="15"/>
        <v>Yes</v>
      </c>
    </row>
    <row r="118" spans="1:12" ht="25" x14ac:dyDescent="0.25">
      <c r="A118" s="116" t="s">
        <v>573</v>
      </c>
      <c r="B118" s="21" t="s">
        <v>213</v>
      </c>
      <c r="C118" s="26">
        <v>4205583</v>
      </c>
      <c r="D118" s="7" t="str">
        <f t="shared" si="12"/>
        <v>N/A</v>
      </c>
      <c r="E118" s="26">
        <v>2813447</v>
      </c>
      <c r="F118" s="7" t="str">
        <f t="shared" si="13"/>
        <v>N/A</v>
      </c>
      <c r="G118" s="26">
        <v>2783477</v>
      </c>
      <c r="H118" s="7" t="str">
        <f t="shared" si="14"/>
        <v>N/A</v>
      </c>
      <c r="I118" s="8">
        <v>-33.1</v>
      </c>
      <c r="J118" s="8">
        <v>-1.07</v>
      </c>
      <c r="K118" s="25" t="s">
        <v>734</v>
      </c>
      <c r="L118" s="85" t="str">
        <f t="shared" si="15"/>
        <v>Yes</v>
      </c>
    </row>
    <row r="119" spans="1:12" x14ac:dyDescent="0.25">
      <c r="A119" s="116" t="s">
        <v>574</v>
      </c>
      <c r="B119" s="21" t="s">
        <v>213</v>
      </c>
      <c r="C119" s="22">
        <v>463</v>
      </c>
      <c r="D119" s="7" t="str">
        <f t="shared" si="12"/>
        <v>N/A</v>
      </c>
      <c r="E119" s="22">
        <v>262</v>
      </c>
      <c r="F119" s="7" t="str">
        <f t="shared" si="13"/>
        <v>N/A</v>
      </c>
      <c r="G119" s="22">
        <v>193</v>
      </c>
      <c r="H119" s="7" t="str">
        <f t="shared" si="14"/>
        <v>N/A</v>
      </c>
      <c r="I119" s="8">
        <v>-43.4</v>
      </c>
      <c r="J119" s="8">
        <v>-26.3</v>
      </c>
      <c r="K119" s="25" t="s">
        <v>734</v>
      </c>
      <c r="L119" s="85" t="str">
        <f t="shared" si="15"/>
        <v>Yes</v>
      </c>
    </row>
    <row r="120" spans="1:12" ht="25" x14ac:dyDescent="0.25">
      <c r="A120" s="116" t="s">
        <v>1305</v>
      </c>
      <c r="B120" s="21" t="s">
        <v>213</v>
      </c>
      <c r="C120" s="26">
        <v>9083.3326133999999</v>
      </c>
      <c r="D120" s="7" t="str">
        <f t="shared" si="12"/>
        <v>N/A</v>
      </c>
      <c r="E120" s="26">
        <v>10738.347328</v>
      </c>
      <c r="F120" s="7" t="str">
        <f t="shared" si="13"/>
        <v>N/A</v>
      </c>
      <c r="G120" s="26">
        <v>14422.160621999999</v>
      </c>
      <c r="H120" s="7" t="str">
        <f t="shared" si="14"/>
        <v>N/A</v>
      </c>
      <c r="I120" s="8">
        <v>18.22</v>
      </c>
      <c r="J120" s="8">
        <v>34.31</v>
      </c>
      <c r="K120" s="25" t="s">
        <v>734</v>
      </c>
      <c r="L120" s="85" t="str">
        <f t="shared" si="15"/>
        <v>No</v>
      </c>
    </row>
    <row r="121" spans="1:12" ht="25" x14ac:dyDescent="0.25">
      <c r="A121" s="116" t="s">
        <v>575</v>
      </c>
      <c r="B121" s="21" t="s">
        <v>213</v>
      </c>
      <c r="C121" s="26">
        <v>605609</v>
      </c>
      <c r="D121" s="7" t="str">
        <f t="shared" si="12"/>
        <v>N/A</v>
      </c>
      <c r="E121" s="26">
        <v>667679</v>
      </c>
      <c r="F121" s="7" t="str">
        <f t="shared" si="13"/>
        <v>N/A</v>
      </c>
      <c r="G121" s="26">
        <v>454867</v>
      </c>
      <c r="H121" s="7" t="str">
        <f t="shared" si="14"/>
        <v>N/A</v>
      </c>
      <c r="I121" s="8">
        <v>10.25</v>
      </c>
      <c r="J121" s="8">
        <v>-31.9</v>
      </c>
      <c r="K121" s="25" t="s">
        <v>734</v>
      </c>
      <c r="L121" s="85" t="str">
        <f t="shared" si="15"/>
        <v>No</v>
      </c>
    </row>
    <row r="122" spans="1:12" x14ac:dyDescent="0.25">
      <c r="A122" s="116" t="s">
        <v>576</v>
      </c>
      <c r="B122" s="21" t="s">
        <v>213</v>
      </c>
      <c r="C122" s="22">
        <v>389</v>
      </c>
      <c r="D122" s="7" t="str">
        <f t="shared" si="12"/>
        <v>N/A</v>
      </c>
      <c r="E122" s="22">
        <v>422</v>
      </c>
      <c r="F122" s="7" t="str">
        <f t="shared" si="13"/>
        <v>N/A</v>
      </c>
      <c r="G122" s="22">
        <v>300</v>
      </c>
      <c r="H122" s="7" t="str">
        <f t="shared" si="14"/>
        <v>N/A</v>
      </c>
      <c r="I122" s="8">
        <v>8.4830000000000005</v>
      </c>
      <c r="J122" s="8">
        <v>-28.9</v>
      </c>
      <c r="K122" s="25" t="s">
        <v>734</v>
      </c>
      <c r="L122" s="85" t="str">
        <f t="shared" si="15"/>
        <v>Yes</v>
      </c>
    </row>
    <row r="123" spans="1:12" ht="25" x14ac:dyDescent="0.25">
      <c r="A123" s="116" t="s">
        <v>1306</v>
      </c>
      <c r="B123" s="21" t="s">
        <v>213</v>
      </c>
      <c r="C123" s="26">
        <v>1556.8354756000001</v>
      </c>
      <c r="D123" s="7" t="str">
        <f t="shared" si="12"/>
        <v>N/A</v>
      </c>
      <c r="E123" s="26">
        <v>1582.1777251000001</v>
      </c>
      <c r="F123" s="7" t="str">
        <f t="shared" si="13"/>
        <v>N/A</v>
      </c>
      <c r="G123" s="26">
        <v>1516.2233332999999</v>
      </c>
      <c r="H123" s="7" t="str">
        <f t="shared" si="14"/>
        <v>N/A</v>
      </c>
      <c r="I123" s="8">
        <v>1.6279999999999999</v>
      </c>
      <c r="J123" s="8">
        <v>-4.17</v>
      </c>
      <c r="K123" s="25" t="s">
        <v>734</v>
      </c>
      <c r="L123" s="85" t="str">
        <f t="shared" si="15"/>
        <v>Yes</v>
      </c>
    </row>
    <row r="124" spans="1:12" ht="25" x14ac:dyDescent="0.25">
      <c r="A124" s="116" t="s">
        <v>577</v>
      </c>
      <c r="B124" s="21" t="s">
        <v>213</v>
      </c>
      <c r="C124" s="26">
        <v>885857</v>
      </c>
      <c r="D124" s="7" t="str">
        <f t="shared" si="12"/>
        <v>N/A</v>
      </c>
      <c r="E124" s="26">
        <v>733597</v>
      </c>
      <c r="F124" s="7" t="str">
        <f t="shared" si="13"/>
        <v>N/A</v>
      </c>
      <c r="G124" s="26">
        <v>652294</v>
      </c>
      <c r="H124" s="7" t="str">
        <f t="shared" si="14"/>
        <v>N/A</v>
      </c>
      <c r="I124" s="8">
        <v>-17.2</v>
      </c>
      <c r="J124" s="8">
        <v>-11.1</v>
      </c>
      <c r="K124" s="25" t="s">
        <v>734</v>
      </c>
      <c r="L124" s="85" t="str">
        <f t="shared" si="15"/>
        <v>Yes</v>
      </c>
    </row>
    <row r="125" spans="1:12" x14ac:dyDescent="0.25">
      <c r="A125" s="108" t="s">
        <v>578</v>
      </c>
      <c r="B125" s="21" t="s">
        <v>213</v>
      </c>
      <c r="C125" s="22">
        <v>834</v>
      </c>
      <c r="D125" s="7" t="str">
        <f t="shared" si="12"/>
        <v>N/A</v>
      </c>
      <c r="E125" s="22">
        <v>1147</v>
      </c>
      <c r="F125" s="7" t="str">
        <f t="shared" si="13"/>
        <v>N/A</v>
      </c>
      <c r="G125" s="22">
        <v>1430</v>
      </c>
      <c r="H125" s="7" t="str">
        <f t="shared" si="14"/>
        <v>N/A</v>
      </c>
      <c r="I125" s="8">
        <v>37.53</v>
      </c>
      <c r="J125" s="8">
        <v>24.67</v>
      </c>
      <c r="K125" s="25" t="s">
        <v>734</v>
      </c>
      <c r="L125" s="85" t="str">
        <f t="shared" si="15"/>
        <v>Yes</v>
      </c>
    </row>
    <row r="126" spans="1:12" ht="25" x14ac:dyDescent="0.25">
      <c r="A126" s="108" t="s">
        <v>1307</v>
      </c>
      <c r="B126" s="21" t="s">
        <v>213</v>
      </c>
      <c r="C126" s="26">
        <v>1062.1786571</v>
      </c>
      <c r="D126" s="7" t="str">
        <f t="shared" si="12"/>
        <v>N/A</v>
      </c>
      <c r="E126" s="26">
        <v>639.57890148000001</v>
      </c>
      <c r="F126" s="7" t="str">
        <f t="shared" si="13"/>
        <v>N/A</v>
      </c>
      <c r="G126" s="26">
        <v>456.14965035</v>
      </c>
      <c r="H126" s="7" t="str">
        <f t="shared" si="14"/>
        <v>N/A</v>
      </c>
      <c r="I126" s="8">
        <v>-39.799999999999997</v>
      </c>
      <c r="J126" s="8">
        <v>-28.7</v>
      </c>
      <c r="K126" s="25" t="s">
        <v>734</v>
      </c>
      <c r="L126" s="85" t="str">
        <f t="shared" si="15"/>
        <v>Yes</v>
      </c>
    </row>
    <row r="127" spans="1:12" ht="25" x14ac:dyDescent="0.25">
      <c r="A127" s="108" t="s">
        <v>579</v>
      </c>
      <c r="B127" s="21" t="s">
        <v>213</v>
      </c>
      <c r="C127" s="26">
        <v>111303</v>
      </c>
      <c r="D127" s="7" t="str">
        <f t="shared" si="12"/>
        <v>N/A</v>
      </c>
      <c r="E127" s="26">
        <v>66242</v>
      </c>
      <c r="F127" s="7" t="str">
        <f t="shared" si="13"/>
        <v>N/A</v>
      </c>
      <c r="G127" s="26">
        <v>125350</v>
      </c>
      <c r="H127" s="7" t="str">
        <f t="shared" si="14"/>
        <v>N/A</v>
      </c>
      <c r="I127" s="8">
        <v>-40.5</v>
      </c>
      <c r="J127" s="8">
        <v>89.23</v>
      </c>
      <c r="K127" s="25" t="s">
        <v>734</v>
      </c>
      <c r="L127" s="85" t="str">
        <f t="shared" si="15"/>
        <v>No</v>
      </c>
    </row>
    <row r="128" spans="1:12" x14ac:dyDescent="0.25">
      <c r="A128" s="108" t="s">
        <v>580</v>
      </c>
      <c r="B128" s="21" t="s">
        <v>213</v>
      </c>
      <c r="C128" s="22">
        <v>344</v>
      </c>
      <c r="D128" s="7" t="str">
        <f t="shared" si="12"/>
        <v>N/A</v>
      </c>
      <c r="E128" s="22">
        <v>335</v>
      </c>
      <c r="F128" s="7" t="str">
        <f t="shared" si="13"/>
        <v>N/A</v>
      </c>
      <c r="G128" s="22">
        <v>457</v>
      </c>
      <c r="H128" s="7" t="str">
        <f t="shared" si="14"/>
        <v>N/A</v>
      </c>
      <c r="I128" s="8">
        <v>-2.62</v>
      </c>
      <c r="J128" s="8">
        <v>36.42</v>
      </c>
      <c r="K128" s="25" t="s">
        <v>734</v>
      </c>
      <c r="L128" s="85" t="str">
        <f t="shared" si="15"/>
        <v>No</v>
      </c>
    </row>
    <row r="129" spans="1:12" ht="25" x14ac:dyDescent="0.25">
      <c r="A129" s="108" t="s">
        <v>1308</v>
      </c>
      <c r="B129" s="21" t="s">
        <v>213</v>
      </c>
      <c r="C129" s="26">
        <v>323.55523255999998</v>
      </c>
      <c r="D129" s="7" t="str">
        <f t="shared" si="12"/>
        <v>N/A</v>
      </c>
      <c r="E129" s="26">
        <v>197.73731343</v>
      </c>
      <c r="F129" s="7" t="str">
        <f t="shared" si="13"/>
        <v>N/A</v>
      </c>
      <c r="G129" s="26">
        <v>274.28884025999997</v>
      </c>
      <c r="H129" s="7" t="str">
        <f t="shared" si="14"/>
        <v>N/A</v>
      </c>
      <c r="I129" s="8">
        <v>-38.9</v>
      </c>
      <c r="J129" s="8">
        <v>38.71</v>
      </c>
      <c r="K129" s="25" t="s">
        <v>734</v>
      </c>
      <c r="L129" s="85" t="str">
        <f t="shared" si="15"/>
        <v>No</v>
      </c>
    </row>
    <row r="130" spans="1:12" x14ac:dyDescent="0.25">
      <c r="A130" s="108" t="s">
        <v>581</v>
      </c>
      <c r="B130" s="21" t="s">
        <v>213</v>
      </c>
      <c r="C130" s="26">
        <v>899141</v>
      </c>
      <c r="D130" s="7" t="str">
        <f t="shared" si="12"/>
        <v>N/A</v>
      </c>
      <c r="E130" s="26">
        <v>377404</v>
      </c>
      <c r="F130" s="7" t="str">
        <f t="shared" si="13"/>
        <v>N/A</v>
      </c>
      <c r="G130" s="26">
        <v>673463</v>
      </c>
      <c r="H130" s="7" t="str">
        <f t="shared" si="14"/>
        <v>N/A</v>
      </c>
      <c r="I130" s="8">
        <v>-58</v>
      </c>
      <c r="J130" s="8">
        <v>78.45</v>
      </c>
      <c r="K130" s="25" t="s">
        <v>734</v>
      </c>
      <c r="L130" s="85" t="str">
        <f t="shared" si="15"/>
        <v>No</v>
      </c>
    </row>
    <row r="131" spans="1:12" x14ac:dyDescent="0.25">
      <c r="A131" s="108" t="s">
        <v>582</v>
      </c>
      <c r="B131" s="21" t="s">
        <v>213</v>
      </c>
      <c r="C131" s="22">
        <v>113</v>
      </c>
      <c r="D131" s="7" t="str">
        <f t="shared" si="12"/>
        <v>N/A</v>
      </c>
      <c r="E131" s="22">
        <v>73</v>
      </c>
      <c r="F131" s="7" t="str">
        <f t="shared" si="13"/>
        <v>N/A</v>
      </c>
      <c r="G131" s="22">
        <v>76</v>
      </c>
      <c r="H131" s="7" t="str">
        <f t="shared" si="14"/>
        <v>N/A</v>
      </c>
      <c r="I131" s="8">
        <v>-35.4</v>
      </c>
      <c r="J131" s="8">
        <v>4.1100000000000003</v>
      </c>
      <c r="K131" s="25" t="s">
        <v>734</v>
      </c>
      <c r="L131" s="85" t="str">
        <f t="shared" si="15"/>
        <v>Yes</v>
      </c>
    </row>
    <row r="132" spans="1:12" x14ac:dyDescent="0.25">
      <c r="A132" s="108" t="s">
        <v>1309</v>
      </c>
      <c r="B132" s="21" t="s">
        <v>213</v>
      </c>
      <c r="C132" s="26">
        <v>7957</v>
      </c>
      <c r="D132" s="7" t="str">
        <f t="shared" si="12"/>
        <v>N/A</v>
      </c>
      <c r="E132" s="26">
        <v>5169.9178081999999</v>
      </c>
      <c r="F132" s="7" t="str">
        <f t="shared" si="13"/>
        <v>N/A</v>
      </c>
      <c r="G132" s="26">
        <v>8861.3552631999992</v>
      </c>
      <c r="H132" s="7" t="str">
        <f t="shared" si="14"/>
        <v>N/A</v>
      </c>
      <c r="I132" s="8">
        <v>-35</v>
      </c>
      <c r="J132" s="8">
        <v>71.400000000000006</v>
      </c>
      <c r="K132" s="25" t="s">
        <v>734</v>
      </c>
      <c r="L132" s="85" t="str">
        <f t="shared" si="15"/>
        <v>No</v>
      </c>
    </row>
    <row r="133" spans="1:12" ht="25" x14ac:dyDescent="0.25">
      <c r="A133" s="108" t="s">
        <v>583</v>
      </c>
      <c r="B133" s="21" t="s">
        <v>213</v>
      </c>
      <c r="C133" s="26">
        <v>410621</v>
      </c>
      <c r="D133" s="7" t="str">
        <f t="shared" si="12"/>
        <v>N/A</v>
      </c>
      <c r="E133" s="26">
        <v>339344</v>
      </c>
      <c r="F133" s="7" t="str">
        <f t="shared" si="13"/>
        <v>N/A</v>
      </c>
      <c r="G133" s="26">
        <v>430989</v>
      </c>
      <c r="H133" s="7" t="str">
        <f t="shared" si="14"/>
        <v>N/A</v>
      </c>
      <c r="I133" s="8">
        <v>-17.399999999999999</v>
      </c>
      <c r="J133" s="8">
        <v>27.01</v>
      </c>
      <c r="K133" s="25" t="s">
        <v>734</v>
      </c>
      <c r="L133" s="85" t="str">
        <f>IF(J133="Div by 0", "N/A", IF(OR(J133="N/A",K133="N/A"),"N/A", IF(J133&gt;VALUE(MID(K133,1,2)), "No", IF(J133&lt;-1*VALUE(MID(K133,1,2)), "No", "Yes"))))</f>
        <v>Yes</v>
      </c>
    </row>
    <row r="134" spans="1:12" x14ac:dyDescent="0.25">
      <c r="A134" s="108" t="s">
        <v>584</v>
      </c>
      <c r="B134" s="21" t="s">
        <v>213</v>
      </c>
      <c r="C134" s="22">
        <v>1785</v>
      </c>
      <c r="D134" s="7" t="str">
        <f t="shared" si="12"/>
        <v>N/A</v>
      </c>
      <c r="E134" s="22">
        <v>2127</v>
      </c>
      <c r="F134" s="7" t="str">
        <f t="shared" si="13"/>
        <v>N/A</v>
      </c>
      <c r="G134" s="22">
        <v>2795</v>
      </c>
      <c r="H134" s="7" t="str">
        <f t="shared" si="14"/>
        <v>N/A</v>
      </c>
      <c r="I134" s="8">
        <v>19.16</v>
      </c>
      <c r="J134" s="8">
        <v>31.41</v>
      </c>
      <c r="K134" s="25" t="s">
        <v>734</v>
      </c>
      <c r="L134" s="85" t="str">
        <f t="shared" ref="L134:L138" si="16">IF(J134="Div by 0", "N/A", IF(OR(J134="N/A",K134="N/A"),"N/A", IF(J134&gt;VALUE(MID(K134,1,2)), "No", IF(J134&lt;-1*VALUE(MID(K134,1,2)), "No", "Yes"))))</f>
        <v>No</v>
      </c>
    </row>
    <row r="135" spans="1:12" ht="25" x14ac:dyDescent="0.25">
      <c r="A135" s="108" t="s">
        <v>1310</v>
      </c>
      <c r="B135" s="21" t="s">
        <v>213</v>
      </c>
      <c r="C135" s="26">
        <v>230.03977591</v>
      </c>
      <c r="D135" s="7" t="str">
        <f t="shared" si="12"/>
        <v>N/A</v>
      </c>
      <c r="E135" s="26">
        <v>159.54113774999999</v>
      </c>
      <c r="F135" s="7" t="str">
        <f t="shared" si="13"/>
        <v>N/A</v>
      </c>
      <c r="G135" s="26">
        <v>154.19999999999999</v>
      </c>
      <c r="H135" s="7" t="str">
        <f t="shared" si="14"/>
        <v>N/A</v>
      </c>
      <c r="I135" s="8">
        <v>-30.6</v>
      </c>
      <c r="J135" s="8">
        <v>-3.35</v>
      </c>
      <c r="K135" s="25" t="s">
        <v>734</v>
      </c>
      <c r="L135" s="85" t="str">
        <f t="shared" si="16"/>
        <v>Yes</v>
      </c>
    </row>
    <row r="136" spans="1:12" ht="25" x14ac:dyDescent="0.25">
      <c r="A136" s="108" t="s">
        <v>585</v>
      </c>
      <c r="B136" s="21" t="s">
        <v>213</v>
      </c>
      <c r="C136" s="26">
        <v>5016378</v>
      </c>
      <c r="D136" s="7" t="str">
        <f t="shared" ref="D136:D150" si="17">IF($B136="N/A","N/A",IF(C136&gt;10,"No",IF(C136&lt;-10,"No","Yes")))</f>
        <v>N/A</v>
      </c>
      <c r="E136" s="26">
        <v>1741208</v>
      </c>
      <c r="F136" s="7" t="str">
        <f t="shared" ref="F136:F150" si="18">IF($B136="N/A","N/A",IF(E136&gt;10,"No",IF(E136&lt;-10,"No","Yes")))</f>
        <v>N/A</v>
      </c>
      <c r="G136" s="26">
        <v>1633935</v>
      </c>
      <c r="H136" s="7" t="str">
        <f t="shared" ref="H136:H150" si="19">IF($B136="N/A","N/A",IF(G136&gt;10,"No",IF(G136&lt;-10,"No","Yes")))</f>
        <v>N/A</v>
      </c>
      <c r="I136" s="8">
        <v>-65.3</v>
      </c>
      <c r="J136" s="8">
        <v>-6.16</v>
      </c>
      <c r="K136" s="25" t="s">
        <v>734</v>
      </c>
      <c r="L136" s="85" t="str">
        <f t="shared" si="16"/>
        <v>Yes</v>
      </c>
    </row>
    <row r="137" spans="1:12" x14ac:dyDescent="0.25">
      <c r="A137" s="108" t="s">
        <v>586</v>
      </c>
      <c r="B137" s="21" t="s">
        <v>213</v>
      </c>
      <c r="C137" s="22">
        <v>151</v>
      </c>
      <c r="D137" s="7" t="str">
        <f t="shared" si="17"/>
        <v>N/A</v>
      </c>
      <c r="E137" s="22">
        <v>76</v>
      </c>
      <c r="F137" s="7" t="str">
        <f t="shared" si="18"/>
        <v>N/A</v>
      </c>
      <c r="G137" s="22">
        <v>63</v>
      </c>
      <c r="H137" s="7" t="str">
        <f t="shared" si="19"/>
        <v>N/A</v>
      </c>
      <c r="I137" s="8">
        <v>-49.7</v>
      </c>
      <c r="J137" s="8">
        <v>-17.100000000000001</v>
      </c>
      <c r="K137" s="25" t="s">
        <v>734</v>
      </c>
      <c r="L137" s="85" t="str">
        <f t="shared" si="16"/>
        <v>Yes</v>
      </c>
    </row>
    <row r="138" spans="1:12" ht="25" x14ac:dyDescent="0.25">
      <c r="A138" s="108" t="s">
        <v>1311</v>
      </c>
      <c r="B138" s="21" t="s">
        <v>213</v>
      </c>
      <c r="C138" s="26">
        <v>33221.046358</v>
      </c>
      <c r="D138" s="7" t="str">
        <f t="shared" si="17"/>
        <v>N/A</v>
      </c>
      <c r="E138" s="26">
        <v>22910.631579000001</v>
      </c>
      <c r="F138" s="7" t="str">
        <f t="shared" si="18"/>
        <v>N/A</v>
      </c>
      <c r="G138" s="26">
        <v>25935.476190000001</v>
      </c>
      <c r="H138" s="7" t="str">
        <f t="shared" si="19"/>
        <v>N/A</v>
      </c>
      <c r="I138" s="8">
        <v>-31</v>
      </c>
      <c r="J138" s="8">
        <v>13.2</v>
      </c>
      <c r="K138" s="25" t="s">
        <v>734</v>
      </c>
      <c r="L138" s="85" t="str">
        <f t="shared" si="16"/>
        <v>Yes</v>
      </c>
    </row>
    <row r="139" spans="1:12" ht="25" x14ac:dyDescent="0.25">
      <c r="A139" s="108" t="s">
        <v>587</v>
      </c>
      <c r="B139" s="21" t="s">
        <v>213</v>
      </c>
      <c r="C139" s="26">
        <v>5220017</v>
      </c>
      <c r="D139" s="7" t="str">
        <f t="shared" si="17"/>
        <v>N/A</v>
      </c>
      <c r="E139" s="26">
        <v>2493643</v>
      </c>
      <c r="F139" s="7" t="str">
        <f t="shared" si="18"/>
        <v>N/A</v>
      </c>
      <c r="G139" s="26">
        <v>2278852</v>
      </c>
      <c r="H139" s="7" t="str">
        <f t="shared" si="19"/>
        <v>N/A</v>
      </c>
      <c r="I139" s="8">
        <v>-52.2</v>
      </c>
      <c r="J139" s="8">
        <v>-8.61</v>
      </c>
      <c r="K139" s="25" t="s">
        <v>734</v>
      </c>
      <c r="L139" s="85" t="str">
        <f t="shared" ref="L139:L150" si="20">IF(J139="Div by 0", "N/A", IF(K139="N/A","N/A", IF(J139&gt;VALUE(MID(K139,1,2)), "No", IF(J139&lt;-1*VALUE(MID(K139,1,2)), "No", "Yes"))))</f>
        <v>Yes</v>
      </c>
    </row>
    <row r="140" spans="1:12" x14ac:dyDescent="0.25">
      <c r="A140" s="108" t="s">
        <v>588</v>
      </c>
      <c r="B140" s="21" t="s">
        <v>213</v>
      </c>
      <c r="C140" s="22">
        <v>5399</v>
      </c>
      <c r="D140" s="7" t="str">
        <f t="shared" si="17"/>
        <v>N/A</v>
      </c>
      <c r="E140" s="22">
        <v>5120</v>
      </c>
      <c r="F140" s="7" t="str">
        <f t="shared" si="18"/>
        <v>N/A</v>
      </c>
      <c r="G140" s="22">
        <v>5660</v>
      </c>
      <c r="H140" s="7" t="str">
        <f t="shared" si="19"/>
        <v>N/A</v>
      </c>
      <c r="I140" s="8">
        <v>-5.17</v>
      </c>
      <c r="J140" s="8">
        <v>10.55</v>
      </c>
      <c r="K140" s="25" t="s">
        <v>734</v>
      </c>
      <c r="L140" s="85" t="str">
        <f t="shared" si="20"/>
        <v>Yes</v>
      </c>
    </row>
    <row r="141" spans="1:12" ht="25" x14ac:dyDescent="0.25">
      <c r="A141" s="108" t="s">
        <v>1312</v>
      </c>
      <c r="B141" s="21" t="s">
        <v>213</v>
      </c>
      <c r="C141" s="26">
        <v>966.84886089999998</v>
      </c>
      <c r="D141" s="7" t="str">
        <f t="shared" si="17"/>
        <v>N/A</v>
      </c>
      <c r="E141" s="26">
        <v>487.03964844000001</v>
      </c>
      <c r="F141" s="7" t="str">
        <f t="shared" si="18"/>
        <v>N/A</v>
      </c>
      <c r="G141" s="26">
        <v>402.62402827</v>
      </c>
      <c r="H141" s="7" t="str">
        <f t="shared" si="19"/>
        <v>N/A</v>
      </c>
      <c r="I141" s="8">
        <v>-49.6</v>
      </c>
      <c r="J141" s="8">
        <v>-17.3</v>
      </c>
      <c r="K141" s="25" t="s">
        <v>734</v>
      </c>
      <c r="L141" s="85" t="str">
        <f t="shared" si="20"/>
        <v>Yes</v>
      </c>
    </row>
    <row r="142" spans="1:12" ht="25" x14ac:dyDescent="0.25">
      <c r="A142" s="108" t="s">
        <v>589</v>
      </c>
      <c r="B142" s="21" t="s">
        <v>213</v>
      </c>
      <c r="C142" s="26">
        <v>1446709</v>
      </c>
      <c r="D142" s="7" t="str">
        <f t="shared" si="17"/>
        <v>N/A</v>
      </c>
      <c r="E142" s="26">
        <v>705917</v>
      </c>
      <c r="F142" s="7" t="str">
        <f t="shared" si="18"/>
        <v>N/A</v>
      </c>
      <c r="G142" s="26">
        <v>1272543</v>
      </c>
      <c r="H142" s="7" t="str">
        <f t="shared" si="19"/>
        <v>N/A</v>
      </c>
      <c r="I142" s="8">
        <v>-51.2</v>
      </c>
      <c r="J142" s="8">
        <v>80.27</v>
      </c>
      <c r="K142" s="25" t="s">
        <v>734</v>
      </c>
      <c r="L142" s="85" t="str">
        <f t="shared" si="20"/>
        <v>No</v>
      </c>
    </row>
    <row r="143" spans="1:12" x14ac:dyDescent="0.25">
      <c r="A143" s="84" t="s">
        <v>590</v>
      </c>
      <c r="B143" s="21" t="s">
        <v>213</v>
      </c>
      <c r="C143" s="22">
        <v>95</v>
      </c>
      <c r="D143" s="7" t="str">
        <f t="shared" si="17"/>
        <v>N/A</v>
      </c>
      <c r="E143" s="22">
        <v>36</v>
      </c>
      <c r="F143" s="7" t="str">
        <f t="shared" si="18"/>
        <v>N/A</v>
      </c>
      <c r="G143" s="22">
        <v>32</v>
      </c>
      <c r="H143" s="7" t="str">
        <f t="shared" si="19"/>
        <v>N/A</v>
      </c>
      <c r="I143" s="8">
        <v>-62.1</v>
      </c>
      <c r="J143" s="8">
        <v>-11.1</v>
      </c>
      <c r="K143" s="25" t="s">
        <v>734</v>
      </c>
      <c r="L143" s="85" t="str">
        <f t="shared" si="20"/>
        <v>Yes</v>
      </c>
    </row>
    <row r="144" spans="1:12" ht="25" x14ac:dyDescent="0.25">
      <c r="A144" s="84" t="s">
        <v>1313</v>
      </c>
      <c r="B144" s="21" t="s">
        <v>213</v>
      </c>
      <c r="C144" s="26">
        <v>15228.515788999999</v>
      </c>
      <c r="D144" s="7" t="str">
        <f t="shared" si="17"/>
        <v>N/A</v>
      </c>
      <c r="E144" s="26">
        <v>19608.805555999999</v>
      </c>
      <c r="F144" s="7" t="str">
        <f t="shared" si="18"/>
        <v>N/A</v>
      </c>
      <c r="G144" s="26">
        <v>39766.96875</v>
      </c>
      <c r="H144" s="7" t="str">
        <f t="shared" si="19"/>
        <v>N/A</v>
      </c>
      <c r="I144" s="8">
        <v>28.76</v>
      </c>
      <c r="J144" s="8">
        <v>102.8</v>
      </c>
      <c r="K144" s="25" t="s">
        <v>734</v>
      </c>
      <c r="L144" s="85" t="str">
        <f t="shared" si="20"/>
        <v>No</v>
      </c>
    </row>
    <row r="145" spans="1:12" ht="25" x14ac:dyDescent="0.25">
      <c r="A145" s="108" t="s">
        <v>591</v>
      </c>
      <c r="B145" s="21" t="s">
        <v>213</v>
      </c>
      <c r="C145" s="26">
        <v>22526749</v>
      </c>
      <c r="D145" s="7" t="str">
        <f t="shared" si="17"/>
        <v>N/A</v>
      </c>
      <c r="E145" s="26">
        <v>19524836</v>
      </c>
      <c r="F145" s="7" t="str">
        <f t="shared" si="18"/>
        <v>N/A</v>
      </c>
      <c r="G145" s="26">
        <v>23196796</v>
      </c>
      <c r="H145" s="7" t="str">
        <f t="shared" si="19"/>
        <v>N/A</v>
      </c>
      <c r="I145" s="8">
        <v>-13.3</v>
      </c>
      <c r="J145" s="8">
        <v>18.809999999999999</v>
      </c>
      <c r="K145" s="25" t="s">
        <v>734</v>
      </c>
      <c r="L145" s="85" t="str">
        <f t="shared" si="20"/>
        <v>Yes</v>
      </c>
    </row>
    <row r="146" spans="1:12" x14ac:dyDescent="0.25">
      <c r="A146" s="108" t="s">
        <v>592</v>
      </c>
      <c r="B146" s="21" t="s">
        <v>213</v>
      </c>
      <c r="C146" s="22">
        <v>3826</v>
      </c>
      <c r="D146" s="7" t="str">
        <f t="shared" si="17"/>
        <v>N/A</v>
      </c>
      <c r="E146" s="22">
        <v>5215</v>
      </c>
      <c r="F146" s="7" t="str">
        <f t="shared" si="18"/>
        <v>N/A</v>
      </c>
      <c r="G146" s="22">
        <v>6233</v>
      </c>
      <c r="H146" s="7" t="str">
        <f t="shared" si="19"/>
        <v>N/A</v>
      </c>
      <c r="I146" s="8">
        <v>36.299999999999997</v>
      </c>
      <c r="J146" s="8">
        <v>19.52</v>
      </c>
      <c r="K146" s="25" t="s">
        <v>734</v>
      </c>
      <c r="L146" s="85" t="str">
        <f t="shared" si="20"/>
        <v>Yes</v>
      </c>
    </row>
    <row r="147" spans="1:12" ht="25" x14ac:dyDescent="0.25">
      <c r="A147" s="108" t="s">
        <v>1314</v>
      </c>
      <c r="B147" s="21" t="s">
        <v>213</v>
      </c>
      <c r="C147" s="26">
        <v>5887.8068479000003</v>
      </c>
      <c r="D147" s="7" t="str">
        <f t="shared" si="17"/>
        <v>N/A</v>
      </c>
      <c r="E147" s="26">
        <v>3743.9762224000001</v>
      </c>
      <c r="F147" s="7" t="str">
        <f t="shared" si="18"/>
        <v>N/A</v>
      </c>
      <c r="G147" s="26">
        <v>3721.6101395999999</v>
      </c>
      <c r="H147" s="7" t="str">
        <f t="shared" si="19"/>
        <v>N/A</v>
      </c>
      <c r="I147" s="8">
        <v>-36.4</v>
      </c>
      <c r="J147" s="8">
        <v>-0.59699999999999998</v>
      </c>
      <c r="K147" s="25" t="s">
        <v>734</v>
      </c>
      <c r="L147" s="85" t="str">
        <f t="shared" si="20"/>
        <v>Yes</v>
      </c>
    </row>
    <row r="148" spans="1:12" ht="25" x14ac:dyDescent="0.25">
      <c r="A148" s="108" t="s">
        <v>593</v>
      </c>
      <c r="B148" s="21" t="s">
        <v>213</v>
      </c>
      <c r="C148" s="26">
        <v>12962</v>
      </c>
      <c r="D148" s="7" t="str">
        <f t="shared" si="17"/>
        <v>N/A</v>
      </c>
      <c r="E148" s="26">
        <v>0</v>
      </c>
      <c r="F148" s="7" t="str">
        <f t="shared" si="18"/>
        <v>N/A</v>
      </c>
      <c r="G148" s="26">
        <v>0</v>
      </c>
      <c r="H148" s="7" t="str">
        <f t="shared" si="19"/>
        <v>N/A</v>
      </c>
      <c r="I148" s="8">
        <v>-100</v>
      </c>
      <c r="J148" s="8" t="s">
        <v>1750</v>
      </c>
      <c r="K148" s="25" t="s">
        <v>734</v>
      </c>
      <c r="L148" s="85" t="str">
        <f t="shared" si="20"/>
        <v>N/A</v>
      </c>
    </row>
    <row r="149" spans="1:12" x14ac:dyDescent="0.25">
      <c r="A149" s="108" t="s">
        <v>594</v>
      </c>
      <c r="B149" s="21" t="s">
        <v>213</v>
      </c>
      <c r="C149" s="22">
        <v>11</v>
      </c>
      <c r="D149" s="7" t="str">
        <f t="shared" si="17"/>
        <v>N/A</v>
      </c>
      <c r="E149" s="22">
        <v>0</v>
      </c>
      <c r="F149" s="7" t="str">
        <f t="shared" si="18"/>
        <v>N/A</v>
      </c>
      <c r="G149" s="22">
        <v>0</v>
      </c>
      <c r="H149" s="7" t="str">
        <f t="shared" si="19"/>
        <v>N/A</v>
      </c>
      <c r="I149" s="8">
        <v>-100</v>
      </c>
      <c r="J149" s="8" t="s">
        <v>1750</v>
      </c>
      <c r="K149" s="25" t="s">
        <v>734</v>
      </c>
      <c r="L149" s="85" t="str">
        <f t="shared" si="20"/>
        <v>N/A</v>
      </c>
    </row>
    <row r="150" spans="1:12" ht="25" x14ac:dyDescent="0.25">
      <c r="A150" s="116" t="s">
        <v>1315</v>
      </c>
      <c r="B150" s="21" t="s">
        <v>213</v>
      </c>
      <c r="C150" s="26">
        <v>6481</v>
      </c>
      <c r="D150" s="7" t="str">
        <f t="shared" si="17"/>
        <v>N/A</v>
      </c>
      <c r="E150" s="26" t="s">
        <v>1750</v>
      </c>
      <c r="F150" s="7" t="str">
        <f t="shared" si="18"/>
        <v>N/A</v>
      </c>
      <c r="G150" s="26" t="s">
        <v>1750</v>
      </c>
      <c r="H150" s="7" t="str">
        <f t="shared" si="19"/>
        <v>N/A</v>
      </c>
      <c r="I150" s="8" t="s">
        <v>1750</v>
      </c>
      <c r="J150" s="8" t="s">
        <v>1750</v>
      </c>
      <c r="K150" s="25" t="s">
        <v>734</v>
      </c>
      <c r="L150" s="85" t="str">
        <f t="shared" si="20"/>
        <v>N/A</v>
      </c>
    </row>
    <row r="151" spans="1:12" x14ac:dyDescent="0.25">
      <c r="A151" s="116" t="s">
        <v>1316</v>
      </c>
      <c r="B151" s="21" t="s">
        <v>213</v>
      </c>
      <c r="C151" s="26">
        <v>974.10059120999995</v>
      </c>
      <c r="D151" s="7" t="str">
        <f t="shared" ref="D151:D170" si="21">IF($B151="N/A","N/A",IF(C151&gt;10,"No",IF(C151&lt;-10,"No","Yes")))</f>
        <v>N/A</v>
      </c>
      <c r="E151" s="26">
        <v>404.68644588000001</v>
      </c>
      <c r="F151" s="7" t="str">
        <f t="shared" ref="F151:F170" si="22">IF($B151="N/A","N/A",IF(E151&gt;10,"No",IF(E151&lt;-10,"No","Yes")))</f>
        <v>N/A</v>
      </c>
      <c r="G151" s="26">
        <v>418.79814762000001</v>
      </c>
      <c r="H151" s="7" t="str">
        <f t="shared" ref="H151:H170" si="23">IF($B151="N/A","N/A",IF(G151&gt;10,"No",IF(G151&lt;-10,"No","Yes")))</f>
        <v>N/A</v>
      </c>
      <c r="I151" s="8">
        <v>-58.5</v>
      </c>
      <c r="J151" s="8">
        <v>3.4870000000000001</v>
      </c>
      <c r="K151" s="25" t="s">
        <v>734</v>
      </c>
      <c r="L151" s="85" t="str">
        <f t="shared" ref="L151:L170" si="24">IF(J151="Div by 0", "N/A", IF(K151="N/A","N/A", IF(J151&gt;VALUE(MID(K151,1,2)), "No", IF(J151&lt;-1*VALUE(MID(K151,1,2)), "No", "Yes"))))</f>
        <v>Yes</v>
      </c>
    </row>
    <row r="152" spans="1:12" ht="25" x14ac:dyDescent="0.25">
      <c r="A152" s="116" t="s">
        <v>1317</v>
      </c>
      <c r="B152" s="21" t="s">
        <v>213</v>
      </c>
      <c r="C152" s="26">
        <v>1703.6461538000001</v>
      </c>
      <c r="D152" s="7" t="str">
        <f t="shared" si="21"/>
        <v>N/A</v>
      </c>
      <c r="E152" s="26">
        <v>4187.0384615000003</v>
      </c>
      <c r="F152" s="7" t="str">
        <f t="shared" si="22"/>
        <v>N/A</v>
      </c>
      <c r="G152" s="26">
        <v>2258.1479714000002</v>
      </c>
      <c r="H152" s="7" t="str">
        <f t="shared" si="23"/>
        <v>N/A</v>
      </c>
      <c r="I152" s="8">
        <v>145.80000000000001</v>
      </c>
      <c r="J152" s="8">
        <v>-46.1</v>
      </c>
      <c r="K152" s="25" t="s">
        <v>734</v>
      </c>
      <c r="L152" s="85" t="str">
        <f t="shared" si="24"/>
        <v>No</v>
      </c>
    </row>
    <row r="153" spans="1:12" ht="25" x14ac:dyDescent="0.25">
      <c r="A153" s="116" t="s">
        <v>1318</v>
      </c>
      <c r="B153" s="21" t="s">
        <v>213</v>
      </c>
      <c r="C153" s="26">
        <v>3892.5829841</v>
      </c>
      <c r="D153" s="7" t="str">
        <f t="shared" si="21"/>
        <v>N/A</v>
      </c>
      <c r="E153" s="26">
        <v>1647.4780037999999</v>
      </c>
      <c r="F153" s="7" t="str">
        <f t="shared" si="22"/>
        <v>N/A</v>
      </c>
      <c r="G153" s="26">
        <v>1659.3360141000001</v>
      </c>
      <c r="H153" s="7" t="str">
        <f t="shared" si="23"/>
        <v>N/A</v>
      </c>
      <c r="I153" s="8">
        <v>-57.7</v>
      </c>
      <c r="J153" s="8">
        <v>0.7198</v>
      </c>
      <c r="K153" s="25" t="s">
        <v>734</v>
      </c>
      <c r="L153" s="85" t="str">
        <f t="shared" si="24"/>
        <v>Yes</v>
      </c>
    </row>
    <row r="154" spans="1:12" ht="25" x14ac:dyDescent="0.25">
      <c r="A154" s="116" t="s">
        <v>1319</v>
      </c>
      <c r="B154" s="21" t="s">
        <v>213</v>
      </c>
      <c r="C154" s="26">
        <v>313.25599784000002</v>
      </c>
      <c r="D154" s="7" t="str">
        <f t="shared" si="21"/>
        <v>N/A</v>
      </c>
      <c r="E154" s="26">
        <v>244.26751917000001</v>
      </c>
      <c r="F154" s="7" t="str">
        <f t="shared" si="22"/>
        <v>N/A</v>
      </c>
      <c r="G154" s="26">
        <v>181.92235350999999</v>
      </c>
      <c r="H154" s="7" t="str">
        <f t="shared" si="23"/>
        <v>N/A</v>
      </c>
      <c r="I154" s="8">
        <v>-22</v>
      </c>
      <c r="J154" s="8">
        <v>-25.5</v>
      </c>
      <c r="K154" s="25" t="s">
        <v>734</v>
      </c>
      <c r="L154" s="85" t="str">
        <f t="shared" si="24"/>
        <v>Yes</v>
      </c>
    </row>
    <row r="155" spans="1:12" ht="25" x14ac:dyDescent="0.25">
      <c r="A155" s="108" t="s">
        <v>1320</v>
      </c>
      <c r="B155" s="21" t="s">
        <v>213</v>
      </c>
      <c r="C155" s="26">
        <v>508.03126701000002</v>
      </c>
      <c r="D155" s="7" t="str">
        <f t="shared" si="21"/>
        <v>N/A</v>
      </c>
      <c r="E155" s="26">
        <v>393.02886465</v>
      </c>
      <c r="F155" s="7" t="str">
        <f t="shared" si="22"/>
        <v>N/A</v>
      </c>
      <c r="G155" s="26">
        <v>456.29305183999998</v>
      </c>
      <c r="H155" s="7" t="str">
        <f t="shared" si="23"/>
        <v>N/A</v>
      </c>
      <c r="I155" s="8">
        <v>-22.6</v>
      </c>
      <c r="J155" s="8">
        <v>16.100000000000001</v>
      </c>
      <c r="K155" s="25" t="s">
        <v>734</v>
      </c>
      <c r="L155" s="85" t="str">
        <f t="shared" si="24"/>
        <v>Yes</v>
      </c>
    </row>
    <row r="156" spans="1:12" x14ac:dyDescent="0.25">
      <c r="A156" s="108" t="s">
        <v>1321</v>
      </c>
      <c r="B156" s="21" t="s">
        <v>213</v>
      </c>
      <c r="C156" s="26">
        <v>354.67314793000003</v>
      </c>
      <c r="D156" s="7" t="str">
        <f t="shared" si="21"/>
        <v>N/A</v>
      </c>
      <c r="E156" s="26">
        <v>112.32742349999999</v>
      </c>
      <c r="F156" s="7" t="str">
        <f t="shared" si="22"/>
        <v>N/A</v>
      </c>
      <c r="G156" s="26">
        <v>83.957876092000006</v>
      </c>
      <c r="H156" s="7" t="str">
        <f t="shared" si="23"/>
        <v>N/A</v>
      </c>
      <c r="I156" s="8">
        <v>-68.3</v>
      </c>
      <c r="J156" s="8">
        <v>-25.3</v>
      </c>
      <c r="K156" s="25" t="s">
        <v>734</v>
      </c>
      <c r="L156" s="85" t="str">
        <f t="shared" si="24"/>
        <v>Yes</v>
      </c>
    </row>
    <row r="157" spans="1:12" ht="25" x14ac:dyDescent="0.25">
      <c r="A157" s="108" t="s">
        <v>1322</v>
      </c>
      <c r="B157" s="21" t="s">
        <v>213</v>
      </c>
      <c r="C157" s="26">
        <v>5031.3897435999997</v>
      </c>
      <c r="D157" s="7" t="str">
        <f t="shared" si="21"/>
        <v>N/A</v>
      </c>
      <c r="E157" s="26">
        <v>8210.0846153999992</v>
      </c>
      <c r="F157" s="7" t="str">
        <f t="shared" si="22"/>
        <v>N/A</v>
      </c>
      <c r="G157" s="26">
        <v>1711.0071599</v>
      </c>
      <c r="H157" s="7" t="str">
        <f t="shared" si="23"/>
        <v>N/A</v>
      </c>
      <c r="I157" s="8">
        <v>63.18</v>
      </c>
      <c r="J157" s="8">
        <v>-79.2</v>
      </c>
      <c r="K157" s="25" t="s">
        <v>734</v>
      </c>
      <c r="L157" s="85" t="str">
        <f t="shared" si="24"/>
        <v>No</v>
      </c>
    </row>
    <row r="158" spans="1:12" ht="25" x14ac:dyDescent="0.25">
      <c r="A158" s="108" t="s">
        <v>1323</v>
      </c>
      <c r="B158" s="21" t="s">
        <v>213</v>
      </c>
      <c r="C158" s="26">
        <v>1338.1702857</v>
      </c>
      <c r="D158" s="7" t="str">
        <f t="shared" si="21"/>
        <v>N/A</v>
      </c>
      <c r="E158" s="26">
        <v>1302.0827815</v>
      </c>
      <c r="F158" s="7" t="str">
        <f t="shared" si="22"/>
        <v>N/A</v>
      </c>
      <c r="G158" s="26">
        <v>1497.6421210999999</v>
      </c>
      <c r="H158" s="7" t="str">
        <f t="shared" si="23"/>
        <v>N/A</v>
      </c>
      <c r="I158" s="8">
        <v>-2.7</v>
      </c>
      <c r="J158" s="8">
        <v>15.02</v>
      </c>
      <c r="K158" s="25" t="s">
        <v>734</v>
      </c>
      <c r="L158" s="85" t="str">
        <f t="shared" si="24"/>
        <v>Yes</v>
      </c>
    </row>
    <row r="159" spans="1:12" ht="25" x14ac:dyDescent="0.25">
      <c r="A159" s="108" t="s">
        <v>1324</v>
      </c>
      <c r="B159" s="21" t="s">
        <v>213</v>
      </c>
      <c r="C159" s="26">
        <v>194.81154054000001</v>
      </c>
      <c r="D159" s="7" t="str">
        <f t="shared" si="21"/>
        <v>N/A</v>
      </c>
      <c r="E159" s="26">
        <v>116.54617171</v>
      </c>
      <c r="F159" s="7" t="str">
        <f t="shared" si="22"/>
        <v>N/A</v>
      </c>
      <c r="G159" s="26">
        <v>32.307864549000001</v>
      </c>
      <c r="H159" s="7" t="str">
        <f t="shared" si="23"/>
        <v>N/A</v>
      </c>
      <c r="I159" s="8">
        <v>-40.200000000000003</v>
      </c>
      <c r="J159" s="8">
        <v>-72.3</v>
      </c>
      <c r="K159" s="25" t="s">
        <v>734</v>
      </c>
      <c r="L159" s="85" t="str">
        <f t="shared" si="24"/>
        <v>No</v>
      </c>
    </row>
    <row r="160" spans="1:12" ht="25" x14ac:dyDescent="0.25">
      <c r="A160" s="116" t="s">
        <v>1325</v>
      </c>
      <c r="B160" s="21" t="s">
        <v>213</v>
      </c>
      <c r="C160" s="26">
        <v>3.7026522517</v>
      </c>
      <c r="D160" s="7" t="str">
        <f t="shared" si="21"/>
        <v>N/A</v>
      </c>
      <c r="E160" s="26">
        <v>9.2765103786999994</v>
      </c>
      <c r="F160" s="7" t="str">
        <f t="shared" si="22"/>
        <v>N/A</v>
      </c>
      <c r="G160" s="26">
        <v>13.730696597</v>
      </c>
      <c r="H160" s="7" t="str">
        <f t="shared" si="23"/>
        <v>N/A</v>
      </c>
      <c r="I160" s="8">
        <v>150.5</v>
      </c>
      <c r="J160" s="8">
        <v>48.02</v>
      </c>
      <c r="K160" s="25" t="s">
        <v>734</v>
      </c>
      <c r="L160" s="85" t="str">
        <f t="shared" si="24"/>
        <v>No</v>
      </c>
    </row>
    <row r="161" spans="1:12" x14ac:dyDescent="0.25">
      <c r="A161" s="116" t="s">
        <v>1326</v>
      </c>
      <c r="B161" s="21" t="s">
        <v>213</v>
      </c>
      <c r="C161" s="26">
        <v>506.32945596000002</v>
      </c>
      <c r="D161" s="7" t="str">
        <f t="shared" si="21"/>
        <v>N/A</v>
      </c>
      <c r="E161" s="26">
        <v>146.44128144000001</v>
      </c>
      <c r="F161" s="7" t="str">
        <f t="shared" si="22"/>
        <v>N/A</v>
      </c>
      <c r="G161" s="26">
        <v>155.18547581000001</v>
      </c>
      <c r="H161" s="7" t="str">
        <f t="shared" si="23"/>
        <v>N/A</v>
      </c>
      <c r="I161" s="8">
        <v>-71.099999999999994</v>
      </c>
      <c r="J161" s="8">
        <v>5.9710000000000001</v>
      </c>
      <c r="K161" s="25" t="s">
        <v>734</v>
      </c>
      <c r="L161" s="85" t="str">
        <f t="shared" si="24"/>
        <v>Yes</v>
      </c>
    </row>
    <row r="162" spans="1:12" x14ac:dyDescent="0.25">
      <c r="A162" s="116" t="s">
        <v>1327</v>
      </c>
      <c r="B162" s="21" t="s">
        <v>213</v>
      </c>
      <c r="C162" s="26">
        <v>783.37435897</v>
      </c>
      <c r="D162" s="7" t="str">
        <f t="shared" si="21"/>
        <v>N/A</v>
      </c>
      <c r="E162" s="26">
        <v>562.06923076999999</v>
      </c>
      <c r="F162" s="7" t="str">
        <f t="shared" si="22"/>
        <v>N/A</v>
      </c>
      <c r="G162" s="26">
        <v>620.32219569999995</v>
      </c>
      <c r="H162" s="7" t="str">
        <f t="shared" si="23"/>
        <v>N/A</v>
      </c>
      <c r="I162" s="8">
        <v>-28.3</v>
      </c>
      <c r="J162" s="8">
        <v>10.36</v>
      </c>
      <c r="K162" s="25" t="s">
        <v>734</v>
      </c>
      <c r="L162" s="85" t="str">
        <f t="shared" si="24"/>
        <v>Yes</v>
      </c>
    </row>
    <row r="163" spans="1:12" x14ac:dyDescent="0.25">
      <c r="A163" s="116" t="s">
        <v>1677</v>
      </c>
      <c r="B163" s="21" t="s">
        <v>213</v>
      </c>
      <c r="C163" s="26">
        <v>2021.3572062999999</v>
      </c>
      <c r="D163" s="7" t="str">
        <f t="shared" si="21"/>
        <v>N/A</v>
      </c>
      <c r="E163" s="26">
        <v>1470.5598391999999</v>
      </c>
      <c r="F163" s="7" t="str">
        <f t="shared" si="22"/>
        <v>N/A</v>
      </c>
      <c r="G163" s="26">
        <v>1413.9994974000001</v>
      </c>
      <c r="H163" s="7" t="str">
        <f t="shared" si="23"/>
        <v>N/A</v>
      </c>
      <c r="I163" s="8">
        <v>-27.2</v>
      </c>
      <c r="J163" s="8">
        <v>-3.85</v>
      </c>
      <c r="K163" s="25" t="s">
        <v>734</v>
      </c>
      <c r="L163" s="85" t="str">
        <f t="shared" si="24"/>
        <v>Yes</v>
      </c>
    </row>
    <row r="164" spans="1:12" x14ac:dyDescent="0.25">
      <c r="A164" s="116" t="s">
        <v>1328</v>
      </c>
      <c r="B164" s="21" t="s">
        <v>213</v>
      </c>
      <c r="C164" s="26">
        <v>131.92459306999999</v>
      </c>
      <c r="D164" s="7" t="str">
        <f t="shared" si="21"/>
        <v>N/A</v>
      </c>
      <c r="E164" s="26">
        <v>63.671692591999999</v>
      </c>
      <c r="F164" s="7" t="str">
        <f t="shared" si="22"/>
        <v>N/A</v>
      </c>
      <c r="G164" s="26">
        <v>55.667263771000002</v>
      </c>
      <c r="H164" s="7" t="str">
        <f t="shared" si="23"/>
        <v>N/A</v>
      </c>
      <c r="I164" s="8">
        <v>-51.7</v>
      </c>
      <c r="J164" s="8">
        <v>-12.6</v>
      </c>
      <c r="K164" s="25" t="s">
        <v>734</v>
      </c>
      <c r="L164" s="85" t="str">
        <f t="shared" si="24"/>
        <v>Yes</v>
      </c>
    </row>
    <row r="165" spans="1:12" x14ac:dyDescent="0.25">
      <c r="A165" s="116" t="s">
        <v>1329</v>
      </c>
      <c r="B165" s="21" t="s">
        <v>213</v>
      </c>
      <c r="C165" s="26">
        <v>329.14606829000002</v>
      </c>
      <c r="D165" s="7" t="str">
        <f t="shared" si="21"/>
        <v>N/A</v>
      </c>
      <c r="E165" s="26">
        <v>95.868011804000005</v>
      </c>
      <c r="F165" s="7" t="str">
        <f t="shared" si="22"/>
        <v>N/A</v>
      </c>
      <c r="G165" s="26">
        <v>132.92355247</v>
      </c>
      <c r="H165" s="7" t="str">
        <f t="shared" si="23"/>
        <v>N/A</v>
      </c>
      <c r="I165" s="8">
        <v>-70.900000000000006</v>
      </c>
      <c r="J165" s="8">
        <v>38.65</v>
      </c>
      <c r="K165" s="25" t="s">
        <v>734</v>
      </c>
      <c r="L165" s="85" t="str">
        <f t="shared" si="24"/>
        <v>No</v>
      </c>
    </row>
    <row r="166" spans="1:12" x14ac:dyDescent="0.25">
      <c r="A166" s="116" t="s">
        <v>1330</v>
      </c>
      <c r="B166" s="21" t="s">
        <v>213</v>
      </c>
      <c r="C166" s="26">
        <v>2160.0126992999999</v>
      </c>
      <c r="D166" s="7" t="str">
        <f t="shared" si="21"/>
        <v>N/A</v>
      </c>
      <c r="E166" s="26">
        <v>865.98129245999996</v>
      </c>
      <c r="F166" s="7" t="str">
        <f t="shared" si="22"/>
        <v>N/A</v>
      </c>
      <c r="G166" s="26">
        <v>917.93381093999994</v>
      </c>
      <c r="H166" s="7" t="str">
        <f t="shared" si="23"/>
        <v>N/A</v>
      </c>
      <c r="I166" s="8">
        <v>-59.9</v>
      </c>
      <c r="J166" s="8">
        <v>5.9989999999999997</v>
      </c>
      <c r="K166" s="25" t="s">
        <v>734</v>
      </c>
      <c r="L166" s="85" t="str">
        <f t="shared" si="24"/>
        <v>Yes</v>
      </c>
    </row>
    <row r="167" spans="1:12" x14ac:dyDescent="0.25">
      <c r="A167" s="142" t="s">
        <v>1331</v>
      </c>
      <c r="B167" s="21" t="s">
        <v>213</v>
      </c>
      <c r="C167" s="26">
        <v>7345.8205128</v>
      </c>
      <c r="D167" s="7" t="str">
        <f t="shared" si="21"/>
        <v>N/A</v>
      </c>
      <c r="E167" s="26">
        <v>6207.4384614999999</v>
      </c>
      <c r="F167" s="7" t="str">
        <f t="shared" si="22"/>
        <v>N/A</v>
      </c>
      <c r="G167" s="26">
        <v>3042.3007160000002</v>
      </c>
      <c r="H167" s="7" t="str">
        <f t="shared" si="23"/>
        <v>N/A</v>
      </c>
      <c r="I167" s="8">
        <v>-15.5</v>
      </c>
      <c r="J167" s="8">
        <v>-51</v>
      </c>
      <c r="K167" s="25" t="s">
        <v>734</v>
      </c>
      <c r="L167" s="85" t="str">
        <f t="shared" si="24"/>
        <v>No</v>
      </c>
    </row>
    <row r="168" spans="1:12" x14ac:dyDescent="0.25">
      <c r="A168" s="142" t="s">
        <v>1332</v>
      </c>
      <c r="B168" s="21" t="s">
        <v>213</v>
      </c>
      <c r="C168" s="26">
        <v>8654.1389206000003</v>
      </c>
      <c r="D168" s="7" t="str">
        <f t="shared" si="21"/>
        <v>N/A</v>
      </c>
      <c r="E168" s="26">
        <v>7565.4169819999997</v>
      </c>
      <c r="F168" s="7" t="str">
        <f t="shared" si="22"/>
        <v>N/A</v>
      </c>
      <c r="G168" s="26">
        <v>7527.5755214999999</v>
      </c>
      <c r="H168" s="7" t="str">
        <f t="shared" si="23"/>
        <v>N/A</v>
      </c>
      <c r="I168" s="8">
        <v>-12.6</v>
      </c>
      <c r="J168" s="8">
        <v>-0.5</v>
      </c>
      <c r="K168" s="25" t="s">
        <v>734</v>
      </c>
      <c r="L168" s="85" t="str">
        <f t="shared" si="24"/>
        <v>Yes</v>
      </c>
    </row>
    <row r="169" spans="1:12" x14ac:dyDescent="0.25">
      <c r="A169" s="142" t="s">
        <v>1333</v>
      </c>
      <c r="B169" s="21" t="s">
        <v>213</v>
      </c>
      <c r="C169" s="26">
        <v>644.85331327999995</v>
      </c>
      <c r="D169" s="7" t="str">
        <f t="shared" si="21"/>
        <v>N/A</v>
      </c>
      <c r="E169" s="26">
        <v>481.23879505000002</v>
      </c>
      <c r="F169" s="7" t="str">
        <f t="shared" si="22"/>
        <v>N/A</v>
      </c>
      <c r="G169" s="26">
        <v>508.43752798999998</v>
      </c>
      <c r="H169" s="7" t="str">
        <f t="shared" si="23"/>
        <v>N/A</v>
      </c>
      <c r="I169" s="8">
        <v>-25.4</v>
      </c>
      <c r="J169" s="8">
        <v>5.6520000000000001</v>
      </c>
      <c r="K169" s="25" t="s">
        <v>734</v>
      </c>
      <c r="L169" s="85" t="str">
        <f t="shared" si="24"/>
        <v>Yes</v>
      </c>
    </row>
    <row r="170" spans="1:12" x14ac:dyDescent="0.25">
      <c r="A170" s="142" t="s">
        <v>1334</v>
      </c>
      <c r="B170" s="21" t="s">
        <v>213</v>
      </c>
      <c r="C170" s="26">
        <v>1158.9662441</v>
      </c>
      <c r="D170" s="7" t="str">
        <f t="shared" si="21"/>
        <v>N/A</v>
      </c>
      <c r="E170" s="26">
        <v>585.38487299999997</v>
      </c>
      <c r="F170" s="7" t="str">
        <f t="shared" si="22"/>
        <v>N/A</v>
      </c>
      <c r="G170" s="26">
        <v>740.06682701</v>
      </c>
      <c r="H170" s="7" t="str">
        <f t="shared" si="23"/>
        <v>N/A</v>
      </c>
      <c r="I170" s="8">
        <v>-49.5</v>
      </c>
      <c r="J170" s="8">
        <v>26.42</v>
      </c>
      <c r="K170" s="25" t="s">
        <v>734</v>
      </c>
      <c r="L170" s="85" t="str">
        <f t="shared" si="24"/>
        <v>Yes</v>
      </c>
    </row>
    <row r="171" spans="1:12" x14ac:dyDescent="0.25">
      <c r="A171" s="142" t="s">
        <v>85</v>
      </c>
      <c r="B171" s="21" t="s">
        <v>213</v>
      </c>
      <c r="C171" s="4">
        <v>7.7284272085000003</v>
      </c>
      <c r="D171" s="7" t="str">
        <f t="shared" ref="D171:D202" si="25">IF($B171="N/A","N/A",IF(C171&gt;10,"No",IF(C171&lt;-10,"No","Yes")))</f>
        <v>N/A</v>
      </c>
      <c r="E171" s="4">
        <v>3.3960732902999999</v>
      </c>
      <c r="F171" s="7" t="str">
        <f t="shared" ref="F171:F202" si="26">IF($B171="N/A","N/A",IF(E171&gt;10,"No",IF(E171&lt;-10,"No","Yes")))</f>
        <v>N/A</v>
      </c>
      <c r="G171" s="4">
        <v>3.6790389771999998</v>
      </c>
      <c r="H171" s="7" t="str">
        <f t="shared" ref="H171:H202" si="27">IF($B171="N/A","N/A",IF(G171&gt;10,"No",IF(G171&lt;-10,"No","Yes")))</f>
        <v>N/A</v>
      </c>
      <c r="I171" s="8">
        <v>-56.1</v>
      </c>
      <c r="J171" s="8">
        <v>8.3320000000000007</v>
      </c>
      <c r="K171" s="25" t="s">
        <v>734</v>
      </c>
      <c r="L171" s="85" t="str">
        <f t="shared" ref="L171:L202" si="28">IF(J171="Div by 0", "N/A", IF(K171="N/A","N/A", IF(J171&gt;VALUE(MID(K171,1,2)), "No", IF(J171&lt;-1*VALUE(MID(K171,1,2)), "No", "Yes"))))</f>
        <v>Yes</v>
      </c>
    </row>
    <row r="172" spans="1:12" x14ac:dyDescent="0.25">
      <c r="A172" s="142" t="s">
        <v>462</v>
      </c>
      <c r="B172" s="21" t="s">
        <v>213</v>
      </c>
      <c r="C172" s="4">
        <v>10.769230769</v>
      </c>
      <c r="D172" s="7" t="str">
        <f t="shared" si="25"/>
        <v>N/A</v>
      </c>
      <c r="E172" s="4">
        <v>14.615384615</v>
      </c>
      <c r="F172" s="7" t="str">
        <f t="shared" si="26"/>
        <v>N/A</v>
      </c>
      <c r="G172" s="4">
        <v>10.739856802</v>
      </c>
      <c r="H172" s="7" t="str">
        <f t="shared" si="27"/>
        <v>N/A</v>
      </c>
      <c r="I172" s="8">
        <v>35.71</v>
      </c>
      <c r="J172" s="8">
        <v>-26.5</v>
      </c>
      <c r="K172" s="25" t="s">
        <v>734</v>
      </c>
      <c r="L172" s="85" t="str">
        <f t="shared" si="28"/>
        <v>Yes</v>
      </c>
    </row>
    <row r="173" spans="1:12" x14ac:dyDescent="0.25">
      <c r="A173" s="142" t="s">
        <v>463</v>
      </c>
      <c r="B173" s="21" t="s">
        <v>213</v>
      </c>
      <c r="C173" s="4">
        <v>13.968253968000001</v>
      </c>
      <c r="D173" s="7" t="str">
        <f t="shared" si="25"/>
        <v>N/A</v>
      </c>
      <c r="E173" s="4">
        <v>5.6054872280000003</v>
      </c>
      <c r="F173" s="7" t="str">
        <f t="shared" si="26"/>
        <v>N/A</v>
      </c>
      <c r="G173" s="4">
        <v>6.8107564715000004</v>
      </c>
      <c r="H173" s="7" t="str">
        <f t="shared" si="27"/>
        <v>N/A</v>
      </c>
      <c r="I173" s="8">
        <v>-59.9</v>
      </c>
      <c r="J173" s="8">
        <v>21.5</v>
      </c>
      <c r="K173" s="25" t="s">
        <v>734</v>
      </c>
      <c r="L173" s="85" t="str">
        <f t="shared" si="28"/>
        <v>Yes</v>
      </c>
    </row>
    <row r="174" spans="1:12" x14ac:dyDescent="0.25">
      <c r="A174" s="108" t="s">
        <v>464</v>
      </c>
      <c r="B174" s="21" t="s">
        <v>213</v>
      </c>
      <c r="C174" s="4">
        <v>5.8088405461999999</v>
      </c>
      <c r="D174" s="7" t="str">
        <f t="shared" si="25"/>
        <v>N/A</v>
      </c>
      <c r="E174" s="4">
        <v>3.2509463370999998</v>
      </c>
      <c r="F174" s="7" t="str">
        <f t="shared" si="26"/>
        <v>N/A</v>
      </c>
      <c r="G174" s="4">
        <v>2.1943573667999998</v>
      </c>
      <c r="H174" s="7" t="str">
        <f t="shared" si="27"/>
        <v>N/A</v>
      </c>
      <c r="I174" s="8">
        <v>-44</v>
      </c>
      <c r="J174" s="8">
        <v>-32.5</v>
      </c>
      <c r="K174" s="25" t="s">
        <v>734</v>
      </c>
      <c r="L174" s="85" t="str">
        <f t="shared" si="28"/>
        <v>No</v>
      </c>
    </row>
    <row r="175" spans="1:12" x14ac:dyDescent="0.25">
      <c r="A175" s="108" t="s">
        <v>465</v>
      </c>
      <c r="B175" s="21" t="s">
        <v>213</v>
      </c>
      <c r="C175" s="4">
        <v>7.7311970133000001</v>
      </c>
      <c r="D175" s="7" t="str">
        <f t="shared" si="25"/>
        <v>N/A</v>
      </c>
      <c r="E175" s="4">
        <v>3.2926586644000002</v>
      </c>
      <c r="F175" s="7" t="str">
        <f t="shared" si="26"/>
        <v>N/A</v>
      </c>
      <c r="G175" s="4">
        <v>3.5399964368000001</v>
      </c>
      <c r="H175" s="7" t="str">
        <f t="shared" si="27"/>
        <v>N/A</v>
      </c>
      <c r="I175" s="8">
        <v>-57.4</v>
      </c>
      <c r="J175" s="8">
        <v>7.5119999999999996</v>
      </c>
      <c r="K175" s="25" t="s">
        <v>734</v>
      </c>
      <c r="L175" s="85" t="str">
        <f t="shared" si="28"/>
        <v>Yes</v>
      </c>
    </row>
    <row r="176" spans="1:12" x14ac:dyDescent="0.25">
      <c r="A176" s="108" t="s">
        <v>1335</v>
      </c>
      <c r="B176" s="21" t="s">
        <v>213</v>
      </c>
      <c r="C176" s="4">
        <v>0.89642072009999996</v>
      </c>
      <c r="D176" s="7" t="str">
        <f t="shared" si="25"/>
        <v>N/A</v>
      </c>
      <c r="E176" s="4">
        <v>0.26635868940000001</v>
      </c>
      <c r="F176" s="7" t="str">
        <f t="shared" si="26"/>
        <v>N/A</v>
      </c>
      <c r="G176" s="4">
        <v>0.21175748820000001</v>
      </c>
      <c r="H176" s="7" t="str">
        <f t="shared" si="27"/>
        <v>N/A</v>
      </c>
      <c r="I176" s="8">
        <v>-70.3</v>
      </c>
      <c r="J176" s="8">
        <v>-20.5</v>
      </c>
      <c r="K176" s="25" t="s">
        <v>734</v>
      </c>
      <c r="L176" s="85" t="str">
        <f t="shared" si="28"/>
        <v>Yes</v>
      </c>
    </row>
    <row r="177" spans="1:12" x14ac:dyDescent="0.25">
      <c r="A177" s="108" t="s">
        <v>1336</v>
      </c>
      <c r="B177" s="21" t="s">
        <v>213</v>
      </c>
      <c r="C177" s="4">
        <v>14.358974358999999</v>
      </c>
      <c r="D177" s="7" t="str">
        <f t="shared" si="25"/>
        <v>N/A</v>
      </c>
      <c r="E177" s="4">
        <v>15.384615385</v>
      </c>
      <c r="F177" s="7" t="str">
        <f t="shared" si="26"/>
        <v>N/A</v>
      </c>
      <c r="G177" s="4">
        <v>5.0119331742000002</v>
      </c>
      <c r="H177" s="7" t="str">
        <f t="shared" si="27"/>
        <v>N/A</v>
      </c>
      <c r="I177" s="8">
        <v>7.1429999999999998</v>
      </c>
      <c r="J177" s="8">
        <v>-67.400000000000006</v>
      </c>
      <c r="K177" s="25" t="s">
        <v>734</v>
      </c>
      <c r="L177" s="85" t="str">
        <f t="shared" si="28"/>
        <v>No</v>
      </c>
    </row>
    <row r="178" spans="1:12" x14ac:dyDescent="0.25">
      <c r="A178" s="108" t="s">
        <v>1337</v>
      </c>
      <c r="B178" s="21" t="s">
        <v>213</v>
      </c>
      <c r="C178" s="4">
        <v>3.5682539683000001</v>
      </c>
      <c r="D178" s="7" t="str">
        <f t="shared" si="25"/>
        <v>N/A</v>
      </c>
      <c r="E178" s="4">
        <v>2.9801324503000002</v>
      </c>
      <c r="F178" s="7" t="str">
        <f t="shared" si="26"/>
        <v>N/A</v>
      </c>
      <c r="G178" s="4">
        <v>2.1864790148000002</v>
      </c>
      <c r="H178" s="7" t="str">
        <f t="shared" si="27"/>
        <v>N/A</v>
      </c>
      <c r="I178" s="8">
        <v>-16.5</v>
      </c>
      <c r="J178" s="8">
        <v>-26.6</v>
      </c>
      <c r="K178" s="25" t="s">
        <v>734</v>
      </c>
      <c r="L178" s="85" t="str">
        <f t="shared" si="28"/>
        <v>Yes</v>
      </c>
    </row>
    <row r="179" spans="1:12" x14ac:dyDescent="0.25">
      <c r="A179" s="108" t="s">
        <v>1338</v>
      </c>
      <c r="B179" s="21" t="s">
        <v>213</v>
      </c>
      <c r="C179" s="4">
        <v>0.40114171100000001</v>
      </c>
      <c r="D179" s="7" t="str">
        <f t="shared" si="25"/>
        <v>N/A</v>
      </c>
      <c r="E179" s="4">
        <v>0.23857238289999999</v>
      </c>
      <c r="F179" s="7" t="str">
        <f t="shared" si="26"/>
        <v>N/A</v>
      </c>
      <c r="G179" s="4">
        <v>0.15501739640000001</v>
      </c>
      <c r="H179" s="7" t="str">
        <f t="shared" si="27"/>
        <v>N/A</v>
      </c>
      <c r="I179" s="8">
        <v>-40.5</v>
      </c>
      <c r="J179" s="8">
        <v>-35</v>
      </c>
      <c r="K179" s="25" t="s">
        <v>734</v>
      </c>
      <c r="L179" s="85" t="str">
        <f t="shared" si="28"/>
        <v>No</v>
      </c>
    </row>
    <row r="180" spans="1:12" x14ac:dyDescent="0.25">
      <c r="A180" s="108" t="s">
        <v>1339</v>
      </c>
      <c r="B180" s="21" t="s">
        <v>213</v>
      </c>
      <c r="C180" s="4">
        <v>5.4445049400000001E-2</v>
      </c>
      <c r="D180" s="7" t="str">
        <f t="shared" si="25"/>
        <v>N/A</v>
      </c>
      <c r="E180" s="4">
        <v>5.80277207E-2</v>
      </c>
      <c r="F180" s="7" t="str">
        <f t="shared" si="26"/>
        <v>N/A</v>
      </c>
      <c r="G180" s="4">
        <v>9.4423659399999998E-2</v>
      </c>
      <c r="H180" s="7" t="str">
        <f t="shared" si="27"/>
        <v>N/A</v>
      </c>
      <c r="I180" s="8">
        <v>6.58</v>
      </c>
      <c r="J180" s="8">
        <v>62.72</v>
      </c>
      <c r="K180" s="25" t="s">
        <v>734</v>
      </c>
      <c r="L180" s="85" t="str">
        <f t="shared" si="28"/>
        <v>No</v>
      </c>
    </row>
    <row r="181" spans="1:12" x14ac:dyDescent="0.25">
      <c r="A181" s="108" t="s">
        <v>86</v>
      </c>
      <c r="B181" s="21" t="s">
        <v>213</v>
      </c>
      <c r="C181" s="4">
        <v>2.3809523810000002</v>
      </c>
      <c r="D181" s="7" t="str">
        <f t="shared" si="25"/>
        <v>N/A</v>
      </c>
      <c r="E181" s="4">
        <v>0.78125</v>
      </c>
      <c r="F181" s="7" t="str">
        <f t="shared" si="26"/>
        <v>N/A</v>
      </c>
      <c r="G181" s="4">
        <v>8.8785046729000001</v>
      </c>
      <c r="H181" s="7" t="str">
        <f t="shared" si="27"/>
        <v>N/A</v>
      </c>
      <c r="I181" s="8">
        <v>-67.2</v>
      </c>
      <c r="J181" s="8">
        <v>1036</v>
      </c>
      <c r="K181" s="25" t="s">
        <v>734</v>
      </c>
      <c r="L181" s="85" t="str">
        <f t="shared" si="28"/>
        <v>No</v>
      </c>
    </row>
    <row r="182" spans="1:12" x14ac:dyDescent="0.25">
      <c r="A182" s="108" t="s">
        <v>87</v>
      </c>
      <c r="B182" s="21" t="s">
        <v>213</v>
      </c>
      <c r="C182" s="4">
        <v>39.512944742000002</v>
      </c>
      <c r="D182" s="7" t="str">
        <f t="shared" si="25"/>
        <v>N/A</v>
      </c>
      <c r="E182" s="4">
        <v>21.548001790000001</v>
      </c>
      <c r="F182" s="7" t="str">
        <f t="shared" si="26"/>
        <v>N/A</v>
      </c>
      <c r="G182" s="4">
        <v>24.433251862999999</v>
      </c>
      <c r="H182" s="7" t="str">
        <f t="shared" si="27"/>
        <v>N/A</v>
      </c>
      <c r="I182" s="8">
        <v>-45.5</v>
      </c>
      <c r="J182" s="8">
        <v>13.39</v>
      </c>
      <c r="K182" s="25" t="s">
        <v>734</v>
      </c>
      <c r="L182" s="85" t="str">
        <f t="shared" si="28"/>
        <v>Yes</v>
      </c>
    </row>
    <row r="183" spans="1:12" x14ac:dyDescent="0.25">
      <c r="A183" s="108" t="s">
        <v>466</v>
      </c>
      <c r="B183" s="21" t="s">
        <v>213</v>
      </c>
      <c r="C183" s="4">
        <v>45.641025640999999</v>
      </c>
      <c r="D183" s="7" t="str">
        <f t="shared" si="25"/>
        <v>N/A</v>
      </c>
      <c r="E183" s="4">
        <v>32.307692308</v>
      </c>
      <c r="F183" s="7" t="str">
        <f t="shared" si="26"/>
        <v>N/A</v>
      </c>
      <c r="G183" s="4">
        <v>26.014319809</v>
      </c>
      <c r="H183" s="7" t="str">
        <f t="shared" si="27"/>
        <v>N/A</v>
      </c>
      <c r="I183" s="8">
        <v>-29.2</v>
      </c>
      <c r="J183" s="8">
        <v>-19.5</v>
      </c>
      <c r="K183" s="25" t="s">
        <v>734</v>
      </c>
      <c r="L183" s="85" t="str">
        <f t="shared" si="28"/>
        <v>Yes</v>
      </c>
    </row>
    <row r="184" spans="1:12" x14ac:dyDescent="0.25">
      <c r="A184" s="108" t="s">
        <v>467</v>
      </c>
      <c r="B184" s="21" t="s">
        <v>213</v>
      </c>
      <c r="C184" s="4">
        <v>62.806349206</v>
      </c>
      <c r="D184" s="7" t="str">
        <f t="shared" si="25"/>
        <v>N/A</v>
      </c>
      <c r="E184" s="4">
        <v>62.866603595000001</v>
      </c>
      <c r="F184" s="7" t="str">
        <f t="shared" si="26"/>
        <v>N/A</v>
      </c>
      <c r="G184" s="4">
        <v>60.216134707000002</v>
      </c>
      <c r="H184" s="7" t="str">
        <f t="shared" si="27"/>
        <v>N/A</v>
      </c>
      <c r="I184" s="8">
        <v>9.5899999999999999E-2</v>
      </c>
      <c r="J184" s="8">
        <v>-4.22</v>
      </c>
      <c r="K184" s="25" t="s">
        <v>734</v>
      </c>
      <c r="L184" s="85" t="str">
        <f t="shared" si="28"/>
        <v>Yes</v>
      </c>
    </row>
    <row r="185" spans="1:12" x14ac:dyDescent="0.25">
      <c r="A185" s="108" t="s">
        <v>468</v>
      </c>
      <c r="B185" s="21" t="s">
        <v>213</v>
      </c>
      <c r="C185" s="4">
        <v>32.156908123000001</v>
      </c>
      <c r="D185" s="7" t="str">
        <f t="shared" si="25"/>
        <v>N/A</v>
      </c>
      <c r="E185" s="4">
        <v>22.597576105000002</v>
      </c>
      <c r="F185" s="7" t="str">
        <f t="shared" si="26"/>
        <v>N/A</v>
      </c>
      <c r="G185" s="4">
        <v>23.435185504</v>
      </c>
      <c r="H185" s="7" t="str">
        <f t="shared" si="27"/>
        <v>N/A</v>
      </c>
      <c r="I185" s="8">
        <v>-29.7</v>
      </c>
      <c r="J185" s="8">
        <v>3.7069999999999999</v>
      </c>
      <c r="K185" s="25" t="s">
        <v>734</v>
      </c>
      <c r="L185" s="85" t="str">
        <f t="shared" si="28"/>
        <v>Yes</v>
      </c>
    </row>
    <row r="186" spans="1:12" x14ac:dyDescent="0.25">
      <c r="A186" s="108" t="s">
        <v>469</v>
      </c>
      <c r="B186" s="21" t="s">
        <v>213</v>
      </c>
      <c r="C186" s="4">
        <v>39.985999843999998</v>
      </c>
      <c r="D186" s="7" t="str">
        <f t="shared" si="25"/>
        <v>N/A</v>
      </c>
      <c r="E186" s="4">
        <v>18.081437761</v>
      </c>
      <c r="F186" s="7" t="str">
        <f t="shared" si="26"/>
        <v>N/A</v>
      </c>
      <c r="G186" s="4">
        <v>23.907001603000001</v>
      </c>
      <c r="H186" s="7" t="str">
        <f t="shared" si="27"/>
        <v>N/A</v>
      </c>
      <c r="I186" s="8">
        <v>-54.8</v>
      </c>
      <c r="J186" s="8">
        <v>32.22</v>
      </c>
      <c r="K186" s="25" t="s">
        <v>734</v>
      </c>
      <c r="L186" s="85" t="str">
        <f t="shared" si="28"/>
        <v>No</v>
      </c>
    </row>
    <row r="187" spans="1:12" x14ac:dyDescent="0.25">
      <c r="A187" s="108" t="s">
        <v>116</v>
      </c>
      <c r="B187" s="21" t="s">
        <v>213</v>
      </c>
      <c r="C187" s="4">
        <v>56.197041812000002</v>
      </c>
      <c r="D187" s="7" t="str">
        <f t="shared" si="25"/>
        <v>N/A</v>
      </c>
      <c r="E187" s="4">
        <v>36.182122753999998</v>
      </c>
      <c r="F187" s="7" t="str">
        <f t="shared" si="26"/>
        <v>N/A</v>
      </c>
      <c r="G187" s="4">
        <v>40.014249102000001</v>
      </c>
      <c r="H187" s="7" t="str">
        <f t="shared" si="27"/>
        <v>N/A</v>
      </c>
      <c r="I187" s="8">
        <v>-35.6</v>
      </c>
      <c r="J187" s="8">
        <v>10.59</v>
      </c>
      <c r="K187" s="25" t="s">
        <v>734</v>
      </c>
      <c r="L187" s="85" t="str">
        <f t="shared" si="28"/>
        <v>Yes</v>
      </c>
    </row>
    <row r="188" spans="1:12" x14ac:dyDescent="0.25">
      <c r="A188" s="108" t="s">
        <v>470</v>
      </c>
      <c r="B188" s="21" t="s">
        <v>213</v>
      </c>
      <c r="C188" s="4">
        <v>65.641025640999999</v>
      </c>
      <c r="D188" s="7" t="str">
        <f t="shared" si="25"/>
        <v>N/A</v>
      </c>
      <c r="E188" s="4">
        <v>60</v>
      </c>
      <c r="F188" s="7" t="str">
        <f t="shared" si="26"/>
        <v>N/A</v>
      </c>
      <c r="G188" s="4">
        <v>41.288782816000001</v>
      </c>
      <c r="H188" s="7" t="str">
        <f t="shared" si="27"/>
        <v>N/A</v>
      </c>
      <c r="I188" s="8">
        <v>-8.59</v>
      </c>
      <c r="J188" s="8">
        <v>-31.2</v>
      </c>
      <c r="K188" s="25" t="s">
        <v>734</v>
      </c>
      <c r="L188" s="85" t="str">
        <f t="shared" si="28"/>
        <v>No</v>
      </c>
    </row>
    <row r="189" spans="1:12" x14ac:dyDescent="0.25">
      <c r="A189" s="108" t="s">
        <v>471</v>
      </c>
      <c r="B189" s="21" t="s">
        <v>213</v>
      </c>
      <c r="C189" s="4">
        <v>77.346031745999994</v>
      </c>
      <c r="D189" s="7" t="str">
        <f t="shared" si="25"/>
        <v>N/A</v>
      </c>
      <c r="E189" s="4">
        <v>70.458845789999998</v>
      </c>
      <c r="F189" s="7" t="str">
        <f t="shared" si="26"/>
        <v>N/A</v>
      </c>
      <c r="G189" s="4">
        <v>69.364161850000002</v>
      </c>
      <c r="H189" s="7" t="str">
        <f t="shared" si="27"/>
        <v>N/A</v>
      </c>
      <c r="I189" s="8">
        <v>-8.9</v>
      </c>
      <c r="J189" s="8">
        <v>-1.55</v>
      </c>
      <c r="K189" s="25" t="s">
        <v>734</v>
      </c>
      <c r="L189" s="85" t="str">
        <f t="shared" si="28"/>
        <v>Yes</v>
      </c>
    </row>
    <row r="190" spans="1:12" x14ac:dyDescent="0.25">
      <c r="A190" s="108" t="s">
        <v>472</v>
      </c>
      <c r="B190" s="21" t="s">
        <v>213</v>
      </c>
      <c r="C190" s="4">
        <v>49.710715112000003</v>
      </c>
      <c r="D190" s="7" t="str">
        <f t="shared" si="25"/>
        <v>N/A</v>
      </c>
      <c r="E190" s="4">
        <v>39.768425739999998</v>
      </c>
      <c r="F190" s="7" t="str">
        <f t="shared" si="26"/>
        <v>N/A</v>
      </c>
      <c r="G190" s="4">
        <v>39.953150297999997</v>
      </c>
      <c r="H190" s="7" t="str">
        <f t="shared" si="27"/>
        <v>N/A</v>
      </c>
      <c r="I190" s="8">
        <v>-20</v>
      </c>
      <c r="J190" s="8">
        <v>0.46450000000000002</v>
      </c>
      <c r="K190" s="25" t="s">
        <v>734</v>
      </c>
      <c r="L190" s="85" t="str">
        <f t="shared" si="28"/>
        <v>Yes</v>
      </c>
    </row>
    <row r="191" spans="1:12" x14ac:dyDescent="0.25">
      <c r="A191" s="108" t="s">
        <v>473</v>
      </c>
      <c r="B191" s="21" t="s">
        <v>213</v>
      </c>
      <c r="C191" s="4">
        <v>56.179513106000002</v>
      </c>
      <c r="D191" s="7" t="str">
        <f t="shared" si="25"/>
        <v>N/A</v>
      </c>
      <c r="E191" s="4">
        <v>31.858876583000001</v>
      </c>
      <c r="F191" s="7" t="str">
        <f t="shared" si="26"/>
        <v>N/A</v>
      </c>
      <c r="G191" s="4">
        <v>38.050953143999998</v>
      </c>
      <c r="H191" s="7" t="str">
        <f t="shared" si="27"/>
        <v>N/A</v>
      </c>
      <c r="I191" s="8">
        <v>-43.3</v>
      </c>
      <c r="J191" s="8">
        <v>19.440000000000001</v>
      </c>
      <c r="K191" s="25" t="s">
        <v>734</v>
      </c>
      <c r="L191" s="85" t="str">
        <f t="shared" si="28"/>
        <v>Yes</v>
      </c>
    </row>
    <row r="192" spans="1:12" x14ac:dyDescent="0.25">
      <c r="A192" s="108" t="s">
        <v>1340</v>
      </c>
      <c r="B192" s="21" t="s">
        <v>213</v>
      </c>
      <c r="C192" s="22">
        <v>6.0521955261000002</v>
      </c>
      <c r="D192" s="7" t="str">
        <f t="shared" si="25"/>
        <v>N/A</v>
      </c>
      <c r="E192" s="22">
        <v>5.3486519607999998</v>
      </c>
      <c r="F192" s="7" t="str">
        <f t="shared" si="26"/>
        <v>N/A</v>
      </c>
      <c r="G192" s="22">
        <v>4.7044109735999999</v>
      </c>
      <c r="H192" s="7" t="str">
        <f t="shared" si="27"/>
        <v>N/A</v>
      </c>
      <c r="I192" s="8">
        <v>-11.6</v>
      </c>
      <c r="J192" s="8">
        <v>-12</v>
      </c>
      <c r="K192" s="25" t="s">
        <v>734</v>
      </c>
      <c r="L192" s="85" t="str">
        <f t="shared" si="28"/>
        <v>Yes</v>
      </c>
    </row>
    <row r="193" spans="1:12" x14ac:dyDescent="0.25">
      <c r="A193" s="108" t="s">
        <v>1341</v>
      </c>
      <c r="B193" s="21" t="s">
        <v>213</v>
      </c>
      <c r="C193" s="22">
        <v>5.3809523810000002</v>
      </c>
      <c r="D193" s="7" t="str">
        <f t="shared" si="25"/>
        <v>N/A</v>
      </c>
      <c r="E193" s="22">
        <v>10.842105263000001</v>
      </c>
      <c r="F193" s="7" t="str">
        <f t="shared" si="26"/>
        <v>N/A</v>
      </c>
      <c r="G193" s="22">
        <v>6</v>
      </c>
      <c r="H193" s="7" t="str">
        <f t="shared" si="27"/>
        <v>N/A</v>
      </c>
      <c r="I193" s="8">
        <v>101.5</v>
      </c>
      <c r="J193" s="8">
        <v>-44.7</v>
      </c>
      <c r="K193" s="25" t="s">
        <v>734</v>
      </c>
      <c r="L193" s="85" t="str">
        <f t="shared" si="28"/>
        <v>No</v>
      </c>
    </row>
    <row r="194" spans="1:12" x14ac:dyDescent="0.25">
      <c r="A194" s="108" t="s">
        <v>1342</v>
      </c>
      <c r="B194" s="21" t="s">
        <v>213</v>
      </c>
      <c r="C194" s="22">
        <v>12.68</v>
      </c>
      <c r="D194" s="7" t="str">
        <f t="shared" si="25"/>
        <v>N/A</v>
      </c>
      <c r="E194" s="22">
        <v>12.987341772000001</v>
      </c>
      <c r="F194" s="7" t="str">
        <f t="shared" si="26"/>
        <v>N/A</v>
      </c>
      <c r="G194" s="22">
        <v>12.708487085</v>
      </c>
      <c r="H194" s="7" t="str">
        <f t="shared" si="27"/>
        <v>N/A</v>
      </c>
      <c r="I194" s="8">
        <v>2.4239999999999999</v>
      </c>
      <c r="J194" s="8">
        <v>-2.15</v>
      </c>
      <c r="K194" s="25" t="s">
        <v>734</v>
      </c>
      <c r="L194" s="85" t="str">
        <f t="shared" si="28"/>
        <v>Yes</v>
      </c>
    </row>
    <row r="195" spans="1:12" x14ac:dyDescent="0.25">
      <c r="A195" s="108" t="s">
        <v>1343</v>
      </c>
      <c r="B195" s="21" t="s">
        <v>213</v>
      </c>
      <c r="C195" s="22">
        <v>3.1593625498</v>
      </c>
      <c r="D195" s="7" t="str">
        <f t="shared" si="25"/>
        <v>N/A</v>
      </c>
      <c r="E195" s="22">
        <v>3.9794520547999999</v>
      </c>
      <c r="F195" s="7" t="str">
        <f t="shared" si="26"/>
        <v>N/A</v>
      </c>
      <c r="G195" s="22">
        <v>3.6703296703000001</v>
      </c>
      <c r="H195" s="7" t="str">
        <f t="shared" si="27"/>
        <v>N/A</v>
      </c>
      <c r="I195" s="8">
        <v>25.96</v>
      </c>
      <c r="J195" s="8">
        <v>-7.77</v>
      </c>
      <c r="K195" s="25" t="s">
        <v>734</v>
      </c>
      <c r="L195" s="85" t="str">
        <f t="shared" si="28"/>
        <v>Yes</v>
      </c>
    </row>
    <row r="196" spans="1:12" x14ac:dyDescent="0.25">
      <c r="A196" s="108" t="s">
        <v>1344</v>
      </c>
      <c r="B196" s="21" t="s">
        <v>213</v>
      </c>
      <c r="C196" s="22">
        <v>3.1146881288000001</v>
      </c>
      <c r="D196" s="7" t="str">
        <f t="shared" si="25"/>
        <v>N/A</v>
      </c>
      <c r="E196" s="22">
        <v>5.0891238670999996</v>
      </c>
      <c r="F196" s="7" t="str">
        <f t="shared" si="26"/>
        <v>N/A</v>
      </c>
      <c r="G196" s="22">
        <v>4.6899849018999999</v>
      </c>
      <c r="H196" s="7" t="str">
        <f t="shared" si="27"/>
        <v>N/A</v>
      </c>
      <c r="I196" s="8">
        <v>63.39</v>
      </c>
      <c r="J196" s="8">
        <v>-7.84</v>
      </c>
      <c r="K196" s="25" t="s">
        <v>734</v>
      </c>
      <c r="L196" s="85" t="str">
        <f t="shared" si="28"/>
        <v>Yes</v>
      </c>
    </row>
    <row r="197" spans="1:12" x14ac:dyDescent="0.25">
      <c r="A197" s="108" t="s">
        <v>1345</v>
      </c>
      <c r="B197" s="21" t="s">
        <v>213</v>
      </c>
      <c r="C197" s="22">
        <v>88.583333332999999</v>
      </c>
      <c r="D197" s="7" t="str">
        <f t="shared" si="25"/>
        <v>N/A</v>
      </c>
      <c r="E197" s="22">
        <v>71.10546875</v>
      </c>
      <c r="F197" s="7" t="str">
        <f t="shared" si="26"/>
        <v>N/A</v>
      </c>
      <c r="G197" s="22">
        <v>91.915887850000004</v>
      </c>
      <c r="H197" s="7" t="str">
        <f t="shared" si="27"/>
        <v>N/A</v>
      </c>
      <c r="I197" s="8">
        <v>-19.7</v>
      </c>
      <c r="J197" s="8">
        <v>29.27</v>
      </c>
      <c r="K197" s="25" t="s">
        <v>734</v>
      </c>
      <c r="L197" s="85" t="str">
        <f t="shared" si="28"/>
        <v>Yes</v>
      </c>
    </row>
    <row r="198" spans="1:12" x14ac:dyDescent="0.25">
      <c r="A198" s="108" t="s">
        <v>1346</v>
      </c>
      <c r="B198" s="21" t="s">
        <v>213</v>
      </c>
      <c r="C198" s="22">
        <v>158.39285713999999</v>
      </c>
      <c r="D198" s="7" t="str">
        <f t="shared" si="25"/>
        <v>N/A</v>
      </c>
      <c r="E198" s="22">
        <v>189.7</v>
      </c>
      <c r="F198" s="7" t="str">
        <f t="shared" si="26"/>
        <v>N/A</v>
      </c>
      <c r="G198" s="22">
        <v>139.52380951999999</v>
      </c>
      <c r="H198" s="7" t="str">
        <f t="shared" si="27"/>
        <v>N/A</v>
      </c>
      <c r="I198" s="8">
        <v>19.77</v>
      </c>
      <c r="J198" s="8">
        <v>-26.5</v>
      </c>
      <c r="K198" s="25" t="s">
        <v>734</v>
      </c>
      <c r="L198" s="85" t="str">
        <f t="shared" si="28"/>
        <v>Yes</v>
      </c>
    </row>
    <row r="199" spans="1:12" x14ac:dyDescent="0.25">
      <c r="A199" s="108" t="s">
        <v>1347</v>
      </c>
      <c r="B199" s="21" t="s">
        <v>213</v>
      </c>
      <c r="C199" s="22">
        <v>114.80427046</v>
      </c>
      <c r="D199" s="7" t="str">
        <f t="shared" si="25"/>
        <v>N/A</v>
      </c>
      <c r="E199" s="22">
        <v>101.35714286</v>
      </c>
      <c r="F199" s="7" t="str">
        <f t="shared" si="26"/>
        <v>N/A</v>
      </c>
      <c r="G199" s="22">
        <v>169.12643678000001</v>
      </c>
      <c r="H199" s="7" t="str">
        <f t="shared" si="27"/>
        <v>N/A</v>
      </c>
      <c r="I199" s="8">
        <v>-11.7</v>
      </c>
      <c r="J199" s="8">
        <v>66.86</v>
      </c>
      <c r="K199" s="25" t="s">
        <v>734</v>
      </c>
      <c r="L199" s="85" t="str">
        <f t="shared" si="28"/>
        <v>No</v>
      </c>
    </row>
    <row r="200" spans="1:12" x14ac:dyDescent="0.25">
      <c r="A200" s="108" t="s">
        <v>1348</v>
      </c>
      <c r="B200" s="21" t="s">
        <v>213</v>
      </c>
      <c r="C200" s="22">
        <v>3.5096153846</v>
      </c>
      <c r="D200" s="7" t="str">
        <f t="shared" si="25"/>
        <v>N/A</v>
      </c>
      <c r="E200" s="22">
        <v>0.28000000000000003</v>
      </c>
      <c r="F200" s="7" t="str">
        <f t="shared" si="26"/>
        <v>N/A</v>
      </c>
      <c r="G200" s="22">
        <v>0</v>
      </c>
      <c r="H200" s="7" t="str">
        <f t="shared" si="27"/>
        <v>N/A</v>
      </c>
      <c r="I200" s="8">
        <v>-92</v>
      </c>
      <c r="J200" s="8">
        <v>-100</v>
      </c>
      <c r="K200" s="25" t="s">
        <v>734</v>
      </c>
      <c r="L200" s="85" t="str">
        <f t="shared" si="28"/>
        <v>No</v>
      </c>
    </row>
    <row r="201" spans="1:12" x14ac:dyDescent="0.25">
      <c r="A201" s="108" t="s">
        <v>1349</v>
      </c>
      <c r="B201" s="21" t="s">
        <v>213</v>
      </c>
      <c r="C201" s="22">
        <v>20.714285713999999</v>
      </c>
      <c r="D201" s="7" t="str">
        <f t="shared" si="25"/>
        <v>N/A</v>
      </c>
      <c r="E201" s="22">
        <v>46.2</v>
      </c>
      <c r="F201" s="7" t="str">
        <f t="shared" si="26"/>
        <v>N/A</v>
      </c>
      <c r="G201" s="22">
        <v>34.566037735999998</v>
      </c>
      <c r="H201" s="7" t="str">
        <f t="shared" si="27"/>
        <v>N/A</v>
      </c>
      <c r="I201" s="8">
        <v>123</v>
      </c>
      <c r="J201" s="8">
        <v>-25.2</v>
      </c>
      <c r="K201" s="25" t="s">
        <v>734</v>
      </c>
      <c r="L201" s="85" t="str">
        <f t="shared" si="28"/>
        <v>Yes</v>
      </c>
    </row>
    <row r="202" spans="1:12" x14ac:dyDescent="0.25">
      <c r="A202" s="108" t="s">
        <v>28</v>
      </c>
      <c r="B202" s="21" t="s">
        <v>213</v>
      </c>
      <c r="C202" s="4">
        <v>1.7971101103</v>
      </c>
      <c r="D202" s="7" t="str">
        <f t="shared" si="25"/>
        <v>N/A</v>
      </c>
      <c r="E202" s="4">
        <v>0.68670599619999995</v>
      </c>
      <c r="F202" s="7" t="str">
        <f t="shared" si="26"/>
        <v>N/A</v>
      </c>
      <c r="G202" s="4">
        <v>0.73323504090000002</v>
      </c>
      <c r="H202" s="7" t="str">
        <f t="shared" si="27"/>
        <v>N/A</v>
      </c>
      <c r="I202" s="8">
        <v>-61.8</v>
      </c>
      <c r="J202" s="8">
        <v>6.7759999999999998</v>
      </c>
      <c r="K202" s="25" t="s">
        <v>734</v>
      </c>
      <c r="L202" s="85" t="str">
        <f t="shared" si="28"/>
        <v>Yes</v>
      </c>
    </row>
    <row r="203" spans="1:12" x14ac:dyDescent="0.25">
      <c r="A203" s="108" t="s">
        <v>123</v>
      </c>
      <c r="B203" s="21" t="s">
        <v>213</v>
      </c>
      <c r="C203" s="22">
        <v>0</v>
      </c>
      <c r="D203" s="7" t="str">
        <f t="shared" ref="D203:D213" si="29">IF($B203="N/A","N/A",IF(C203&gt;10,"No",IF(C203&lt;-10,"No","Yes")))</f>
        <v>N/A</v>
      </c>
      <c r="E203" s="22">
        <v>0</v>
      </c>
      <c r="F203" s="7" t="str">
        <f t="shared" ref="F203:F213" si="30">IF($B203="N/A","N/A",IF(E203&gt;10,"No",IF(E203&lt;-10,"No","Yes")))</f>
        <v>N/A</v>
      </c>
      <c r="G203" s="22">
        <v>0</v>
      </c>
      <c r="H203" s="7" t="str">
        <f t="shared" ref="H203:H213" si="31">IF($B203="N/A","N/A",IF(G203&gt;10,"No",IF(G203&lt;-10,"No","Yes")))</f>
        <v>N/A</v>
      </c>
      <c r="I203" s="8" t="s">
        <v>1750</v>
      </c>
      <c r="J203" s="8" t="s">
        <v>1750</v>
      </c>
      <c r="K203" s="10" t="s">
        <v>213</v>
      </c>
      <c r="L203" s="85" t="str">
        <f t="shared" ref="L203:L213" si="32">IF(J203="Div by 0", "N/A", IF(K203="N/A","N/A", IF(J203&gt;VALUE(MID(K203,1,2)), "No", IF(J203&lt;-1*VALUE(MID(K203,1,2)), "No", "Yes"))))</f>
        <v>N/A</v>
      </c>
    </row>
    <row r="204" spans="1:12" x14ac:dyDescent="0.25">
      <c r="A204" s="108" t="s">
        <v>124</v>
      </c>
      <c r="B204" s="21" t="s">
        <v>213</v>
      </c>
      <c r="C204" s="22">
        <v>11</v>
      </c>
      <c r="D204" s="7" t="str">
        <f t="shared" si="29"/>
        <v>N/A</v>
      </c>
      <c r="E204" s="22">
        <v>11</v>
      </c>
      <c r="F204" s="7" t="str">
        <f t="shared" si="30"/>
        <v>N/A</v>
      </c>
      <c r="G204" s="22">
        <v>11</v>
      </c>
      <c r="H204" s="7" t="str">
        <f t="shared" si="31"/>
        <v>N/A</v>
      </c>
      <c r="I204" s="8">
        <v>100</v>
      </c>
      <c r="J204" s="8">
        <v>-50</v>
      </c>
      <c r="K204" s="10" t="s">
        <v>213</v>
      </c>
      <c r="L204" s="85" t="str">
        <f t="shared" si="32"/>
        <v>N/A</v>
      </c>
    </row>
    <row r="205" spans="1:12" ht="25" x14ac:dyDescent="0.25">
      <c r="A205" s="108" t="s">
        <v>1597</v>
      </c>
      <c r="B205" s="21" t="s">
        <v>213</v>
      </c>
      <c r="C205" s="22">
        <v>0</v>
      </c>
      <c r="D205" s="7" t="str">
        <f t="shared" si="29"/>
        <v>N/A</v>
      </c>
      <c r="E205" s="22">
        <v>11</v>
      </c>
      <c r="F205" s="7" t="str">
        <f t="shared" si="30"/>
        <v>N/A</v>
      </c>
      <c r="G205" s="22">
        <v>0</v>
      </c>
      <c r="H205" s="7" t="str">
        <f t="shared" si="31"/>
        <v>N/A</v>
      </c>
      <c r="I205" s="8" t="s">
        <v>1750</v>
      </c>
      <c r="J205" s="8">
        <v>-100</v>
      </c>
      <c r="K205" s="10" t="s">
        <v>213</v>
      </c>
      <c r="L205" s="85" t="str">
        <f t="shared" si="32"/>
        <v>N/A</v>
      </c>
    </row>
    <row r="206" spans="1:12" ht="25" x14ac:dyDescent="0.25">
      <c r="A206" s="108" t="s">
        <v>1350</v>
      </c>
      <c r="B206" s="21" t="s">
        <v>213</v>
      </c>
      <c r="C206" s="22">
        <v>11</v>
      </c>
      <c r="D206" s="7" t="str">
        <f t="shared" si="29"/>
        <v>N/A</v>
      </c>
      <c r="E206" s="22">
        <v>11</v>
      </c>
      <c r="F206" s="7" t="str">
        <f t="shared" si="30"/>
        <v>N/A</v>
      </c>
      <c r="G206" s="22">
        <v>11</v>
      </c>
      <c r="H206" s="7" t="str">
        <f t="shared" si="31"/>
        <v>N/A</v>
      </c>
      <c r="I206" s="8">
        <v>50</v>
      </c>
      <c r="J206" s="8">
        <v>-11.1</v>
      </c>
      <c r="K206" s="10" t="s">
        <v>213</v>
      </c>
      <c r="L206" s="85" t="str">
        <f t="shared" si="32"/>
        <v>N/A</v>
      </c>
    </row>
    <row r="207" spans="1:12" x14ac:dyDescent="0.25">
      <c r="A207" s="108" t="s">
        <v>1598</v>
      </c>
      <c r="B207" s="21" t="s">
        <v>213</v>
      </c>
      <c r="C207" s="22">
        <v>0</v>
      </c>
      <c r="D207" s="7" t="str">
        <f t="shared" si="29"/>
        <v>N/A</v>
      </c>
      <c r="E207" s="22">
        <v>0</v>
      </c>
      <c r="F207" s="7" t="str">
        <f t="shared" si="30"/>
        <v>N/A</v>
      </c>
      <c r="G207" s="22">
        <v>0</v>
      </c>
      <c r="H207" s="7" t="str">
        <f t="shared" si="31"/>
        <v>N/A</v>
      </c>
      <c r="I207" s="8" t="s">
        <v>1750</v>
      </c>
      <c r="J207" s="8" t="s">
        <v>1750</v>
      </c>
      <c r="K207" s="10" t="s">
        <v>213</v>
      </c>
      <c r="L207" s="85" t="str">
        <f t="shared" si="32"/>
        <v>N/A</v>
      </c>
    </row>
    <row r="208" spans="1:12" x14ac:dyDescent="0.25">
      <c r="A208" s="108" t="s">
        <v>1599</v>
      </c>
      <c r="B208" s="21" t="s">
        <v>213</v>
      </c>
      <c r="C208" s="22">
        <v>24</v>
      </c>
      <c r="D208" s="7" t="str">
        <f t="shared" si="29"/>
        <v>N/A</v>
      </c>
      <c r="E208" s="22">
        <v>11</v>
      </c>
      <c r="F208" s="7" t="str">
        <f t="shared" si="30"/>
        <v>N/A</v>
      </c>
      <c r="G208" s="22">
        <v>11</v>
      </c>
      <c r="H208" s="7" t="str">
        <f t="shared" si="31"/>
        <v>N/A</v>
      </c>
      <c r="I208" s="8">
        <v>-75</v>
      </c>
      <c r="J208" s="8">
        <v>0</v>
      </c>
      <c r="K208" s="10" t="s">
        <v>213</v>
      </c>
      <c r="L208" s="85" t="str">
        <f t="shared" si="32"/>
        <v>N/A</v>
      </c>
    </row>
    <row r="209" spans="1:12" x14ac:dyDescent="0.25">
      <c r="A209" s="108" t="s">
        <v>125</v>
      </c>
      <c r="B209" s="21" t="s">
        <v>213</v>
      </c>
      <c r="C209" s="26">
        <v>787555</v>
      </c>
      <c r="D209" s="7" t="str">
        <f t="shared" si="29"/>
        <v>N/A</v>
      </c>
      <c r="E209" s="26">
        <v>739350</v>
      </c>
      <c r="F209" s="7" t="str">
        <f t="shared" si="30"/>
        <v>N/A</v>
      </c>
      <c r="G209" s="26">
        <v>668065</v>
      </c>
      <c r="H209" s="7" t="str">
        <f t="shared" si="31"/>
        <v>N/A</v>
      </c>
      <c r="I209" s="8">
        <v>-6.12</v>
      </c>
      <c r="J209" s="8">
        <v>-9.64</v>
      </c>
      <c r="K209" s="10" t="s">
        <v>213</v>
      </c>
      <c r="L209" s="85" t="str">
        <f t="shared" si="32"/>
        <v>N/A</v>
      </c>
    </row>
    <row r="210" spans="1:12" x14ac:dyDescent="0.25">
      <c r="A210" s="142" t="s">
        <v>1594</v>
      </c>
      <c r="B210" s="21" t="s">
        <v>213</v>
      </c>
      <c r="C210" s="26">
        <v>296760</v>
      </c>
      <c r="D210" s="7" t="str">
        <f t="shared" si="29"/>
        <v>N/A</v>
      </c>
      <c r="E210" s="26">
        <v>536829</v>
      </c>
      <c r="F210" s="7" t="str">
        <f t="shared" si="30"/>
        <v>N/A</v>
      </c>
      <c r="G210" s="26">
        <v>239111</v>
      </c>
      <c r="H210" s="7" t="str">
        <f t="shared" si="31"/>
        <v>N/A</v>
      </c>
      <c r="I210" s="8">
        <v>80.900000000000006</v>
      </c>
      <c r="J210" s="8">
        <v>-55.5</v>
      </c>
      <c r="K210" s="10" t="s">
        <v>213</v>
      </c>
      <c r="L210" s="85" t="str">
        <f t="shared" si="32"/>
        <v>N/A</v>
      </c>
    </row>
    <row r="211" spans="1:12" x14ac:dyDescent="0.25">
      <c r="A211" s="142" t="s">
        <v>1351</v>
      </c>
      <c r="B211" s="21" t="s">
        <v>213</v>
      </c>
      <c r="C211" s="26">
        <v>266540</v>
      </c>
      <c r="D211" s="7" t="str">
        <f t="shared" si="29"/>
        <v>N/A</v>
      </c>
      <c r="E211" s="26">
        <v>340941</v>
      </c>
      <c r="F211" s="7" t="str">
        <f t="shared" si="30"/>
        <v>N/A</v>
      </c>
      <c r="G211" s="26">
        <v>325011</v>
      </c>
      <c r="H211" s="7" t="str">
        <f t="shared" si="31"/>
        <v>N/A</v>
      </c>
      <c r="I211" s="8">
        <v>27.91</v>
      </c>
      <c r="J211" s="8">
        <v>-4.67</v>
      </c>
      <c r="K211" s="10" t="s">
        <v>213</v>
      </c>
      <c r="L211" s="85" t="str">
        <f t="shared" si="32"/>
        <v>N/A</v>
      </c>
    </row>
    <row r="212" spans="1:12" x14ac:dyDescent="0.25">
      <c r="A212" s="142" t="s">
        <v>1588</v>
      </c>
      <c r="B212" s="21" t="s">
        <v>213</v>
      </c>
      <c r="C212" s="26">
        <v>125484</v>
      </c>
      <c r="D212" s="7" t="str">
        <f t="shared" si="29"/>
        <v>N/A</v>
      </c>
      <c r="E212" s="26">
        <v>179702</v>
      </c>
      <c r="F212" s="7" t="str">
        <f t="shared" si="30"/>
        <v>N/A</v>
      </c>
      <c r="G212" s="26">
        <v>188613</v>
      </c>
      <c r="H212" s="7" t="str">
        <f t="shared" si="31"/>
        <v>N/A</v>
      </c>
      <c r="I212" s="8">
        <v>43.21</v>
      </c>
      <c r="J212" s="8">
        <v>4.9589999999999996</v>
      </c>
      <c r="K212" s="10" t="s">
        <v>213</v>
      </c>
      <c r="L212" s="85" t="str">
        <f t="shared" si="32"/>
        <v>N/A</v>
      </c>
    </row>
    <row r="213" spans="1:12" x14ac:dyDescent="0.25">
      <c r="A213" s="142" t="s">
        <v>1589</v>
      </c>
      <c r="B213" s="21" t="s">
        <v>213</v>
      </c>
      <c r="C213" s="26">
        <v>773647</v>
      </c>
      <c r="D213" s="7" t="str">
        <f t="shared" si="29"/>
        <v>N/A</v>
      </c>
      <c r="E213" s="26">
        <v>738718</v>
      </c>
      <c r="F213" s="7" t="str">
        <f t="shared" si="30"/>
        <v>N/A</v>
      </c>
      <c r="G213" s="26">
        <v>665021</v>
      </c>
      <c r="H213" s="7" t="str">
        <f t="shared" si="31"/>
        <v>N/A</v>
      </c>
      <c r="I213" s="8">
        <v>-4.51</v>
      </c>
      <c r="J213" s="8">
        <v>-9.98</v>
      </c>
      <c r="K213" s="10" t="s">
        <v>213</v>
      </c>
      <c r="L213" s="85" t="str">
        <f t="shared" si="32"/>
        <v>N/A</v>
      </c>
    </row>
    <row r="214" spans="1:12" ht="25" x14ac:dyDescent="0.25">
      <c r="A214" s="108" t="s">
        <v>1352</v>
      </c>
      <c r="B214" s="21" t="s">
        <v>213</v>
      </c>
      <c r="C214" s="26">
        <v>572889</v>
      </c>
      <c r="D214" s="7" t="str">
        <f t="shared" ref="D214:D228" si="33">IF($B214="N/A","N/A",IF(C214&gt;10,"No",IF(C214&lt;-10,"No","Yes")))</f>
        <v>N/A</v>
      </c>
      <c r="E214" s="26">
        <v>713354</v>
      </c>
      <c r="F214" s="7" t="str">
        <f t="shared" ref="F214:F228" si="34">IF($B214="N/A","N/A",IF(E214&gt;10,"No",IF(E214&lt;-10,"No","Yes")))</f>
        <v>N/A</v>
      </c>
      <c r="G214" s="26">
        <v>792698</v>
      </c>
      <c r="H214" s="7" t="str">
        <f t="shared" ref="H214:H228" si="35">IF($B214="N/A","N/A",IF(G214&gt;10,"No",IF(G214&lt;-10,"No","Yes")))</f>
        <v>N/A</v>
      </c>
      <c r="I214" s="8">
        <v>24.52</v>
      </c>
      <c r="J214" s="8">
        <v>11.12</v>
      </c>
      <c r="K214" s="25" t="s">
        <v>734</v>
      </c>
      <c r="L214" s="85" t="str">
        <f t="shared" ref="L214:L228" si="36">IF(J214="Div by 0", "N/A", IF(K214="N/A","N/A", IF(J214&gt;VALUE(MID(K214,1,2)), "No", IF(J214&lt;-1*VALUE(MID(K214,1,2)), "No", "Yes"))))</f>
        <v>Yes</v>
      </c>
    </row>
    <row r="215" spans="1:12" x14ac:dyDescent="0.25">
      <c r="A215" s="116" t="s">
        <v>646</v>
      </c>
      <c r="B215" s="21" t="s">
        <v>213</v>
      </c>
      <c r="C215" s="22">
        <v>2220</v>
      </c>
      <c r="D215" s="7" t="str">
        <f t="shared" si="33"/>
        <v>N/A</v>
      </c>
      <c r="E215" s="22">
        <v>2572</v>
      </c>
      <c r="F215" s="7" t="str">
        <f t="shared" si="34"/>
        <v>N/A</v>
      </c>
      <c r="G215" s="22">
        <v>2769</v>
      </c>
      <c r="H215" s="7" t="str">
        <f t="shared" si="35"/>
        <v>N/A</v>
      </c>
      <c r="I215" s="8">
        <v>15.86</v>
      </c>
      <c r="J215" s="8">
        <v>7.6589999999999998</v>
      </c>
      <c r="K215" s="25" t="s">
        <v>734</v>
      </c>
      <c r="L215" s="85" t="str">
        <f t="shared" si="36"/>
        <v>Yes</v>
      </c>
    </row>
    <row r="216" spans="1:12" x14ac:dyDescent="0.25">
      <c r="A216" s="116" t="s">
        <v>1353</v>
      </c>
      <c r="B216" s="21" t="s">
        <v>213</v>
      </c>
      <c r="C216" s="26">
        <v>258.05810810999998</v>
      </c>
      <c r="D216" s="7" t="str">
        <f t="shared" si="33"/>
        <v>N/A</v>
      </c>
      <c r="E216" s="26">
        <v>277.35381025999999</v>
      </c>
      <c r="F216" s="7" t="str">
        <f t="shared" si="34"/>
        <v>N/A</v>
      </c>
      <c r="G216" s="26">
        <v>286.27591188000002</v>
      </c>
      <c r="H216" s="7" t="str">
        <f t="shared" si="35"/>
        <v>N/A</v>
      </c>
      <c r="I216" s="8">
        <v>7.4770000000000003</v>
      </c>
      <c r="J216" s="8">
        <v>3.2170000000000001</v>
      </c>
      <c r="K216" s="25" t="s">
        <v>734</v>
      </c>
      <c r="L216" s="85" t="str">
        <f t="shared" si="36"/>
        <v>Yes</v>
      </c>
    </row>
    <row r="217" spans="1:12" ht="25" x14ac:dyDescent="0.25">
      <c r="A217" s="108" t="s">
        <v>1354</v>
      </c>
      <c r="B217" s="21" t="s">
        <v>213</v>
      </c>
      <c r="C217" s="26">
        <v>576918</v>
      </c>
      <c r="D217" s="7" t="str">
        <f t="shared" si="33"/>
        <v>N/A</v>
      </c>
      <c r="E217" s="26">
        <v>450182</v>
      </c>
      <c r="F217" s="7" t="str">
        <f t="shared" si="34"/>
        <v>N/A</v>
      </c>
      <c r="G217" s="26">
        <v>524464</v>
      </c>
      <c r="H217" s="7" t="str">
        <f t="shared" si="35"/>
        <v>N/A</v>
      </c>
      <c r="I217" s="8">
        <v>-22</v>
      </c>
      <c r="J217" s="8">
        <v>16.5</v>
      </c>
      <c r="K217" s="25" t="s">
        <v>734</v>
      </c>
      <c r="L217" s="85" t="str">
        <f t="shared" si="36"/>
        <v>Yes</v>
      </c>
    </row>
    <row r="218" spans="1:12" x14ac:dyDescent="0.25">
      <c r="A218" s="116" t="s">
        <v>513</v>
      </c>
      <c r="B218" s="21" t="s">
        <v>213</v>
      </c>
      <c r="C218" s="22">
        <v>1046</v>
      </c>
      <c r="D218" s="7" t="str">
        <f t="shared" si="33"/>
        <v>N/A</v>
      </c>
      <c r="E218" s="22">
        <v>1309</v>
      </c>
      <c r="F218" s="7" t="str">
        <f t="shared" si="34"/>
        <v>N/A</v>
      </c>
      <c r="G218" s="22">
        <v>1628</v>
      </c>
      <c r="H218" s="7" t="str">
        <f t="shared" si="35"/>
        <v>N/A</v>
      </c>
      <c r="I218" s="8">
        <v>25.14</v>
      </c>
      <c r="J218" s="8">
        <v>24.37</v>
      </c>
      <c r="K218" s="25" t="s">
        <v>734</v>
      </c>
      <c r="L218" s="85" t="str">
        <f t="shared" si="36"/>
        <v>Yes</v>
      </c>
    </row>
    <row r="219" spans="1:12" x14ac:dyDescent="0.25">
      <c r="A219" s="108" t="s">
        <v>1355</v>
      </c>
      <c r="B219" s="21" t="s">
        <v>213</v>
      </c>
      <c r="C219" s="26">
        <v>551.54684511999994</v>
      </c>
      <c r="D219" s="7" t="str">
        <f t="shared" si="33"/>
        <v>N/A</v>
      </c>
      <c r="E219" s="26">
        <v>343.91291061999999</v>
      </c>
      <c r="F219" s="7" t="str">
        <f t="shared" si="34"/>
        <v>N/A</v>
      </c>
      <c r="G219" s="26">
        <v>322.15233415</v>
      </c>
      <c r="H219" s="7" t="str">
        <f t="shared" si="35"/>
        <v>N/A</v>
      </c>
      <c r="I219" s="8">
        <v>-37.6</v>
      </c>
      <c r="J219" s="8">
        <v>-6.33</v>
      </c>
      <c r="K219" s="25" t="s">
        <v>734</v>
      </c>
      <c r="L219" s="85" t="str">
        <f t="shared" si="36"/>
        <v>Yes</v>
      </c>
    </row>
    <row r="220" spans="1:12" ht="25" x14ac:dyDescent="0.25">
      <c r="A220" s="108" t="s">
        <v>1356</v>
      </c>
      <c r="B220" s="21" t="s">
        <v>213</v>
      </c>
      <c r="C220" s="26">
        <v>2465207</v>
      </c>
      <c r="D220" s="7" t="str">
        <f t="shared" si="33"/>
        <v>N/A</v>
      </c>
      <c r="E220" s="26">
        <v>3802457</v>
      </c>
      <c r="F220" s="7" t="str">
        <f t="shared" si="34"/>
        <v>N/A</v>
      </c>
      <c r="G220" s="26">
        <v>4701818</v>
      </c>
      <c r="H220" s="7" t="str">
        <f t="shared" si="35"/>
        <v>N/A</v>
      </c>
      <c r="I220" s="8">
        <v>54.24</v>
      </c>
      <c r="J220" s="8">
        <v>23.65</v>
      </c>
      <c r="K220" s="25" t="s">
        <v>734</v>
      </c>
      <c r="L220" s="85" t="str">
        <f t="shared" si="36"/>
        <v>Yes</v>
      </c>
    </row>
    <row r="221" spans="1:12" x14ac:dyDescent="0.25">
      <c r="A221" s="116" t="s">
        <v>514</v>
      </c>
      <c r="B221" s="21" t="s">
        <v>213</v>
      </c>
      <c r="C221" s="22">
        <v>1981</v>
      </c>
      <c r="D221" s="7" t="str">
        <f t="shared" si="33"/>
        <v>N/A</v>
      </c>
      <c r="E221" s="22">
        <v>2770</v>
      </c>
      <c r="F221" s="7" t="str">
        <f t="shared" si="34"/>
        <v>N/A</v>
      </c>
      <c r="G221" s="22">
        <v>2999</v>
      </c>
      <c r="H221" s="7" t="str">
        <f t="shared" si="35"/>
        <v>N/A</v>
      </c>
      <c r="I221" s="8">
        <v>39.83</v>
      </c>
      <c r="J221" s="8">
        <v>8.2669999999999995</v>
      </c>
      <c r="K221" s="25" t="s">
        <v>734</v>
      </c>
      <c r="L221" s="85" t="str">
        <f t="shared" si="36"/>
        <v>Yes</v>
      </c>
    </row>
    <row r="222" spans="1:12" ht="25" x14ac:dyDescent="0.25">
      <c r="A222" s="108" t="s">
        <v>1357</v>
      </c>
      <c r="B222" s="21" t="s">
        <v>213</v>
      </c>
      <c r="C222" s="26">
        <v>1244.4255427000001</v>
      </c>
      <c r="D222" s="7" t="str">
        <f t="shared" si="33"/>
        <v>N/A</v>
      </c>
      <c r="E222" s="26">
        <v>1372.7281588000001</v>
      </c>
      <c r="F222" s="7" t="str">
        <f t="shared" si="34"/>
        <v>N/A</v>
      </c>
      <c r="G222" s="26">
        <v>1567.7952651000001</v>
      </c>
      <c r="H222" s="7" t="str">
        <f t="shared" si="35"/>
        <v>N/A</v>
      </c>
      <c r="I222" s="8">
        <v>10.31</v>
      </c>
      <c r="J222" s="8">
        <v>14.21</v>
      </c>
      <c r="K222" s="25" t="s">
        <v>734</v>
      </c>
      <c r="L222" s="85" t="str">
        <f t="shared" si="36"/>
        <v>Yes</v>
      </c>
    </row>
    <row r="223" spans="1:12" ht="25" x14ac:dyDescent="0.25">
      <c r="A223" s="108" t="s">
        <v>1358</v>
      </c>
      <c r="B223" s="21" t="s">
        <v>213</v>
      </c>
      <c r="C223" s="26">
        <v>4272904</v>
      </c>
      <c r="D223" s="7" t="str">
        <f t="shared" si="33"/>
        <v>N/A</v>
      </c>
      <c r="E223" s="26">
        <v>7619524</v>
      </c>
      <c r="F223" s="7" t="str">
        <f t="shared" si="34"/>
        <v>N/A</v>
      </c>
      <c r="G223" s="26">
        <v>9751975</v>
      </c>
      <c r="H223" s="7" t="str">
        <f t="shared" si="35"/>
        <v>N/A</v>
      </c>
      <c r="I223" s="8">
        <v>78.319999999999993</v>
      </c>
      <c r="J223" s="8">
        <v>27.99</v>
      </c>
      <c r="K223" s="25" t="s">
        <v>734</v>
      </c>
      <c r="L223" s="85" t="str">
        <f t="shared" si="36"/>
        <v>Yes</v>
      </c>
    </row>
    <row r="224" spans="1:12" x14ac:dyDescent="0.25">
      <c r="A224" s="108" t="s">
        <v>515</v>
      </c>
      <c r="B224" s="21" t="s">
        <v>213</v>
      </c>
      <c r="C224" s="22">
        <v>2332</v>
      </c>
      <c r="D224" s="7" t="str">
        <f t="shared" si="33"/>
        <v>N/A</v>
      </c>
      <c r="E224" s="22">
        <v>3938</v>
      </c>
      <c r="F224" s="7" t="str">
        <f t="shared" si="34"/>
        <v>N/A</v>
      </c>
      <c r="G224" s="22">
        <v>4790</v>
      </c>
      <c r="H224" s="7" t="str">
        <f t="shared" si="35"/>
        <v>N/A</v>
      </c>
      <c r="I224" s="8">
        <v>68.87</v>
      </c>
      <c r="J224" s="8">
        <v>21.64</v>
      </c>
      <c r="K224" s="25" t="s">
        <v>734</v>
      </c>
      <c r="L224" s="85" t="str">
        <f t="shared" si="36"/>
        <v>Yes</v>
      </c>
    </row>
    <row r="225" spans="1:12" x14ac:dyDescent="0.25">
      <c r="A225" s="108" t="s">
        <v>1359</v>
      </c>
      <c r="B225" s="21" t="s">
        <v>213</v>
      </c>
      <c r="C225" s="26">
        <v>1832.2915952000001</v>
      </c>
      <c r="D225" s="7" t="str">
        <f t="shared" si="33"/>
        <v>N/A</v>
      </c>
      <c r="E225" s="26">
        <v>1934.8715084</v>
      </c>
      <c r="F225" s="7" t="str">
        <f t="shared" si="34"/>
        <v>N/A</v>
      </c>
      <c r="G225" s="26">
        <v>2035.9029227999999</v>
      </c>
      <c r="H225" s="7" t="str">
        <f t="shared" si="35"/>
        <v>N/A</v>
      </c>
      <c r="I225" s="8">
        <v>5.5979999999999999</v>
      </c>
      <c r="J225" s="8">
        <v>5.2220000000000004</v>
      </c>
      <c r="K225" s="25" t="s">
        <v>734</v>
      </c>
      <c r="L225" s="85" t="str">
        <f t="shared" si="36"/>
        <v>Yes</v>
      </c>
    </row>
    <row r="226" spans="1:12" ht="25" x14ac:dyDescent="0.25">
      <c r="A226" s="108" t="s">
        <v>1360</v>
      </c>
      <c r="B226" s="21" t="s">
        <v>213</v>
      </c>
      <c r="C226" s="26">
        <v>9964101</v>
      </c>
      <c r="D226" s="7" t="str">
        <f t="shared" si="33"/>
        <v>N/A</v>
      </c>
      <c r="E226" s="26">
        <v>8702666</v>
      </c>
      <c r="F226" s="7" t="str">
        <f t="shared" si="34"/>
        <v>N/A</v>
      </c>
      <c r="G226" s="26">
        <v>14427979</v>
      </c>
      <c r="H226" s="7" t="str">
        <f t="shared" si="35"/>
        <v>N/A</v>
      </c>
      <c r="I226" s="8">
        <v>-12.7</v>
      </c>
      <c r="J226" s="8">
        <v>65.790000000000006</v>
      </c>
      <c r="K226" s="25" t="s">
        <v>734</v>
      </c>
      <c r="L226" s="85" t="str">
        <f t="shared" si="36"/>
        <v>No</v>
      </c>
    </row>
    <row r="227" spans="1:12" ht="25" x14ac:dyDescent="0.25">
      <c r="A227" s="108" t="s">
        <v>516</v>
      </c>
      <c r="B227" s="21" t="s">
        <v>213</v>
      </c>
      <c r="C227" s="22">
        <v>770</v>
      </c>
      <c r="D227" s="7" t="str">
        <f t="shared" si="33"/>
        <v>N/A</v>
      </c>
      <c r="E227" s="22">
        <v>526</v>
      </c>
      <c r="F227" s="7" t="str">
        <f t="shared" si="34"/>
        <v>N/A</v>
      </c>
      <c r="G227" s="22">
        <v>451</v>
      </c>
      <c r="H227" s="7" t="str">
        <f t="shared" si="35"/>
        <v>N/A</v>
      </c>
      <c r="I227" s="8">
        <v>-31.7</v>
      </c>
      <c r="J227" s="8">
        <v>-14.3</v>
      </c>
      <c r="K227" s="25" t="s">
        <v>734</v>
      </c>
      <c r="L227" s="85" t="str">
        <f t="shared" si="36"/>
        <v>Yes</v>
      </c>
    </row>
    <row r="228" spans="1:12" ht="25" x14ac:dyDescent="0.25">
      <c r="A228" s="108" t="s">
        <v>1361</v>
      </c>
      <c r="B228" s="21" t="s">
        <v>213</v>
      </c>
      <c r="C228" s="26">
        <v>12940.390909</v>
      </c>
      <c r="D228" s="7" t="str">
        <f t="shared" si="33"/>
        <v>N/A</v>
      </c>
      <c r="E228" s="26">
        <v>16544.992395000001</v>
      </c>
      <c r="F228" s="7" t="str">
        <f t="shared" si="34"/>
        <v>N/A</v>
      </c>
      <c r="G228" s="26">
        <v>31991.084256999999</v>
      </c>
      <c r="H228" s="7" t="str">
        <f t="shared" si="35"/>
        <v>N/A</v>
      </c>
      <c r="I228" s="8">
        <v>27.86</v>
      </c>
      <c r="J228" s="8">
        <v>93.36</v>
      </c>
      <c r="K228" s="25" t="s">
        <v>734</v>
      </c>
      <c r="L228" s="85" t="str">
        <f t="shared" si="36"/>
        <v>No</v>
      </c>
    </row>
    <row r="229" spans="1:12" x14ac:dyDescent="0.25">
      <c r="A229" s="108" t="s">
        <v>1362</v>
      </c>
      <c r="B229" s="21" t="s">
        <v>213</v>
      </c>
      <c r="C229" s="10">
        <v>19603961</v>
      </c>
      <c r="D229" s="7" t="str">
        <f t="shared" ref="D229:D252" si="37">IF($B229="N/A","N/A",IF(C229&gt;10,"No",IF(C229&lt;-10,"No","Yes")))</f>
        <v>N/A</v>
      </c>
      <c r="E229" s="10">
        <v>13399352</v>
      </c>
      <c r="F229" s="7" t="str">
        <f t="shared" ref="F229:F252" si="38">IF($B229="N/A","N/A",IF(E229&gt;10,"No",IF(E229&lt;-10,"No","Yes")))</f>
        <v>N/A</v>
      </c>
      <c r="G229" s="10">
        <v>19070152</v>
      </c>
      <c r="H229" s="7" t="str">
        <f t="shared" ref="H229:H252" si="39">IF($B229="N/A","N/A",IF(G229&gt;10,"No",IF(G229&lt;-10,"No","Yes")))</f>
        <v>N/A</v>
      </c>
      <c r="I229" s="8">
        <v>-31.6</v>
      </c>
      <c r="J229" s="8">
        <v>42.32</v>
      </c>
      <c r="K229" s="25" t="s">
        <v>734</v>
      </c>
      <c r="L229" s="85" t="str">
        <f t="shared" ref="L229:L252" si="40">IF(J229="Div by 0", "N/A", IF(K229="N/A","N/A", IF(J229&gt;VALUE(MID(K229,1,2)), "No", IF(J229&lt;-1*VALUE(MID(K229,1,2)), "No", "Yes"))))</f>
        <v>No</v>
      </c>
    </row>
    <row r="230" spans="1:12" x14ac:dyDescent="0.25">
      <c r="A230" s="116" t="s">
        <v>1363</v>
      </c>
      <c r="B230" s="21" t="s">
        <v>213</v>
      </c>
      <c r="C230" s="1">
        <v>1179</v>
      </c>
      <c r="D230" s="7" t="str">
        <f t="shared" si="37"/>
        <v>N/A</v>
      </c>
      <c r="E230" s="1">
        <v>772</v>
      </c>
      <c r="F230" s="7" t="str">
        <f t="shared" si="38"/>
        <v>N/A</v>
      </c>
      <c r="G230" s="1">
        <v>1075</v>
      </c>
      <c r="H230" s="7" t="str">
        <f t="shared" si="39"/>
        <v>N/A</v>
      </c>
      <c r="I230" s="8">
        <v>-34.5</v>
      </c>
      <c r="J230" s="8">
        <v>39.25</v>
      </c>
      <c r="K230" s="25" t="s">
        <v>734</v>
      </c>
      <c r="L230" s="85" t="str">
        <f t="shared" si="40"/>
        <v>No</v>
      </c>
    </row>
    <row r="231" spans="1:12" x14ac:dyDescent="0.25">
      <c r="A231" s="116" t="s">
        <v>1364</v>
      </c>
      <c r="B231" s="21" t="s">
        <v>213</v>
      </c>
      <c r="C231" s="10">
        <v>16627.617472000002</v>
      </c>
      <c r="D231" s="7" t="str">
        <f t="shared" si="37"/>
        <v>N/A</v>
      </c>
      <c r="E231" s="10">
        <v>17356.673575000001</v>
      </c>
      <c r="F231" s="7" t="str">
        <f t="shared" si="38"/>
        <v>N/A</v>
      </c>
      <c r="G231" s="10">
        <v>17739.676278999999</v>
      </c>
      <c r="H231" s="7" t="str">
        <f t="shared" si="39"/>
        <v>N/A</v>
      </c>
      <c r="I231" s="8">
        <v>4.3849999999999998</v>
      </c>
      <c r="J231" s="8">
        <v>2.2069999999999999</v>
      </c>
      <c r="K231" s="25" t="s">
        <v>734</v>
      </c>
      <c r="L231" s="85" t="str">
        <f t="shared" si="40"/>
        <v>Yes</v>
      </c>
    </row>
    <row r="232" spans="1:12" x14ac:dyDescent="0.25">
      <c r="A232" s="116" t="s">
        <v>1365</v>
      </c>
      <c r="B232" s="21" t="s">
        <v>213</v>
      </c>
      <c r="C232" s="10">
        <v>12890.861537999999</v>
      </c>
      <c r="D232" s="7" t="str">
        <f t="shared" si="37"/>
        <v>N/A</v>
      </c>
      <c r="E232" s="10">
        <v>14938.785714</v>
      </c>
      <c r="F232" s="7" t="str">
        <f t="shared" si="38"/>
        <v>N/A</v>
      </c>
      <c r="G232" s="10">
        <v>15292.186046999999</v>
      </c>
      <c r="H232" s="7" t="str">
        <f t="shared" si="39"/>
        <v>N/A</v>
      </c>
      <c r="I232" s="8">
        <v>15.89</v>
      </c>
      <c r="J232" s="8">
        <v>2.3660000000000001</v>
      </c>
      <c r="K232" s="25" t="s">
        <v>734</v>
      </c>
      <c r="L232" s="85" t="str">
        <f t="shared" si="40"/>
        <v>Yes</v>
      </c>
    </row>
    <row r="233" spans="1:12" ht="25" x14ac:dyDescent="0.25">
      <c r="A233" s="116" t="s">
        <v>1366</v>
      </c>
      <c r="B233" s="21" t="s">
        <v>213</v>
      </c>
      <c r="C233" s="10">
        <v>17273.262062000002</v>
      </c>
      <c r="D233" s="7" t="str">
        <f t="shared" si="37"/>
        <v>N/A</v>
      </c>
      <c r="E233" s="10">
        <v>18511.647504</v>
      </c>
      <c r="F233" s="7" t="str">
        <f t="shared" si="38"/>
        <v>N/A</v>
      </c>
      <c r="G233" s="10">
        <v>29145.967687</v>
      </c>
      <c r="H233" s="7" t="str">
        <f t="shared" si="39"/>
        <v>N/A</v>
      </c>
      <c r="I233" s="8">
        <v>7.1689999999999996</v>
      </c>
      <c r="J233" s="8">
        <v>57.45</v>
      </c>
      <c r="K233" s="25" t="s">
        <v>734</v>
      </c>
      <c r="L233" s="85" t="str">
        <f t="shared" si="40"/>
        <v>No</v>
      </c>
    </row>
    <row r="234" spans="1:12" x14ac:dyDescent="0.25">
      <c r="A234" s="116" t="s">
        <v>1367</v>
      </c>
      <c r="B234" s="21" t="s">
        <v>213</v>
      </c>
      <c r="C234" s="10">
        <v>11178.255814</v>
      </c>
      <c r="D234" s="7" t="str">
        <f t="shared" si="37"/>
        <v>N/A</v>
      </c>
      <c r="E234" s="10">
        <v>8746.5</v>
      </c>
      <c r="F234" s="7" t="str">
        <f t="shared" si="38"/>
        <v>N/A</v>
      </c>
      <c r="G234" s="10">
        <v>3326.5526316</v>
      </c>
      <c r="H234" s="7" t="str">
        <f t="shared" si="39"/>
        <v>N/A</v>
      </c>
      <c r="I234" s="8">
        <v>-21.8</v>
      </c>
      <c r="J234" s="8">
        <v>-62</v>
      </c>
      <c r="K234" s="25" t="s">
        <v>734</v>
      </c>
      <c r="L234" s="85" t="str">
        <f t="shared" si="40"/>
        <v>No</v>
      </c>
    </row>
    <row r="235" spans="1:12" x14ac:dyDescent="0.25">
      <c r="A235" s="116" t="s">
        <v>1368</v>
      </c>
      <c r="B235" s="21" t="s">
        <v>213</v>
      </c>
      <c r="C235" s="10">
        <v>1968</v>
      </c>
      <c r="D235" s="7" t="str">
        <f t="shared" si="37"/>
        <v>N/A</v>
      </c>
      <c r="E235" s="10">
        <v>9066.9661016999999</v>
      </c>
      <c r="F235" s="7" t="str">
        <f t="shared" si="38"/>
        <v>N/A</v>
      </c>
      <c r="G235" s="10">
        <v>1129.1745455</v>
      </c>
      <c r="H235" s="7" t="str">
        <f t="shared" si="39"/>
        <v>N/A</v>
      </c>
      <c r="I235" s="8">
        <v>360.7</v>
      </c>
      <c r="J235" s="8">
        <v>-87.5</v>
      </c>
      <c r="K235" s="25" t="s">
        <v>734</v>
      </c>
      <c r="L235" s="85" t="str">
        <f t="shared" si="40"/>
        <v>No</v>
      </c>
    </row>
    <row r="236" spans="1:12" x14ac:dyDescent="0.25">
      <c r="A236" s="116" t="s">
        <v>1369</v>
      </c>
      <c r="B236" s="21" t="s">
        <v>213</v>
      </c>
      <c r="C236" s="7">
        <v>2.5163810215</v>
      </c>
      <c r="D236" s="7" t="str">
        <f t="shared" si="37"/>
        <v>N/A</v>
      </c>
      <c r="E236" s="7">
        <v>0.80323792279999995</v>
      </c>
      <c r="F236" s="7" t="str">
        <f t="shared" si="38"/>
        <v>N/A</v>
      </c>
      <c r="G236" s="7">
        <v>1.0637350458999999</v>
      </c>
      <c r="H236" s="7" t="str">
        <f t="shared" si="39"/>
        <v>N/A</v>
      </c>
      <c r="I236" s="8">
        <v>-68.099999999999994</v>
      </c>
      <c r="J236" s="8">
        <v>32.43</v>
      </c>
      <c r="K236" s="25" t="s">
        <v>734</v>
      </c>
      <c r="L236" s="85" t="str">
        <f t="shared" si="40"/>
        <v>No</v>
      </c>
    </row>
    <row r="237" spans="1:12" x14ac:dyDescent="0.25">
      <c r="A237" s="116" t="s">
        <v>1370</v>
      </c>
      <c r="B237" s="21" t="s">
        <v>213</v>
      </c>
      <c r="C237" s="7">
        <v>33.333333332999999</v>
      </c>
      <c r="D237" s="7" t="str">
        <f t="shared" si="37"/>
        <v>N/A</v>
      </c>
      <c r="E237" s="7">
        <v>21.538461538</v>
      </c>
      <c r="F237" s="7" t="str">
        <f t="shared" si="38"/>
        <v>N/A</v>
      </c>
      <c r="G237" s="7">
        <v>10.262529833</v>
      </c>
      <c r="H237" s="7" t="str">
        <f t="shared" si="39"/>
        <v>N/A</v>
      </c>
      <c r="I237" s="8">
        <v>-35.4</v>
      </c>
      <c r="J237" s="8">
        <v>-52.4</v>
      </c>
      <c r="K237" s="25" t="s">
        <v>734</v>
      </c>
      <c r="L237" s="85" t="str">
        <f t="shared" si="40"/>
        <v>No</v>
      </c>
    </row>
    <row r="238" spans="1:12" x14ac:dyDescent="0.25">
      <c r="A238" s="116" t="s">
        <v>1371</v>
      </c>
      <c r="B238" s="21" t="s">
        <v>213</v>
      </c>
      <c r="C238" s="7">
        <v>13.422222222</v>
      </c>
      <c r="D238" s="7" t="str">
        <f t="shared" si="37"/>
        <v>N/A</v>
      </c>
      <c r="E238" s="7">
        <v>15.633869442</v>
      </c>
      <c r="F238" s="7" t="str">
        <f t="shared" si="38"/>
        <v>N/A</v>
      </c>
      <c r="G238" s="7">
        <v>14.777582306999999</v>
      </c>
      <c r="H238" s="7" t="str">
        <f t="shared" si="39"/>
        <v>N/A</v>
      </c>
      <c r="I238" s="8">
        <v>16.48</v>
      </c>
      <c r="J238" s="8">
        <v>-5.48</v>
      </c>
      <c r="K238" s="25" t="s">
        <v>734</v>
      </c>
      <c r="L238" s="85" t="str">
        <f t="shared" si="40"/>
        <v>Yes</v>
      </c>
    </row>
    <row r="239" spans="1:12" x14ac:dyDescent="0.25">
      <c r="A239" s="116" t="s">
        <v>1372</v>
      </c>
      <c r="B239" s="21" t="s">
        <v>213</v>
      </c>
      <c r="C239" s="7">
        <v>0.16585666900000001</v>
      </c>
      <c r="D239" s="7" t="str">
        <f t="shared" si="37"/>
        <v>N/A</v>
      </c>
      <c r="E239" s="7">
        <v>7.6343162500000006E-2</v>
      </c>
      <c r="F239" s="7" t="str">
        <f t="shared" si="38"/>
        <v>N/A</v>
      </c>
      <c r="G239" s="7">
        <v>0.39271073750000002</v>
      </c>
      <c r="H239" s="7" t="str">
        <f t="shared" si="39"/>
        <v>N/A</v>
      </c>
      <c r="I239" s="8">
        <v>-54</v>
      </c>
      <c r="J239" s="8">
        <v>414.4</v>
      </c>
      <c r="K239" s="25" t="s">
        <v>734</v>
      </c>
      <c r="L239" s="85" t="str">
        <f t="shared" si="40"/>
        <v>No</v>
      </c>
    </row>
    <row r="240" spans="1:12" x14ac:dyDescent="0.25">
      <c r="A240" s="116" t="s">
        <v>1373</v>
      </c>
      <c r="B240" s="21" t="s">
        <v>213</v>
      </c>
      <c r="C240" s="7">
        <v>0.1088900988</v>
      </c>
      <c r="D240" s="7" t="str">
        <f t="shared" si="37"/>
        <v>N/A</v>
      </c>
      <c r="E240" s="7">
        <v>9.7818157700000005E-2</v>
      </c>
      <c r="F240" s="7" t="str">
        <f t="shared" si="38"/>
        <v>N/A</v>
      </c>
      <c r="G240" s="7">
        <v>0.48993408160000002</v>
      </c>
      <c r="H240" s="7" t="str">
        <f t="shared" si="39"/>
        <v>N/A</v>
      </c>
      <c r="I240" s="8">
        <v>-10.199999999999999</v>
      </c>
      <c r="J240" s="8">
        <v>400.9</v>
      </c>
      <c r="K240" s="25" t="s">
        <v>734</v>
      </c>
      <c r="L240" s="85" t="str">
        <f t="shared" si="40"/>
        <v>No</v>
      </c>
    </row>
    <row r="241" spans="1:12" x14ac:dyDescent="0.25">
      <c r="A241" s="116" t="s">
        <v>1374</v>
      </c>
      <c r="B241" s="21" t="s">
        <v>213</v>
      </c>
      <c r="C241" s="10">
        <v>9964101</v>
      </c>
      <c r="D241" s="7" t="str">
        <f t="shared" si="37"/>
        <v>N/A</v>
      </c>
      <c r="E241" s="10">
        <v>8702666</v>
      </c>
      <c r="F241" s="7" t="str">
        <f t="shared" si="38"/>
        <v>N/A</v>
      </c>
      <c r="G241" s="10">
        <v>14427979</v>
      </c>
      <c r="H241" s="7" t="str">
        <f t="shared" si="39"/>
        <v>N/A</v>
      </c>
      <c r="I241" s="8">
        <v>-12.7</v>
      </c>
      <c r="J241" s="8">
        <v>65.790000000000006</v>
      </c>
      <c r="K241" s="25" t="s">
        <v>734</v>
      </c>
      <c r="L241" s="85" t="str">
        <f t="shared" si="40"/>
        <v>No</v>
      </c>
    </row>
    <row r="242" spans="1:12" x14ac:dyDescent="0.25">
      <c r="A242" s="116" t="s">
        <v>1375</v>
      </c>
      <c r="B242" s="21" t="s">
        <v>213</v>
      </c>
      <c r="C242" s="1">
        <v>770</v>
      </c>
      <c r="D242" s="7" t="str">
        <f t="shared" si="37"/>
        <v>N/A</v>
      </c>
      <c r="E242" s="1">
        <v>526</v>
      </c>
      <c r="F242" s="7" t="str">
        <f t="shared" si="38"/>
        <v>N/A</v>
      </c>
      <c r="G242" s="1">
        <v>451</v>
      </c>
      <c r="H242" s="7" t="str">
        <f t="shared" si="39"/>
        <v>N/A</v>
      </c>
      <c r="I242" s="8">
        <v>-31.7</v>
      </c>
      <c r="J242" s="8">
        <v>-14.3</v>
      </c>
      <c r="K242" s="25" t="s">
        <v>734</v>
      </c>
      <c r="L242" s="85" t="str">
        <f t="shared" si="40"/>
        <v>Yes</v>
      </c>
    </row>
    <row r="243" spans="1:12" ht="25" x14ac:dyDescent="0.25">
      <c r="A243" s="116" t="s">
        <v>1376</v>
      </c>
      <c r="B243" s="21" t="s">
        <v>213</v>
      </c>
      <c r="C243" s="10">
        <v>12940.390909</v>
      </c>
      <c r="D243" s="7" t="str">
        <f t="shared" si="37"/>
        <v>N/A</v>
      </c>
      <c r="E243" s="10">
        <v>16544.992395000001</v>
      </c>
      <c r="F243" s="7" t="str">
        <f t="shared" si="38"/>
        <v>N/A</v>
      </c>
      <c r="G243" s="10">
        <v>31991.084256999999</v>
      </c>
      <c r="H243" s="7" t="str">
        <f t="shared" si="39"/>
        <v>N/A</v>
      </c>
      <c r="I243" s="8">
        <v>27.86</v>
      </c>
      <c r="J243" s="8">
        <v>93.36</v>
      </c>
      <c r="K243" s="25" t="s">
        <v>734</v>
      </c>
      <c r="L243" s="85" t="str">
        <f t="shared" si="40"/>
        <v>No</v>
      </c>
    </row>
    <row r="244" spans="1:12" ht="25" x14ac:dyDescent="0.25">
      <c r="A244" s="116" t="s">
        <v>1377</v>
      </c>
      <c r="B244" s="21" t="s">
        <v>213</v>
      </c>
      <c r="C244" s="10">
        <v>11877</v>
      </c>
      <c r="D244" s="7" t="str">
        <f t="shared" si="37"/>
        <v>N/A</v>
      </c>
      <c r="E244" s="10">
        <v>14925.785714</v>
      </c>
      <c r="F244" s="7" t="str">
        <f t="shared" si="38"/>
        <v>N/A</v>
      </c>
      <c r="G244" s="10">
        <v>17024.315789</v>
      </c>
      <c r="H244" s="7" t="str">
        <f t="shared" si="39"/>
        <v>N/A</v>
      </c>
      <c r="I244" s="8">
        <v>25.67</v>
      </c>
      <c r="J244" s="8">
        <v>14.06</v>
      </c>
      <c r="K244" s="25" t="s">
        <v>734</v>
      </c>
      <c r="L244" s="85" t="str">
        <f t="shared" si="40"/>
        <v>Yes</v>
      </c>
    </row>
    <row r="245" spans="1:12" ht="25" x14ac:dyDescent="0.25">
      <c r="A245" s="116" t="s">
        <v>1378</v>
      </c>
      <c r="B245" s="21" t="s">
        <v>213</v>
      </c>
      <c r="C245" s="10">
        <v>13102.400287</v>
      </c>
      <c r="D245" s="7" t="str">
        <f t="shared" si="37"/>
        <v>N/A</v>
      </c>
      <c r="E245" s="10">
        <v>16736.068607000001</v>
      </c>
      <c r="F245" s="7" t="str">
        <f t="shared" si="38"/>
        <v>N/A</v>
      </c>
      <c r="G245" s="10">
        <v>35953.197222000003</v>
      </c>
      <c r="H245" s="7" t="str">
        <f t="shared" si="39"/>
        <v>N/A</v>
      </c>
      <c r="I245" s="8">
        <v>27.73</v>
      </c>
      <c r="J245" s="8">
        <v>114.8</v>
      </c>
      <c r="K245" s="25" t="s">
        <v>734</v>
      </c>
      <c r="L245" s="85" t="str">
        <f t="shared" si="40"/>
        <v>No</v>
      </c>
    </row>
    <row r="246" spans="1:12" ht="25" x14ac:dyDescent="0.25">
      <c r="A246" s="116" t="s">
        <v>1379</v>
      </c>
      <c r="B246" s="21" t="s">
        <v>213</v>
      </c>
      <c r="C246" s="10">
        <v>19739</v>
      </c>
      <c r="D246" s="7" t="str">
        <f t="shared" si="37"/>
        <v>N/A</v>
      </c>
      <c r="E246" s="10">
        <v>8016.8</v>
      </c>
      <c r="F246" s="7" t="str">
        <f t="shared" si="38"/>
        <v>N/A</v>
      </c>
      <c r="G246" s="10">
        <v>17629.111110999998</v>
      </c>
      <c r="H246" s="7" t="str">
        <f t="shared" si="39"/>
        <v>N/A</v>
      </c>
      <c r="I246" s="8">
        <v>-59.4</v>
      </c>
      <c r="J246" s="8">
        <v>119.9</v>
      </c>
      <c r="K246" s="25" t="s">
        <v>734</v>
      </c>
      <c r="L246" s="85" t="str">
        <f t="shared" si="40"/>
        <v>No</v>
      </c>
    </row>
    <row r="247" spans="1:12" ht="25" x14ac:dyDescent="0.25">
      <c r="A247" s="116" t="s">
        <v>1380</v>
      </c>
      <c r="B247" s="21" t="s">
        <v>213</v>
      </c>
      <c r="C247" s="10">
        <v>2063.8333333</v>
      </c>
      <c r="D247" s="7" t="str">
        <f t="shared" si="37"/>
        <v>N/A</v>
      </c>
      <c r="E247" s="10">
        <v>16217.583333</v>
      </c>
      <c r="F247" s="7" t="str">
        <f t="shared" si="38"/>
        <v>N/A</v>
      </c>
      <c r="G247" s="10">
        <v>7319.0454545000002</v>
      </c>
      <c r="H247" s="7" t="str">
        <f t="shared" si="39"/>
        <v>N/A</v>
      </c>
      <c r="I247" s="8">
        <v>685.8</v>
      </c>
      <c r="J247" s="8">
        <v>-54.9</v>
      </c>
      <c r="K247" s="25" t="s">
        <v>734</v>
      </c>
      <c r="L247" s="85" t="str">
        <f t="shared" si="40"/>
        <v>No</v>
      </c>
    </row>
    <row r="248" spans="1:12" ht="25" x14ac:dyDescent="0.25">
      <c r="A248" s="116" t="s">
        <v>1381</v>
      </c>
      <c r="B248" s="21" t="s">
        <v>213</v>
      </c>
      <c r="C248" s="7">
        <v>1.6434379869</v>
      </c>
      <c r="D248" s="7" t="str">
        <f t="shared" si="37"/>
        <v>N/A</v>
      </c>
      <c r="E248" s="7">
        <v>0.54728386969999998</v>
      </c>
      <c r="F248" s="7" t="str">
        <f t="shared" si="38"/>
        <v>N/A</v>
      </c>
      <c r="G248" s="7">
        <v>0.44627395879999998</v>
      </c>
      <c r="H248" s="7" t="str">
        <f t="shared" si="39"/>
        <v>N/A</v>
      </c>
      <c r="I248" s="8">
        <v>-66.7</v>
      </c>
      <c r="J248" s="8">
        <v>-18.5</v>
      </c>
      <c r="K248" s="25" t="s">
        <v>734</v>
      </c>
      <c r="L248" s="85" t="str">
        <f t="shared" si="40"/>
        <v>Yes</v>
      </c>
    </row>
    <row r="249" spans="1:12" ht="25" x14ac:dyDescent="0.25">
      <c r="A249" s="116" t="s">
        <v>1382</v>
      </c>
      <c r="B249" s="21" t="s">
        <v>213</v>
      </c>
      <c r="C249" s="7">
        <v>32.820512821000001</v>
      </c>
      <c r="D249" s="7" t="str">
        <f t="shared" si="37"/>
        <v>N/A</v>
      </c>
      <c r="E249" s="7">
        <v>21.538461538</v>
      </c>
      <c r="F249" s="7" t="str">
        <f t="shared" si="38"/>
        <v>N/A</v>
      </c>
      <c r="G249" s="7">
        <v>9.0692124105000005</v>
      </c>
      <c r="H249" s="7" t="str">
        <f t="shared" si="39"/>
        <v>N/A</v>
      </c>
      <c r="I249" s="8">
        <v>-34.4</v>
      </c>
      <c r="J249" s="8">
        <v>-57.9</v>
      </c>
      <c r="K249" s="25" t="s">
        <v>734</v>
      </c>
      <c r="L249" s="85" t="str">
        <f t="shared" si="40"/>
        <v>No</v>
      </c>
    </row>
    <row r="250" spans="1:12" ht="25" x14ac:dyDescent="0.25">
      <c r="A250" s="116" t="s">
        <v>1383</v>
      </c>
      <c r="B250" s="21" t="s">
        <v>213</v>
      </c>
      <c r="C250" s="7">
        <v>8.8507936508</v>
      </c>
      <c r="D250" s="7" t="str">
        <f t="shared" si="37"/>
        <v>N/A</v>
      </c>
      <c r="E250" s="7">
        <v>11.376537369999999</v>
      </c>
      <c r="F250" s="7" t="str">
        <f t="shared" si="38"/>
        <v>N/A</v>
      </c>
      <c r="G250" s="7">
        <v>9.0474993717000007</v>
      </c>
      <c r="H250" s="7" t="str">
        <f t="shared" si="39"/>
        <v>N/A</v>
      </c>
      <c r="I250" s="8">
        <v>28.54</v>
      </c>
      <c r="J250" s="8">
        <v>-20.5</v>
      </c>
      <c r="K250" s="25" t="s">
        <v>734</v>
      </c>
      <c r="L250" s="85" t="str">
        <f t="shared" si="40"/>
        <v>Yes</v>
      </c>
    </row>
    <row r="251" spans="1:12" ht="25" x14ac:dyDescent="0.25">
      <c r="A251" s="116" t="s">
        <v>1384</v>
      </c>
      <c r="B251" s="21" t="s">
        <v>213</v>
      </c>
      <c r="C251" s="7">
        <v>1.15713955E-2</v>
      </c>
      <c r="D251" s="7" t="str">
        <f t="shared" si="37"/>
        <v>N/A</v>
      </c>
      <c r="E251" s="7">
        <v>1.5904825500000001E-2</v>
      </c>
      <c r="F251" s="7" t="str">
        <f t="shared" si="38"/>
        <v>N/A</v>
      </c>
      <c r="G251" s="7">
        <v>3.1003479300000001E-2</v>
      </c>
      <c r="H251" s="7" t="str">
        <f t="shared" si="39"/>
        <v>N/A</v>
      </c>
      <c r="I251" s="8">
        <v>37.450000000000003</v>
      </c>
      <c r="J251" s="8">
        <v>94.93</v>
      </c>
      <c r="K251" s="25" t="s">
        <v>734</v>
      </c>
      <c r="L251" s="85" t="str">
        <f t="shared" si="40"/>
        <v>No</v>
      </c>
    </row>
    <row r="252" spans="1:12" ht="25" x14ac:dyDescent="0.25">
      <c r="A252" s="144" t="s">
        <v>1385</v>
      </c>
      <c r="B252" s="93" t="s">
        <v>213</v>
      </c>
      <c r="C252" s="124">
        <v>4.6667185200000003E-2</v>
      </c>
      <c r="D252" s="124" t="str">
        <f t="shared" si="37"/>
        <v>N/A</v>
      </c>
      <c r="E252" s="124">
        <v>1.9895218499999999E-2</v>
      </c>
      <c r="F252" s="124" t="str">
        <f t="shared" si="38"/>
        <v>N/A</v>
      </c>
      <c r="G252" s="124">
        <v>3.9194726499999999E-2</v>
      </c>
      <c r="H252" s="124" t="str">
        <f t="shared" si="39"/>
        <v>N/A</v>
      </c>
      <c r="I252" s="125">
        <v>-57.4</v>
      </c>
      <c r="J252" s="125">
        <v>97.01</v>
      </c>
      <c r="K252" s="138" t="s">
        <v>734</v>
      </c>
      <c r="L252" s="96" t="str">
        <f t="shared" si="40"/>
        <v>No</v>
      </c>
    </row>
    <row r="253" spans="1:12" x14ac:dyDescent="0.25">
      <c r="A253" s="172" t="s">
        <v>1619</v>
      </c>
      <c r="B253" s="173"/>
      <c r="C253" s="173"/>
      <c r="D253" s="173"/>
      <c r="E253" s="173"/>
      <c r="F253" s="173"/>
      <c r="G253" s="173"/>
      <c r="H253" s="173"/>
      <c r="I253" s="173"/>
      <c r="J253" s="173"/>
      <c r="K253" s="173"/>
      <c r="L253" s="174"/>
    </row>
    <row r="254" spans="1:12" x14ac:dyDescent="0.25">
      <c r="A254" s="167" t="s">
        <v>1617</v>
      </c>
      <c r="B254" s="168"/>
      <c r="C254" s="168"/>
      <c r="D254" s="168"/>
      <c r="E254" s="168"/>
      <c r="F254" s="168"/>
      <c r="G254" s="168"/>
      <c r="H254" s="168"/>
      <c r="I254" s="168"/>
      <c r="J254" s="168"/>
      <c r="K254" s="168"/>
      <c r="L254" s="169"/>
    </row>
    <row r="255" spans="1:12" s="13" customFormat="1" x14ac:dyDescent="0.25">
      <c r="A255" s="170" t="s">
        <v>1705</v>
      </c>
      <c r="B255" s="170"/>
      <c r="C255" s="170"/>
      <c r="D255" s="170"/>
      <c r="E255" s="170"/>
      <c r="F255" s="170"/>
      <c r="G255" s="170"/>
      <c r="H255" s="170"/>
      <c r="I255" s="170"/>
      <c r="J255" s="170"/>
      <c r="K255" s="170"/>
      <c r="L255" s="171"/>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8.26953125" style="13" customWidth="1"/>
    <col min="12" max="12" width="15.72656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7" t="s">
        <v>1581</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42" t="s">
        <v>5</v>
      </c>
      <c r="B6" s="21" t="s">
        <v>213</v>
      </c>
      <c r="C6" s="22">
        <v>28585</v>
      </c>
      <c r="D6" s="7" t="str">
        <f t="shared" ref="D6:D37" si="0">IF($B6="N/A","N/A",IF(C6&gt;10,"No",IF(C6&lt;-10,"No","Yes")))</f>
        <v>N/A</v>
      </c>
      <c r="E6" s="22">
        <v>9296</v>
      </c>
      <c r="F6" s="7" t="str">
        <f t="shared" ref="F6:F37" si="1">IF($B6="N/A","N/A",IF(E6&gt;10,"No",IF(E6&lt;-10,"No","Yes")))</f>
        <v>N/A</v>
      </c>
      <c r="G6" s="22">
        <v>13661</v>
      </c>
      <c r="H6" s="7" t="str">
        <f t="shared" ref="H6:H37" si="2">IF($B6="N/A","N/A",IF(G6&gt;10,"No",IF(G6&lt;-10,"No","Yes")))</f>
        <v>N/A</v>
      </c>
      <c r="I6" s="8">
        <v>-67.5</v>
      </c>
      <c r="J6" s="8">
        <v>46.96</v>
      </c>
      <c r="K6" s="25" t="s">
        <v>734</v>
      </c>
      <c r="L6" s="85" t="str">
        <f t="shared" ref="L6:L39" si="3">IF(J6="Div by 0", "N/A", IF(K6="N/A","N/A", IF(J6&gt;VALUE(MID(K6,1,2)), "No", IF(J6&lt;-1*VALUE(MID(K6,1,2)), "No", "Yes"))))</f>
        <v>No</v>
      </c>
    </row>
    <row r="7" spans="1:12" x14ac:dyDescent="0.25">
      <c r="A7" s="142" t="s">
        <v>6</v>
      </c>
      <c r="B7" s="21" t="s">
        <v>213</v>
      </c>
      <c r="C7" s="22">
        <v>25974</v>
      </c>
      <c r="D7" s="7" t="str">
        <f t="shared" si="0"/>
        <v>N/A</v>
      </c>
      <c r="E7" s="22">
        <v>7906</v>
      </c>
      <c r="F7" s="7" t="str">
        <f t="shared" si="1"/>
        <v>N/A</v>
      </c>
      <c r="G7" s="22">
        <v>9362</v>
      </c>
      <c r="H7" s="7" t="str">
        <f t="shared" si="2"/>
        <v>N/A</v>
      </c>
      <c r="I7" s="8">
        <v>-69.599999999999994</v>
      </c>
      <c r="J7" s="8">
        <v>18.420000000000002</v>
      </c>
      <c r="K7" s="25" t="s">
        <v>734</v>
      </c>
      <c r="L7" s="85" t="str">
        <f t="shared" si="3"/>
        <v>Yes</v>
      </c>
    </row>
    <row r="8" spans="1:12" x14ac:dyDescent="0.25">
      <c r="A8" s="142" t="s">
        <v>360</v>
      </c>
      <c r="B8" s="21" t="s">
        <v>213</v>
      </c>
      <c r="C8" s="4">
        <v>90.865838726999996</v>
      </c>
      <c r="D8" s="7" t="str">
        <f t="shared" si="0"/>
        <v>N/A</v>
      </c>
      <c r="E8" s="4">
        <v>85.047332186000006</v>
      </c>
      <c r="F8" s="7" t="str">
        <f t="shared" si="1"/>
        <v>N/A</v>
      </c>
      <c r="G8" s="4">
        <v>68.530854257000001</v>
      </c>
      <c r="H8" s="7" t="str">
        <f t="shared" si="2"/>
        <v>N/A</v>
      </c>
      <c r="I8" s="8">
        <v>-6.4</v>
      </c>
      <c r="J8" s="8">
        <v>-19.399999999999999</v>
      </c>
      <c r="K8" s="25" t="s">
        <v>734</v>
      </c>
      <c r="L8" s="85" t="str">
        <f t="shared" si="3"/>
        <v>Yes</v>
      </c>
    </row>
    <row r="9" spans="1:12" x14ac:dyDescent="0.25">
      <c r="A9" s="116" t="s">
        <v>88</v>
      </c>
      <c r="B9" s="25" t="s">
        <v>213</v>
      </c>
      <c r="C9" s="1">
        <v>24493.360000000001</v>
      </c>
      <c r="D9" s="7" t="str">
        <f t="shared" si="0"/>
        <v>N/A</v>
      </c>
      <c r="E9" s="1">
        <v>7236.65</v>
      </c>
      <c r="F9" s="7" t="str">
        <f t="shared" si="1"/>
        <v>N/A</v>
      </c>
      <c r="G9" s="1">
        <v>11395.69</v>
      </c>
      <c r="H9" s="7" t="str">
        <f t="shared" si="2"/>
        <v>N/A</v>
      </c>
      <c r="I9" s="8">
        <v>-70.5</v>
      </c>
      <c r="J9" s="8">
        <v>57.47</v>
      </c>
      <c r="K9" s="25" t="s">
        <v>734</v>
      </c>
      <c r="L9" s="85" t="str">
        <f t="shared" si="3"/>
        <v>No</v>
      </c>
    </row>
    <row r="10" spans="1:12" x14ac:dyDescent="0.25">
      <c r="A10" s="116" t="s">
        <v>1386</v>
      </c>
      <c r="B10" s="21" t="s">
        <v>213</v>
      </c>
      <c r="C10" s="4">
        <v>0.99702641250000001</v>
      </c>
      <c r="D10" s="7" t="str">
        <f t="shared" si="0"/>
        <v>N/A</v>
      </c>
      <c r="E10" s="4">
        <v>7.6592082615999999</v>
      </c>
      <c r="F10" s="7" t="str">
        <f t="shared" si="1"/>
        <v>N/A</v>
      </c>
      <c r="G10" s="4">
        <v>7.9715979797000003</v>
      </c>
      <c r="H10" s="7" t="str">
        <f t="shared" si="2"/>
        <v>N/A</v>
      </c>
      <c r="I10" s="8">
        <v>668.2</v>
      </c>
      <c r="J10" s="8">
        <v>4.0789999999999997</v>
      </c>
      <c r="K10" s="25" t="s">
        <v>734</v>
      </c>
      <c r="L10" s="85" t="str">
        <f t="shared" si="3"/>
        <v>Yes</v>
      </c>
    </row>
    <row r="11" spans="1:12" x14ac:dyDescent="0.25">
      <c r="A11" s="116" t="s">
        <v>1387</v>
      </c>
      <c r="B11" s="21" t="s">
        <v>213</v>
      </c>
      <c r="C11" s="4">
        <v>1.8891026762000001</v>
      </c>
      <c r="D11" s="7" t="str">
        <f t="shared" si="0"/>
        <v>N/A</v>
      </c>
      <c r="E11" s="4">
        <v>2.3558519793000001</v>
      </c>
      <c r="F11" s="7" t="str">
        <f t="shared" si="1"/>
        <v>N/A</v>
      </c>
      <c r="G11" s="4">
        <v>11.251006515</v>
      </c>
      <c r="H11" s="7" t="str">
        <f t="shared" si="2"/>
        <v>N/A</v>
      </c>
      <c r="I11" s="8">
        <v>24.71</v>
      </c>
      <c r="J11" s="8">
        <v>377.6</v>
      </c>
      <c r="K11" s="25" t="s">
        <v>734</v>
      </c>
      <c r="L11" s="85" t="str">
        <f t="shared" si="3"/>
        <v>No</v>
      </c>
    </row>
    <row r="12" spans="1:12" x14ac:dyDescent="0.25">
      <c r="A12" s="116" t="s">
        <v>1388</v>
      </c>
      <c r="B12" s="21" t="s">
        <v>213</v>
      </c>
      <c r="C12" s="4">
        <v>51.852370123999997</v>
      </c>
      <c r="D12" s="7" t="str">
        <f t="shared" si="0"/>
        <v>N/A</v>
      </c>
      <c r="E12" s="4">
        <v>48.397160069000002</v>
      </c>
      <c r="F12" s="7" t="str">
        <f t="shared" si="1"/>
        <v>N/A</v>
      </c>
      <c r="G12" s="4">
        <v>43.466803308999999</v>
      </c>
      <c r="H12" s="7" t="str">
        <f t="shared" si="2"/>
        <v>N/A</v>
      </c>
      <c r="I12" s="8">
        <v>-6.66</v>
      </c>
      <c r="J12" s="8">
        <v>-10.199999999999999</v>
      </c>
      <c r="K12" s="25" t="s">
        <v>734</v>
      </c>
      <c r="L12" s="85" t="str">
        <f t="shared" si="3"/>
        <v>Yes</v>
      </c>
    </row>
    <row r="13" spans="1:12" x14ac:dyDescent="0.25">
      <c r="A13" s="116" t="s">
        <v>1389</v>
      </c>
      <c r="B13" s="21" t="s">
        <v>213</v>
      </c>
      <c r="C13" s="4">
        <v>0.95154801470000006</v>
      </c>
      <c r="D13" s="7" t="str">
        <f t="shared" si="0"/>
        <v>N/A</v>
      </c>
      <c r="E13" s="4">
        <v>1.2586058520000001</v>
      </c>
      <c r="F13" s="7" t="str">
        <f t="shared" si="1"/>
        <v>N/A</v>
      </c>
      <c r="G13" s="4">
        <v>4.9483932362000003</v>
      </c>
      <c r="H13" s="7" t="str">
        <f t="shared" si="2"/>
        <v>N/A</v>
      </c>
      <c r="I13" s="8">
        <v>32.270000000000003</v>
      </c>
      <c r="J13" s="8">
        <v>293.2</v>
      </c>
      <c r="K13" s="25" t="s">
        <v>734</v>
      </c>
      <c r="L13" s="85" t="str">
        <f t="shared" si="3"/>
        <v>No</v>
      </c>
    </row>
    <row r="14" spans="1:12" x14ac:dyDescent="0.25">
      <c r="A14" s="116" t="s">
        <v>1390</v>
      </c>
      <c r="B14" s="21" t="s">
        <v>213</v>
      </c>
      <c r="C14" s="4">
        <v>9.5749518978000001</v>
      </c>
      <c r="D14" s="7" t="str">
        <f t="shared" si="0"/>
        <v>N/A</v>
      </c>
      <c r="E14" s="4">
        <v>8.4337349398000008</v>
      </c>
      <c r="F14" s="7" t="str">
        <f t="shared" si="1"/>
        <v>N/A</v>
      </c>
      <c r="G14" s="4">
        <v>1.0760559256</v>
      </c>
      <c r="H14" s="7" t="str">
        <f t="shared" si="2"/>
        <v>N/A</v>
      </c>
      <c r="I14" s="8">
        <v>-11.9</v>
      </c>
      <c r="J14" s="8">
        <v>-87.2</v>
      </c>
      <c r="K14" s="25" t="s">
        <v>734</v>
      </c>
      <c r="L14" s="85" t="str">
        <f t="shared" si="3"/>
        <v>No</v>
      </c>
    </row>
    <row r="15" spans="1:12" x14ac:dyDescent="0.25">
      <c r="A15" s="116" t="s">
        <v>1391</v>
      </c>
      <c r="B15" s="21" t="s">
        <v>213</v>
      </c>
      <c r="C15" s="4">
        <v>0</v>
      </c>
      <c r="D15" s="7" t="str">
        <f t="shared" si="0"/>
        <v>N/A</v>
      </c>
      <c r="E15" s="4">
        <v>0</v>
      </c>
      <c r="F15" s="7" t="str">
        <f t="shared" si="1"/>
        <v>N/A</v>
      </c>
      <c r="G15" s="4">
        <v>0</v>
      </c>
      <c r="H15" s="7" t="str">
        <f t="shared" si="2"/>
        <v>N/A</v>
      </c>
      <c r="I15" s="8" t="s">
        <v>1750</v>
      </c>
      <c r="J15" s="8" t="s">
        <v>1750</v>
      </c>
      <c r="K15" s="25" t="s">
        <v>734</v>
      </c>
      <c r="L15" s="85" t="str">
        <f t="shared" si="3"/>
        <v>N/A</v>
      </c>
    </row>
    <row r="16" spans="1:12" x14ac:dyDescent="0.25">
      <c r="A16" s="116" t="s">
        <v>1392</v>
      </c>
      <c r="B16" s="21" t="s">
        <v>213</v>
      </c>
      <c r="C16" s="4">
        <v>0.6821759664</v>
      </c>
      <c r="D16" s="7" t="str">
        <f t="shared" si="0"/>
        <v>N/A</v>
      </c>
      <c r="E16" s="4">
        <v>0.7637693632</v>
      </c>
      <c r="F16" s="7" t="str">
        <f t="shared" si="1"/>
        <v>N/A</v>
      </c>
      <c r="G16" s="4">
        <v>2.8328819266999998</v>
      </c>
      <c r="H16" s="7" t="str">
        <f t="shared" si="2"/>
        <v>N/A</v>
      </c>
      <c r="I16" s="8">
        <v>11.96</v>
      </c>
      <c r="J16" s="8">
        <v>270.89999999999998</v>
      </c>
      <c r="K16" s="25" t="s">
        <v>734</v>
      </c>
      <c r="L16" s="85" t="str">
        <f t="shared" si="3"/>
        <v>No</v>
      </c>
    </row>
    <row r="17" spans="1:12" x14ac:dyDescent="0.25">
      <c r="A17" s="116" t="s">
        <v>1393</v>
      </c>
      <c r="B17" s="21" t="s">
        <v>213</v>
      </c>
      <c r="C17" s="4">
        <v>0</v>
      </c>
      <c r="D17" s="7" t="str">
        <f t="shared" si="0"/>
        <v>N/A</v>
      </c>
      <c r="E17" s="4">
        <v>0</v>
      </c>
      <c r="F17" s="7" t="str">
        <f t="shared" si="1"/>
        <v>N/A</v>
      </c>
      <c r="G17" s="4">
        <v>0</v>
      </c>
      <c r="H17" s="7" t="str">
        <f t="shared" si="2"/>
        <v>N/A</v>
      </c>
      <c r="I17" s="8" t="s">
        <v>1750</v>
      </c>
      <c r="J17" s="8" t="s">
        <v>1750</v>
      </c>
      <c r="K17" s="25" t="s">
        <v>734</v>
      </c>
      <c r="L17" s="85" t="str">
        <f t="shared" si="3"/>
        <v>N/A</v>
      </c>
    </row>
    <row r="18" spans="1:12" x14ac:dyDescent="0.25">
      <c r="A18" s="116" t="s">
        <v>1394</v>
      </c>
      <c r="B18" s="21" t="s">
        <v>213</v>
      </c>
      <c r="C18" s="4">
        <v>34.052824907999998</v>
      </c>
      <c r="D18" s="7" t="str">
        <f t="shared" si="0"/>
        <v>N/A</v>
      </c>
      <c r="E18" s="4">
        <v>31.131669535</v>
      </c>
      <c r="F18" s="7" t="str">
        <f t="shared" si="1"/>
        <v>N/A</v>
      </c>
      <c r="G18" s="4">
        <v>28.453261108</v>
      </c>
      <c r="H18" s="7" t="str">
        <f t="shared" si="2"/>
        <v>N/A</v>
      </c>
      <c r="I18" s="8">
        <v>-8.58</v>
      </c>
      <c r="J18" s="8">
        <v>-8.6</v>
      </c>
      <c r="K18" s="25" t="s">
        <v>734</v>
      </c>
      <c r="L18" s="85" t="str">
        <f t="shared" si="3"/>
        <v>Yes</v>
      </c>
    </row>
    <row r="19" spans="1:12" x14ac:dyDescent="0.25">
      <c r="A19" s="116" t="s">
        <v>1395</v>
      </c>
      <c r="B19" s="21" t="s">
        <v>213</v>
      </c>
      <c r="C19" s="4">
        <v>0</v>
      </c>
      <c r="D19" s="7" t="str">
        <f t="shared" si="0"/>
        <v>N/A</v>
      </c>
      <c r="E19" s="4">
        <v>0</v>
      </c>
      <c r="F19" s="7" t="str">
        <f t="shared" si="1"/>
        <v>N/A</v>
      </c>
      <c r="G19" s="4">
        <v>0</v>
      </c>
      <c r="H19" s="7" t="str">
        <f t="shared" si="2"/>
        <v>N/A</v>
      </c>
      <c r="I19" s="8" t="s">
        <v>1750</v>
      </c>
      <c r="J19" s="8" t="s">
        <v>1750</v>
      </c>
      <c r="K19" s="25" t="s">
        <v>734</v>
      </c>
      <c r="L19" s="85" t="str">
        <f t="shared" si="3"/>
        <v>N/A</v>
      </c>
    </row>
    <row r="20" spans="1:12" x14ac:dyDescent="0.25">
      <c r="A20" s="108" t="s">
        <v>958</v>
      </c>
      <c r="B20" s="21" t="s">
        <v>213</v>
      </c>
      <c r="C20" s="4">
        <v>96.477173343000004</v>
      </c>
      <c r="D20" s="7" t="str">
        <f t="shared" si="0"/>
        <v>N/A</v>
      </c>
      <c r="E20" s="4">
        <v>95.621772805999996</v>
      </c>
      <c r="F20" s="7" t="str">
        <f t="shared" si="1"/>
        <v>N/A</v>
      </c>
      <c r="G20" s="4">
        <v>80.967718321999996</v>
      </c>
      <c r="H20" s="7" t="str">
        <f t="shared" si="2"/>
        <v>N/A</v>
      </c>
      <c r="I20" s="8">
        <v>-0.88700000000000001</v>
      </c>
      <c r="J20" s="8">
        <v>-15.3</v>
      </c>
      <c r="K20" s="25" t="s">
        <v>734</v>
      </c>
      <c r="L20" s="85" t="str">
        <f t="shared" si="3"/>
        <v>Yes</v>
      </c>
    </row>
    <row r="21" spans="1:12" x14ac:dyDescent="0.25">
      <c r="A21" s="108" t="s">
        <v>959</v>
      </c>
      <c r="B21" s="21" t="s">
        <v>213</v>
      </c>
      <c r="C21" s="4">
        <v>3.5228266573</v>
      </c>
      <c r="D21" s="7" t="str">
        <f t="shared" si="0"/>
        <v>N/A</v>
      </c>
      <c r="E21" s="4">
        <v>4.3782271945</v>
      </c>
      <c r="F21" s="7" t="str">
        <f t="shared" si="1"/>
        <v>N/A</v>
      </c>
      <c r="G21" s="4">
        <v>19.032281678</v>
      </c>
      <c r="H21" s="7" t="str">
        <f t="shared" si="2"/>
        <v>N/A</v>
      </c>
      <c r="I21" s="8">
        <v>24.28</v>
      </c>
      <c r="J21" s="8">
        <v>334.7</v>
      </c>
      <c r="K21" s="25" t="s">
        <v>734</v>
      </c>
      <c r="L21" s="85" t="str">
        <f t="shared" si="3"/>
        <v>No</v>
      </c>
    </row>
    <row r="22" spans="1:12" x14ac:dyDescent="0.25">
      <c r="A22" s="84" t="s">
        <v>1689</v>
      </c>
      <c r="B22" s="21" t="s">
        <v>213</v>
      </c>
      <c r="C22" s="22">
        <v>17290</v>
      </c>
      <c r="D22" s="7" t="str">
        <f t="shared" si="0"/>
        <v>N/A</v>
      </c>
      <c r="E22" s="22">
        <v>5077</v>
      </c>
      <c r="F22" s="7" t="str">
        <f t="shared" si="1"/>
        <v>N/A</v>
      </c>
      <c r="G22" s="22">
        <v>6792</v>
      </c>
      <c r="H22" s="7" t="str">
        <f t="shared" si="2"/>
        <v>N/A</v>
      </c>
      <c r="I22" s="8">
        <v>-70.599999999999994</v>
      </c>
      <c r="J22" s="8">
        <v>33.78</v>
      </c>
      <c r="K22" s="25" t="s">
        <v>734</v>
      </c>
      <c r="L22" s="85" t="str">
        <f t="shared" si="3"/>
        <v>No</v>
      </c>
    </row>
    <row r="23" spans="1:12" x14ac:dyDescent="0.25">
      <c r="A23" s="84" t="s">
        <v>974</v>
      </c>
      <c r="B23" s="21" t="s">
        <v>213</v>
      </c>
      <c r="C23" s="22">
        <v>3893</v>
      </c>
      <c r="D23" s="7" t="str">
        <f t="shared" si="0"/>
        <v>N/A</v>
      </c>
      <c r="E23" s="22">
        <v>913</v>
      </c>
      <c r="F23" s="7" t="str">
        <f t="shared" si="1"/>
        <v>N/A</v>
      </c>
      <c r="G23" s="22">
        <v>6230</v>
      </c>
      <c r="H23" s="7" t="str">
        <f t="shared" si="2"/>
        <v>N/A</v>
      </c>
      <c r="I23" s="8">
        <v>-76.5</v>
      </c>
      <c r="J23" s="8">
        <v>582.4</v>
      </c>
      <c r="K23" s="25" t="s">
        <v>734</v>
      </c>
      <c r="L23" s="85" t="str">
        <f t="shared" si="3"/>
        <v>No</v>
      </c>
    </row>
    <row r="24" spans="1:12" x14ac:dyDescent="0.25">
      <c r="A24" s="84" t="s">
        <v>975</v>
      </c>
      <c r="B24" s="21" t="s">
        <v>213</v>
      </c>
      <c r="C24" s="22">
        <v>0</v>
      </c>
      <c r="D24" s="7" t="str">
        <f t="shared" si="0"/>
        <v>N/A</v>
      </c>
      <c r="E24" s="22">
        <v>0</v>
      </c>
      <c r="F24" s="7" t="str">
        <f t="shared" si="1"/>
        <v>N/A</v>
      </c>
      <c r="G24" s="22">
        <v>0</v>
      </c>
      <c r="H24" s="7" t="str">
        <f t="shared" si="2"/>
        <v>N/A</v>
      </c>
      <c r="I24" s="8" t="s">
        <v>1750</v>
      </c>
      <c r="J24" s="8" t="s">
        <v>1750</v>
      </c>
      <c r="K24" s="25" t="s">
        <v>734</v>
      </c>
      <c r="L24" s="85" t="str">
        <f t="shared" si="3"/>
        <v>N/A</v>
      </c>
    </row>
    <row r="25" spans="1:12" x14ac:dyDescent="0.25">
      <c r="A25" s="84" t="s">
        <v>976</v>
      </c>
      <c r="B25" s="21" t="s">
        <v>213</v>
      </c>
      <c r="C25" s="22">
        <v>382</v>
      </c>
      <c r="D25" s="7" t="str">
        <f t="shared" si="0"/>
        <v>N/A</v>
      </c>
      <c r="E25" s="22">
        <v>88</v>
      </c>
      <c r="F25" s="7" t="str">
        <f t="shared" si="1"/>
        <v>N/A</v>
      </c>
      <c r="G25" s="22">
        <v>48</v>
      </c>
      <c r="H25" s="7" t="str">
        <f t="shared" si="2"/>
        <v>N/A</v>
      </c>
      <c r="I25" s="8">
        <v>-77</v>
      </c>
      <c r="J25" s="8">
        <v>-45.5</v>
      </c>
      <c r="K25" s="25" t="s">
        <v>734</v>
      </c>
      <c r="L25" s="85" t="str">
        <f t="shared" si="3"/>
        <v>No</v>
      </c>
    </row>
    <row r="26" spans="1:12" x14ac:dyDescent="0.25">
      <c r="A26" s="84" t="s">
        <v>977</v>
      </c>
      <c r="B26" s="21" t="s">
        <v>213</v>
      </c>
      <c r="C26" s="22">
        <v>13015</v>
      </c>
      <c r="D26" s="7" t="str">
        <f t="shared" si="0"/>
        <v>N/A</v>
      </c>
      <c r="E26" s="22">
        <v>4076</v>
      </c>
      <c r="F26" s="7" t="str">
        <f t="shared" si="1"/>
        <v>N/A</v>
      </c>
      <c r="G26" s="22">
        <v>514</v>
      </c>
      <c r="H26" s="7" t="str">
        <f t="shared" si="2"/>
        <v>N/A</v>
      </c>
      <c r="I26" s="8">
        <v>-68.7</v>
      </c>
      <c r="J26" s="8">
        <v>-87.4</v>
      </c>
      <c r="K26" s="25" t="s">
        <v>734</v>
      </c>
      <c r="L26" s="85" t="str">
        <f t="shared" si="3"/>
        <v>No</v>
      </c>
    </row>
    <row r="27" spans="1:12" x14ac:dyDescent="0.25">
      <c r="A27" s="84" t="s">
        <v>978</v>
      </c>
      <c r="B27" s="21" t="s">
        <v>213</v>
      </c>
      <c r="C27" s="22">
        <v>0</v>
      </c>
      <c r="D27" s="7" t="str">
        <f t="shared" si="0"/>
        <v>N/A</v>
      </c>
      <c r="E27" s="22">
        <v>0</v>
      </c>
      <c r="F27" s="7" t="str">
        <f t="shared" si="1"/>
        <v>N/A</v>
      </c>
      <c r="G27" s="22">
        <v>0</v>
      </c>
      <c r="H27" s="7" t="str">
        <f t="shared" si="2"/>
        <v>N/A</v>
      </c>
      <c r="I27" s="8" t="s">
        <v>1750</v>
      </c>
      <c r="J27" s="8" t="s">
        <v>1750</v>
      </c>
      <c r="K27" s="25" t="s">
        <v>734</v>
      </c>
      <c r="L27" s="85" t="str">
        <f t="shared" si="3"/>
        <v>N/A</v>
      </c>
    </row>
    <row r="28" spans="1:12" x14ac:dyDescent="0.25">
      <c r="A28" s="84" t="s">
        <v>103</v>
      </c>
      <c r="B28" s="21" t="s">
        <v>213</v>
      </c>
      <c r="C28" s="22">
        <v>11198</v>
      </c>
      <c r="D28" s="7" t="str">
        <f t="shared" si="0"/>
        <v>N/A</v>
      </c>
      <c r="E28" s="22">
        <v>3608</v>
      </c>
      <c r="F28" s="7" t="str">
        <f t="shared" si="1"/>
        <v>N/A</v>
      </c>
      <c r="G28" s="22">
        <v>4701</v>
      </c>
      <c r="H28" s="7" t="str">
        <f t="shared" si="2"/>
        <v>N/A</v>
      </c>
      <c r="I28" s="8">
        <v>-67.8</v>
      </c>
      <c r="J28" s="8">
        <v>30.29</v>
      </c>
      <c r="K28" s="25" t="s">
        <v>734</v>
      </c>
      <c r="L28" s="85" t="str">
        <f t="shared" si="3"/>
        <v>No</v>
      </c>
    </row>
    <row r="29" spans="1:12" x14ac:dyDescent="0.25">
      <c r="A29" s="84" t="s">
        <v>979</v>
      </c>
      <c r="B29" s="21" t="s">
        <v>213</v>
      </c>
      <c r="C29" s="22">
        <v>4735</v>
      </c>
      <c r="D29" s="7" t="str">
        <f t="shared" si="0"/>
        <v>N/A</v>
      </c>
      <c r="E29" s="22">
        <v>1545</v>
      </c>
      <c r="F29" s="7" t="str">
        <f t="shared" si="1"/>
        <v>N/A</v>
      </c>
      <c r="G29" s="22">
        <v>4531</v>
      </c>
      <c r="H29" s="7" t="str">
        <f t="shared" si="2"/>
        <v>N/A</v>
      </c>
      <c r="I29" s="8">
        <v>-67.400000000000006</v>
      </c>
      <c r="J29" s="8">
        <v>193.3</v>
      </c>
      <c r="K29" s="25" t="s">
        <v>734</v>
      </c>
      <c r="L29" s="85" t="str">
        <f t="shared" si="3"/>
        <v>No</v>
      </c>
    </row>
    <row r="30" spans="1:12" x14ac:dyDescent="0.25">
      <c r="A30" s="84" t="s">
        <v>980</v>
      </c>
      <c r="B30" s="21" t="s">
        <v>213</v>
      </c>
      <c r="C30" s="22">
        <v>0</v>
      </c>
      <c r="D30" s="7" t="str">
        <f t="shared" si="0"/>
        <v>N/A</v>
      </c>
      <c r="E30" s="22">
        <v>0</v>
      </c>
      <c r="F30" s="7" t="str">
        <f t="shared" si="1"/>
        <v>N/A</v>
      </c>
      <c r="G30" s="22">
        <v>0</v>
      </c>
      <c r="H30" s="7" t="str">
        <f t="shared" si="2"/>
        <v>N/A</v>
      </c>
      <c r="I30" s="8" t="s">
        <v>1750</v>
      </c>
      <c r="J30" s="8" t="s">
        <v>1750</v>
      </c>
      <c r="K30" s="25" t="s">
        <v>734</v>
      </c>
      <c r="L30" s="85" t="str">
        <f t="shared" si="3"/>
        <v>N/A</v>
      </c>
    </row>
    <row r="31" spans="1:12" x14ac:dyDescent="0.25">
      <c r="A31" s="84" t="s">
        <v>981</v>
      </c>
      <c r="B31" s="21" t="s">
        <v>213</v>
      </c>
      <c r="C31" s="22">
        <v>470</v>
      </c>
      <c r="D31" s="7" t="str">
        <f t="shared" si="0"/>
        <v>N/A</v>
      </c>
      <c r="E31" s="22">
        <v>150</v>
      </c>
      <c r="F31" s="7" t="str">
        <f t="shared" si="1"/>
        <v>N/A</v>
      </c>
      <c r="G31" s="22">
        <v>71</v>
      </c>
      <c r="H31" s="7" t="str">
        <f t="shared" si="2"/>
        <v>N/A</v>
      </c>
      <c r="I31" s="8">
        <v>-68.099999999999994</v>
      </c>
      <c r="J31" s="8">
        <v>-52.7</v>
      </c>
      <c r="K31" s="25" t="s">
        <v>734</v>
      </c>
      <c r="L31" s="85" t="str">
        <f t="shared" si="3"/>
        <v>No</v>
      </c>
    </row>
    <row r="32" spans="1:12" x14ac:dyDescent="0.25">
      <c r="A32" s="84" t="s">
        <v>982</v>
      </c>
      <c r="B32" s="21" t="s">
        <v>213</v>
      </c>
      <c r="C32" s="22">
        <v>5993</v>
      </c>
      <c r="D32" s="7" t="str">
        <f t="shared" si="0"/>
        <v>N/A</v>
      </c>
      <c r="E32" s="22">
        <v>1913</v>
      </c>
      <c r="F32" s="7" t="str">
        <f t="shared" si="1"/>
        <v>N/A</v>
      </c>
      <c r="G32" s="22">
        <v>99</v>
      </c>
      <c r="H32" s="7" t="str">
        <f t="shared" si="2"/>
        <v>N/A</v>
      </c>
      <c r="I32" s="8">
        <v>-68.099999999999994</v>
      </c>
      <c r="J32" s="8">
        <v>-94.8</v>
      </c>
      <c r="K32" s="25" t="s">
        <v>734</v>
      </c>
      <c r="L32" s="85" t="str">
        <f t="shared" si="3"/>
        <v>No</v>
      </c>
    </row>
    <row r="33" spans="1:12" x14ac:dyDescent="0.25">
      <c r="A33" s="84" t="s">
        <v>983</v>
      </c>
      <c r="B33" s="21" t="s">
        <v>213</v>
      </c>
      <c r="C33" s="22">
        <v>0</v>
      </c>
      <c r="D33" s="7" t="str">
        <f t="shared" si="0"/>
        <v>N/A</v>
      </c>
      <c r="E33" s="22">
        <v>0</v>
      </c>
      <c r="F33" s="7" t="str">
        <f t="shared" si="1"/>
        <v>N/A</v>
      </c>
      <c r="G33" s="22">
        <v>0</v>
      </c>
      <c r="H33" s="7" t="str">
        <f t="shared" si="2"/>
        <v>N/A</v>
      </c>
      <c r="I33" s="8" t="s">
        <v>1750</v>
      </c>
      <c r="J33" s="8" t="s">
        <v>1750</v>
      </c>
      <c r="K33" s="25" t="s">
        <v>734</v>
      </c>
      <c r="L33" s="85" t="str">
        <f t="shared" si="3"/>
        <v>N/A</v>
      </c>
    </row>
    <row r="34" spans="1:12" x14ac:dyDescent="0.25">
      <c r="A34" s="142" t="s">
        <v>84</v>
      </c>
      <c r="B34" s="21" t="s">
        <v>213</v>
      </c>
      <c r="C34" s="26">
        <v>437039462</v>
      </c>
      <c r="D34" s="7" t="str">
        <f t="shared" si="0"/>
        <v>N/A</v>
      </c>
      <c r="E34" s="26">
        <v>118648749</v>
      </c>
      <c r="F34" s="7" t="str">
        <f t="shared" si="1"/>
        <v>N/A</v>
      </c>
      <c r="G34" s="26">
        <v>119752461</v>
      </c>
      <c r="H34" s="7" t="str">
        <f t="shared" si="2"/>
        <v>N/A</v>
      </c>
      <c r="I34" s="8">
        <v>-72.900000000000006</v>
      </c>
      <c r="J34" s="8">
        <v>0.93020000000000003</v>
      </c>
      <c r="K34" s="25" t="s">
        <v>734</v>
      </c>
      <c r="L34" s="85" t="str">
        <f t="shared" si="3"/>
        <v>Yes</v>
      </c>
    </row>
    <row r="35" spans="1:12" x14ac:dyDescent="0.25">
      <c r="A35" s="142" t="s">
        <v>1396</v>
      </c>
      <c r="B35" s="21" t="s">
        <v>213</v>
      </c>
      <c r="C35" s="26">
        <v>15289.118839000001</v>
      </c>
      <c r="D35" s="7" t="str">
        <f t="shared" si="0"/>
        <v>N/A</v>
      </c>
      <c r="E35" s="26">
        <v>12763.419642999999</v>
      </c>
      <c r="F35" s="7" t="str">
        <f t="shared" si="1"/>
        <v>N/A</v>
      </c>
      <c r="G35" s="26">
        <v>8766.0098820999992</v>
      </c>
      <c r="H35" s="7" t="str">
        <f t="shared" si="2"/>
        <v>N/A</v>
      </c>
      <c r="I35" s="8">
        <v>-16.5</v>
      </c>
      <c r="J35" s="8">
        <v>-31.3</v>
      </c>
      <c r="K35" s="25" t="s">
        <v>734</v>
      </c>
      <c r="L35" s="85" t="str">
        <f t="shared" si="3"/>
        <v>No</v>
      </c>
    </row>
    <row r="36" spans="1:12" x14ac:dyDescent="0.25">
      <c r="A36" s="142" t="s">
        <v>1397</v>
      </c>
      <c r="B36" s="21" t="s">
        <v>213</v>
      </c>
      <c r="C36" s="26">
        <v>16826.036112999998</v>
      </c>
      <c r="D36" s="7" t="str">
        <f t="shared" si="0"/>
        <v>N/A</v>
      </c>
      <c r="E36" s="26">
        <v>15007.430939</v>
      </c>
      <c r="F36" s="7" t="str">
        <f t="shared" si="1"/>
        <v>N/A</v>
      </c>
      <c r="G36" s="26">
        <v>12791.333155</v>
      </c>
      <c r="H36" s="7" t="str">
        <f t="shared" si="2"/>
        <v>N/A</v>
      </c>
      <c r="I36" s="8">
        <v>-10.8</v>
      </c>
      <c r="J36" s="8">
        <v>-14.8</v>
      </c>
      <c r="K36" s="25" t="s">
        <v>734</v>
      </c>
      <c r="L36" s="85" t="str">
        <f t="shared" si="3"/>
        <v>Yes</v>
      </c>
    </row>
    <row r="37" spans="1:12" x14ac:dyDescent="0.25">
      <c r="A37" s="116" t="s">
        <v>107</v>
      </c>
      <c r="B37" s="21" t="s">
        <v>213</v>
      </c>
      <c r="C37" s="26">
        <v>15231710</v>
      </c>
      <c r="D37" s="7" t="str">
        <f t="shared" si="0"/>
        <v>N/A</v>
      </c>
      <c r="E37" s="26">
        <v>2626629</v>
      </c>
      <c r="F37" s="7" t="str">
        <f t="shared" si="1"/>
        <v>N/A</v>
      </c>
      <c r="G37" s="26">
        <v>2458230</v>
      </c>
      <c r="H37" s="7" t="str">
        <f t="shared" si="2"/>
        <v>N/A</v>
      </c>
      <c r="I37" s="8">
        <v>-82.8</v>
      </c>
      <c r="J37" s="8">
        <v>-6.41</v>
      </c>
      <c r="K37" s="25" t="s">
        <v>734</v>
      </c>
      <c r="L37" s="85" t="str">
        <f t="shared" si="3"/>
        <v>Yes</v>
      </c>
    </row>
    <row r="38" spans="1:12" x14ac:dyDescent="0.25">
      <c r="A38" s="142" t="s">
        <v>158</v>
      </c>
      <c r="B38" s="25" t="s">
        <v>217</v>
      </c>
      <c r="C38" s="1">
        <v>754</v>
      </c>
      <c r="D38" s="7" t="str">
        <f>IF($B38="N/A","N/A",IF(C38&gt;0,"No",IF(C38&lt;0,"No","Yes")))</f>
        <v>No</v>
      </c>
      <c r="E38" s="1">
        <v>270</v>
      </c>
      <c r="F38" s="7" t="str">
        <f>IF($B38="N/A","N/A",IF(E38&gt;0,"No",IF(E38&lt;0,"No","Yes")))</f>
        <v>No</v>
      </c>
      <c r="G38" s="1">
        <v>322</v>
      </c>
      <c r="H38" s="7" t="str">
        <f>IF($B38="N/A","N/A",IF(G38&gt;0,"No",IF(G38&lt;0,"No","Yes")))</f>
        <v>No</v>
      </c>
      <c r="I38" s="8">
        <v>-64.2</v>
      </c>
      <c r="J38" s="8">
        <v>19.260000000000002</v>
      </c>
      <c r="K38" s="25" t="s">
        <v>734</v>
      </c>
      <c r="L38" s="85" t="str">
        <f t="shared" si="3"/>
        <v>Yes</v>
      </c>
    </row>
    <row r="39" spans="1:12" x14ac:dyDescent="0.25">
      <c r="A39" s="142" t="s">
        <v>156</v>
      </c>
      <c r="B39" s="21" t="s">
        <v>213</v>
      </c>
      <c r="C39" s="26">
        <v>376201</v>
      </c>
      <c r="D39" s="7" t="str">
        <f t="shared" ref="D39:D40" si="4">IF($B39="N/A","N/A",IF(C39&gt;10,"No",IF(C39&lt;-10,"No","Yes")))</f>
        <v>N/A</v>
      </c>
      <c r="E39" s="26">
        <v>127058</v>
      </c>
      <c r="F39" s="7" t="str">
        <f t="shared" ref="F39:F40" si="5">IF($B39="N/A","N/A",IF(E39&gt;10,"No",IF(E39&lt;-10,"No","Yes")))</f>
        <v>N/A</v>
      </c>
      <c r="G39" s="26">
        <v>190631</v>
      </c>
      <c r="H39" s="7" t="str">
        <f t="shared" ref="H39:H40" si="6">IF($B39="N/A","N/A",IF(G39&gt;10,"No",IF(G39&lt;-10,"No","Yes")))</f>
        <v>N/A</v>
      </c>
      <c r="I39" s="8">
        <v>-66.2</v>
      </c>
      <c r="J39" s="8">
        <v>50.03</v>
      </c>
      <c r="K39" s="25" t="s">
        <v>734</v>
      </c>
      <c r="L39" s="85" t="str">
        <f t="shared" si="3"/>
        <v>No</v>
      </c>
    </row>
    <row r="40" spans="1:12" x14ac:dyDescent="0.25">
      <c r="A40" s="142" t="s">
        <v>1276</v>
      </c>
      <c r="B40" s="21" t="s">
        <v>213</v>
      </c>
      <c r="C40" s="26">
        <v>498.9403183</v>
      </c>
      <c r="D40" s="7" t="str">
        <f t="shared" si="4"/>
        <v>N/A</v>
      </c>
      <c r="E40" s="26">
        <v>470.58518519</v>
      </c>
      <c r="F40" s="7" t="str">
        <f t="shared" si="5"/>
        <v>N/A</v>
      </c>
      <c r="G40" s="26">
        <v>592.02173913000001</v>
      </c>
      <c r="H40" s="7" t="str">
        <f t="shared" si="6"/>
        <v>N/A</v>
      </c>
      <c r="I40" s="8">
        <v>-5.68</v>
      </c>
      <c r="J40" s="8">
        <v>25.81</v>
      </c>
      <c r="K40" s="25" t="s">
        <v>734</v>
      </c>
      <c r="L40" s="85" t="str">
        <f>IF(J40="Div by 0", "N/A", IF(OR(J40="N/A",K40="N/A"),"N/A", IF(J40&gt;VALUE(MID(K40,1,2)), "No", IF(J40&lt;-1*VALUE(MID(K40,1,2)), "No", "Yes"))))</f>
        <v>Yes</v>
      </c>
    </row>
    <row r="41" spans="1:12" x14ac:dyDescent="0.25">
      <c r="A41" s="84" t="s">
        <v>1398</v>
      </c>
      <c r="B41" s="21" t="s">
        <v>213</v>
      </c>
      <c r="C41" s="26">
        <v>18912.299306000001</v>
      </c>
      <c r="D41" s="7" t="str">
        <f t="shared" ref="D41:D52" si="7">IF($B41="N/A","N/A",IF(C41&gt;10,"No",IF(C41&lt;-10,"No","Yes")))</f>
        <v>N/A</v>
      </c>
      <c r="E41" s="26">
        <v>16762.454796000002</v>
      </c>
      <c r="F41" s="7" t="str">
        <f t="shared" ref="F41:F52" si="8">IF($B41="N/A","N/A",IF(E41&gt;10,"No",IF(E41&lt;-10,"No","Yes")))</f>
        <v>N/A</v>
      </c>
      <c r="G41" s="26">
        <v>12149.948909999999</v>
      </c>
      <c r="H41" s="7" t="str">
        <f t="shared" ref="H41:H52" si="9">IF($B41="N/A","N/A",IF(G41&gt;10,"No",IF(G41&lt;-10,"No","Yes")))</f>
        <v>N/A</v>
      </c>
      <c r="I41" s="8">
        <v>-11.4</v>
      </c>
      <c r="J41" s="8">
        <v>-27.5</v>
      </c>
      <c r="K41" s="25" t="s">
        <v>734</v>
      </c>
      <c r="L41" s="85" t="str">
        <f t="shared" ref="L41:L52" si="10">IF(J41="Div by 0", "N/A", IF(K41="N/A","N/A", IF(J41&gt;VALUE(MID(K41,1,2)), "No", IF(J41&lt;-1*VALUE(MID(K41,1,2)), "No", "Yes"))))</f>
        <v>Yes</v>
      </c>
    </row>
    <row r="42" spans="1:12" x14ac:dyDescent="0.25">
      <c r="A42" s="84" t="s">
        <v>1399</v>
      </c>
      <c r="B42" s="21" t="s">
        <v>213</v>
      </c>
      <c r="C42" s="26">
        <v>8795.1292063000001</v>
      </c>
      <c r="D42" s="7" t="str">
        <f t="shared" si="7"/>
        <v>N/A</v>
      </c>
      <c r="E42" s="26">
        <v>8016.3515882000002</v>
      </c>
      <c r="F42" s="7" t="str">
        <f t="shared" si="8"/>
        <v>N/A</v>
      </c>
      <c r="G42" s="26">
        <v>12711.552326999999</v>
      </c>
      <c r="H42" s="7" t="str">
        <f t="shared" si="9"/>
        <v>N/A</v>
      </c>
      <c r="I42" s="8">
        <v>-8.85</v>
      </c>
      <c r="J42" s="8">
        <v>58.57</v>
      </c>
      <c r="K42" s="25" t="s">
        <v>734</v>
      </c>
      <c r="L42" s="85" t="str">
        <f t="shared" si="10"/>
        <v>No</v>
      </c>
    </row>
    <row r="43" spans="1:12" x14ac:dyDescent="0.25">
      <c r="A43" s="84" t="s">
        <v>1400</v>
      </c>
      <c r="B43" s="21" t="s">
        <v>213</v>
      </c>
      <c r="C43" s="26" t="s">
        <v>1750</v>
      </c>
      <c r="D43" s="7" t="str">
        <f t="shared" si="7"/>
        <v>N/A</v>
      </c>
      <c r="E43" s="26" t="s">
        <v>1750</v>
      </c>
      <c r="F43" s="7" t="str">
        <f t="shared" si="8"/>
        <v>N/A</v>
      </c>
      <c r="G43" s="26" t="s">
        <v>1750</v>
      </c>
      <c r="H43" s="7" t="str">
        <f t="shared" si="9"/>
        <v>N/A</v>
      </c>
      <c r="I43" s="8" t="s">
        <v>1750</v>
      </c>
      <c r="J43" s="8" t="s">
        <v>1750</v>
      </c>
      <c r="K43" s="25" t="s">
        <v>734</v>
      </c>
      <c r="L43" s="85" t="str">
        <f t="shared" si="10"/>
        <v>N/A</v>
      </c>
    </row>
    <row r="44" spans="1:12" x14ac:dyDescent="0.25">
      <c r="A44" s="84" t="s">
        <v>1401</v>
      </c>
      <c r="B44" s="21" t="s">
        <v>213</v>
      </c>
      <c r="C44" s="26">
        <v>3316.4476439999999</v>
      </c>
      <c r="D44" s="7" t="str">
        <f t="shared" si="7"/>
        <v>N/A</v>
      </c>
      <c r="E44" s="26">
        <v>2783.5909090999999</v>
      </c>
      <c r="F44" s="7" t="str">
        <f t="shared" si="8"/>
        <v>N/A</v>
      </c>
      <c r="G44" s="26">
        <v>228.33333332999999</v>
      </c>
      <c r="H44" s="7" t="str">
        <f t="shared" si="9"/>
        <v>N/A</v>
      </c>
      <c r="I44" s="8">
        <v>-16.100000000000001</v>
      </c>
      <c r="J44" s="8">
        <v>-91.8</v>
      </c>
      <c r="K44" s="25" t="s">
        <v>734</v>
      </c>
      <c r="L44" s="85" t="str">
        <f t="shared" si="10"/>
        <v>No</v>
      </c>
    </row>
    <row r="45" spans="1:12" x14ac:dyDescent="0.25">
      <c r="A45" s="84" t="s">
        <v>1402</v>
      </c>
      <c r="B45" s="21" t="s">
        <v>213</v>
      </c>
      <c r="C45" s="26">
        <v>22396.260775999999</v>
      </c>
      <c r="D45" s="7" t="str">
        <f t="shared" si="7"/>
        <v>N/A</v>
      </c>
      <c r="E45" s="26">
        <v>19023.331206999999</v>
      </c>
      <c r="F45" s="7" t="str">
        <f t="shared" si="8"/>
        <v>N/A</v>
      </c>
      <c r="G45" s="26">
        <v>6456.2684824999997</v>
      </c>
      <c r="H45" s="7" t="str">
        <f t="shared" si="9"/>
        <v>N/A</v>
      </c>
      <c r="I45" s="8">
        <v>-15.1</v>
      </c>
      <c r="J45" s="8">
        <v>-66.099999999999994</v>
      </c>
      <c r="K45" s="25" t="s">
        <v>734</v>
      </c>
      <c r="L45" s="85" t="str">
        <f t="shared" si="10"/>
        <v>No</v>
      </c>
    </row>
    <row r="46" spans="1:12" x14ac:dyDescent="0.25">
      <c r="A46" s="84" t="s">
        <v>1403</v>
      </c>
      <c r="B46" s="21" t="s">
        <v>213</v>
      </c>
      <c r="C46" s="26" t="s">
        <v>1750</v>
      </c>
      <c r="D46" s="7" t="str">
        <f t="shared" si="7"/>
        <v>N/A</v>
      </c>
      <c r="E46" s="26" t="s">
        <v>1750</v>
      </c>
      <c r="F46" s="7" t="str">
        <f t="shared" si="8"/>
        <v>N/A</v>
      </c>
      <c r="G46" s="26" t="s">
        <v>1750</v>
      </c>
      <c r="H46" s="7" t="str">
        <f t="shared" si="9"/>
        <v>N/A</v>
      </c>
      <c r="I46" s="8" t="s">
        <v>1750</v>
      </c>
      <c r="J46" s="8" t="s">
        <v>1750</v>
      </c>
      <c r="K46" s="25" t="s">
        <v>734</v>
      </c>
      <c r="L46" s="85" t="str">
        <f t="shared" si="10"/>
        <v>N/A</v>
      </c>
    </row>
    <row r="47" spans="1:12" x14ac:dyDescent="0.25">
      <c r="A47" s="84" t="s">
        <v>1404</v>
      </c>
      <c r="B47" s="21" t="s">
        <v>213</v>
      </c>
      <c r="C47" s="26">
        <v>9801.9065905000007</v>
      </c>
      <c r="D47" s="7" t="str">
        <f t="shared" si="7"/>
        <v>N/A</v>
      </c>
      <c r="E47" s="26">
        <v>8828.1502216999997</v>
      </c>
      <c r="F47" s="7" t="str">
        <f t="shared" si="8"/>
        <v>N/A</v>
      </c>
      <c r="G47" s="26">
        <v>7293.26505</v>
      </c>
      <c r="H47" s="7" t="str">
        <f t="shared" si="9"/>
        <v>N/A</v>
      </c>
      <c r="I47" s="8">
        <v>-9.93</v>
      </c>
      <c r="J47" s="8">
        <v>-17.399999999999999</v>
      </c>
      <c r="K47" s="25" t="s">
        <v>734</v>
      </c>
      <c r="L47" s="85" t="str">
        <f t="shared" si="10"/>
        <v>Yes</v>
      </c>
    </row>
    <row r="48" spans="1:12" x14ac:dyDescent="0.25">
      <c r="A48" s="84" t="s">
        <v>1405</v>
      </c>
      <c r="B48" s="25" t="s">
        <v>213</v>
      </c>
      <c r="C48" s="10">
        <v>5995.6270327000002</v>
      </c>
      <c r="D48" s="7" t="str">
        <f t="shared" si="7"/>
        <v>N/A</v>
      </c>
      <c r="E48" s="10">
        <v>6023.2071196999996</v>
      </c>
      <c r="F48" s="7" t="str">
        <f t="shared" si="8"/>
        <v>N/A</v>
      </c>
      <c r="G48" s="10">
        <v>7400.5932464999996</v>
      </c>
      <c r="H48" s="7" t="str">
        <f t="shared" si="9"/>
        <v>N/A</v>
      </c>
      <c r="I48" s="8">
        <v>0.46</v>
      </c>
      <c r="J48" s="8">
        <v>22.87</v>
      </c>
      <c r="K48" s="25" t="s">
        <v>734</v>
      </c>
      <c r="L48" s="85" t="str">
        <f t="shared" si="10"/>
        <v>Yes</v>
      </c>
    </row>
    <row r="49" spans="1:12" x14ac:dyDescent="0.25">
      <c r="A49" s="84" t="s">
        <v>1406</v>
      </c>
      <c r="B49" s="25" t="s">
        <v>213</v>
      </c>
      <c r="C49" s="10" t="s">
        <v>1750</v>
      </c>
      <c r="D49" s="7" t="str">
        <f t="shared" si="7"/>
        <v>N/A</v>
      </c>
      <c r="E49" s="10" t="s">
        <v>1750</v>
      </c>
      <c r="F49" s="7" t="str">
        <f t="shared" si="8"/>
        <v>N/A</v>
      </c>
      <c r="G49" s="10" t="s">
        <v>1750</v>
      </c>
      <c r="H49" s="7" t="str">
        <f t="shared" si="9"/>
        <v>N/A</v>
      </c>
      <c r="I49" s="8" t="s">
        <v>1750</v>
      </c>
      <c r="J49" s="8" t="s">
        <v>1750</v>
      </c>
      <c r="K49" s="25" t="s">
        <v>734</v>
      </c>
      <c r="L49" s="85" t="str">
        <f t="shared" si="10"/>
        <v>N/A</v>
      </c>
    </row>
    <row r="50" spans="1:12" x14ac:dyDescent="0.25">
      <c r="A50" s="84" t="s">
        <v>1407</v>
      </c>
      <c r="B50" s="25" t="s">
        <v>213</v>
      </c>
      <c r="C50" s="10">
        <v>4633.6361702000004</v>
      </c>
      <c r="D50" s="7" t="str">
        <f t="shared" si="7"/>
        <v>N/A</v>
      </c>
      <c r="E50" s="10">
        <v>4499.3533332999996</v>
      </c>
      <c r="F50" s="7" t="str">
        <f t="shared" si="8"/>
        <v>N/A</v>
      </c>
      <c r="G50" s="10">
        <v>3669.1408451000002</v>
      </c>
      <c r="H50" s="7" t="str">
        <f t="shared" si="9"/>
        <v>N/A</v>
      </c>
      <c r="I50" s="8">
        <v>-2.9</v>
      </c>
      <c r="J50" s="8">
        <v>-18.5</v>
      </c>
      <c r="K50" s="25" t="s">
        <v>734</v>
      </c>
      <c r="L50" s="85" t="str">
        <f t="shared" si="10"/>
        <v>Yes</v>
      </c>
    </row>
    <row r="51" spans="1:12" x14ac:dyDescent="0.25">
      <c r="A51" s="84" t="s">
        <v>1408</v>
      </c>
      <c r="B51" s="25" t="s">
        <v>213</v>
      </c>
      <c r="C51" s="10">
        <v>13214.524778999999</v>
      </c>
      <c r="D51" s="7" t="str">
        <f t="shared" si="7"/>
        <v>N/A</v>
      </c>
      <c r="E51" s="10">
        <v>11432.936749</v>
      </c>
      <c r="F51" s="7" t="str">
        <f t="shared" si="8"/>
        <v>N/A</v>
      </c>
      <c r="G51" s="10">
        <v>4980.2222222</v>
      </c>
      <c r="H51" s="7" t="str">
        <f t="shared" si="9"/>
        <v>N/A</v>
      </c>
      <c r="I51" s="8">
        <v>-13.5</v>
      </c>
      <c r="J51" s="8">
        <v>-56.4</v>
      </c>
      <c r="K51" s="25" t="s">
        <v>734</v>
      </c>
      <c r="L51" s="85" t="str">
        <f t="shared" si="10"/>
        <v>No</v>
      </c>
    </row>
    <row r="52" spans="1:12" x14ac:dyDescent="0.25">
      <c r="A52" s="84" t="s">
        <v>1409</v>
      </c>
      <c r="B52" s="25" t="s">
        <v>213</v>
      </c>
      <c r="C52" s="10" t="s">
        <v>1750</v>
      </c>
      <c r="D52" s="7" t="str">
        <f t="shared" si="7"/>
        <v>N/A</v>
      </c>
      <c r="E52" s="10" t="s">
        <v>1750</v>
      </c>
      <c r="F52" s="7" t="str">
        <f t="shared" si="8"/>
        <v>N/A</v>
      </c>
      <c r="G52" s="10" t="s">
        <v>1750</v>
      </c>
      <c r="H52" s="7" t="str">
        <f t="shared" si="9"/>
        <v>N/A</v>
      </c>
      <c r="I52" s="8" t="s">
        <v>1750</v>
      </c>
      <c r="J52" s="8" t="s">
        <v>1750</v>
      </c>
      <c r="K52" s="25" t="s">
        <v>734</v>
      </c>
      <c r="L52" s="85" t="str">
        <f t="shared" si="10"/>
        <v>N/A</v>
      </c>
    </row>
    <row r="53" spans="1:12" x14ac:dyDescent="0.25">
      <c r="A53" s="142" t="s">
        <v>1583</v>
      </c>
      <c r="B53" s="21" t="s">
        <v>213</v>
      </c>
      <c r="C53" s="26">
        <v>5043189</v>
      </c>
      <c r="D53" s="7" t="str">
        <f t="shared" ref="D53:D122" si="11">IF($B53="N/A","N/A",IF(C53&gt;10,"No",IF(C53&lt;-10,"No","Yes")))</f>
        <v>N/A</v>
      </c>
      <c r="E53" s="26">
        <v>2017978</v>
      </c>
      <c r="F53" s="7" t="str">
        <f t="shared" ref="F53:F122" si="12">IF($B53="N/A","N/A",IF(E53&gt;10,"No",IF(E53&lt;-10,"No","Yes")))</f>
        <v>N/A</v>
      </c>
      <c r="G53" s="26">
        <v>2095644</v>
      </c>
      <c r="H53" s="7" t="str">
        <f t="shared" ref="H53:H122" si="13">IF($B53="N/A","N/A",IF(G53&gt;10,"No",IF(G53&lt;-10,"No","Yes")))</f>
        <v>N/A</v>
      </c>
      <c r="I53" s="8">
        <v>-60</v>
      </c>
      <c r="J53" s="8">
        <v>3.8490000000000002</v>
      </c>
      <c r="K53" s="25" t="s">
        <v>734</v>
      </c>
      <c r="L53" s="85" t="str">
        <f t="shared" ref="L53:L113" si="14">IF(J53="Div by 0", "N/A", IF(K53="N/A","N/A", IF(J53&gt;VALUE(MID(K53,1,2)), "No", IF(J53&lt;-1*VALUE(MID(K53,1,2)), "No", "Yes"))))</f>
        <v>Yes</v>
      </c>
    </row>
    <row r="54" spans="1:12" x14ac:dyDescent="0.25">
      <c r="A54" s="142" t="s">
        <v>595</v>
      </c>
      <c r="B54" s="21" t="s">
        <v>213</v>
      </c>
      <c r="C54" s="22">
        <v>2605</v>
      </c>
      <c r="D54" s="7" t="str">
        <f t="shared" si="11"/>
        <v>N/A</v>
      </c>
      <c r="E54" s="22">
        <v>702</v>
      </c>
      <c r="F54" s="7" t="str">
        <f t="shared" si="12"/>
        <v>N/A</v>
      </c>
      <c r="G54" s="22">
        <v>877</v>
      </c>
      <c r="H54" s="7" t="str">
        <f t="shared" si="13"/>
        <v>N/A</v>
      </c>
      <c r="I54" s="8">
        <v>-73.099999999999994</v>
      </c>
      <c r="J54" s="8">
        <v>24.93</v>
      </c>
      <c r="K54" s="25" t="s">
        <v>734</v>
      </c>
      <c r="L54" s="85" t="str">
        <f t="shared" si="14"/>
        <v>Yes</v>
      </c>
    </row>
    <row r="55" spans="1:12" x14ac:dyDescent="0.25">
      <c r="A55" s="142" t="s">
        <v>1410</v>
      </c>
      <c r="B55" s="21" t="s">
        <v>213</v>
      </c>
      <c r="C55" s="26">
        <v>1935.9650672</v>
      </c>
      <c r="D55" s="7" t="str">
        <f t="shared" si="11"/>
        <v>N/A</v>
      </c>
      <c r="E55" s="26">
        <v>2874.6125355999998</v>
      </c>
      <c r="F55" s="7" t="str">
        <f t="shared" si="12"/>
        <v>N/A</v>
      </c>
      <c r="G55" s="26">
        <v>2389.5598632000001</v>
      </c>
      <c r="H55" s="7" t="str">
        <f t="shared" si="13"/>
        <v>N/A</v>
      </c>
      <c r="I55" s="8">
        <v>48.48</v>
      </c>
      <c r="J55" s="8">
        <v>-16.899999999999999</v>
      </c>
      <c r="K55" s="25" t="s">
        <v>734</v>
      </c>
      <c r="L55" s="85" t="str">
        <f t="shared" si="14"/>
        <v>Yes</v>
      </c>
    </row>
    <row r="56" spans="1:12" x14ac:dyDescent="0.25">
      <c r="A56" s="142" t="s">
        <v>1411</v>
      </c>
      <c r="B56" s="21" t="s">
        <v>213</v>
      </c>
      <c r="C56" s="22">
        <v>0.4330134357</v>
      </c>
      <c r="D56" s="7" t="str">
        <f t="shared" si="11"/>
        <v>N/A</v>
      </c>
      <c r="E56" s="22">
        <v>0.67236467239999997</v>
      </c>
      <c r="F56" s="7" t="str">
        <f t="shared" si="12"/>
        <v>N/A</v>
      </c>
      <c r="G56" s="22">
        <v>0.4868871152</v>
      </c>
      <c r="H56" s="7" t="str">
        <f t="shared" si="13"/>
        <v>N/A</v>
      </c>
      <c r="I56" s="8">
        <v>55.28</v>
      </c>
      <c r="J56" s="8">
        <v>-27.6</v>
      </c>
      <c r="K56" s="25" t="s">
        <v>734</v>
      </c>
      <c r="L56" s="85" t="str">
        <f t="shared" si="14"/>
        <v>Yes</v>
      </c>
    </row>
    <row r="57" spans="1:12" x14ac:dyDescent="0.25">
      <c r="A57" s="142" t="s">
        <v>596</v>
      </c>
      <c r="B57" s="21" t="s">
        <v>213</v>
      </c>
      <c r="C57" s="26">
        <v>1839782</v>
      </c>
      <c r="D57" s="7" t="str">
        <f t="shared" si="11"/>
        <v>N/A</v>
      </c>
      <c r="E57" s="26">
        <v>1767143</v>
      </c>
      <c r="F57" s="7" t="str">
        <f t="shared" si="12"/>
        <v>N/A</v>
      </c>
      <c r="G57" s="26">
        <v>2961263</v>
      </c>
      <c r="H57" s="7" t="str">
        <f t="shared" si="13"/>
        <v>N/A</v>
      </c>
      <c r="I57" s="8">
        <v>-3.95</v>
      </c>
      <c r="J57" s="8">
        <v>67.569999999999993</v>
      </c>
      <c r="K57" s="25" t="s">
        <v>734</v>
      </c>
      <c r="L57" s="85" t="str">
        <f t="shared" si="14"/>
        <v>No</v>
      </c>
    </row>
    <row r="58" spans="1:12" x14ac:dyDescent="0.25">
      <c r="A58" s="142" t="s">
        <v>597</v>
      </c>
      <c r="B58" s="21" t="s">
        <v>213</v>
      </c>
      <c r="C58" s="22">
        <v>26</v>
      </c>
      <c r="D58" s="7" t="str">
        <f t="shared" si="11"/>
        <v>N/A</v>
      </c>
      <c r="E58" s="22">
        <v>16</v>
      </c>
      <c r="F58" s="7" t="str">
        <f t="shared" si="12"/>
        <v>N/A</v>
      </c>
      <c r="G58" s="22">
        <v>12</v>
      </c>
      <c r="H58" s="7" t="str">
        <f t="shared" si="13"/>
        <v>N/A</v>
      </c>
      <c r="I58" s="8">
        <v>-38.5</v>
      </c>
      <c r="J58" s="8">
        <v>-25</v>
      </c>
      <c r="K58" s="25" t="s">
        <v>734</v>
      </c>
      <c r="L58" s="85" t="str">
        <f t="shared" si="14"/>
        <v>Yes</v>
      </c>
    </row>
    <row r="59" spans="1:12" x14ac:dyDescent="0.25">
      <c r="A59" s="142" t="s">
        <v>1412</v>
      </c>
      <c r="B59" s="21" t="s">
        <v>213</v>
      </c>
      <c r="C59" s="26">
        <v>70760.846153999999</v>
      </c>
      <c r="D59" s="7" t="str">
        <f t="shared" si="11"/>
        <v>N/A</v>
      </c>
      <c r="E59" s="26">
        <v>110446.4375</v>
      </c>
      <c r="F59" s="7" t="str">
        <f t="shared" si="12"/>
        <v>N/A</v>
      </c>
      <c r="G59" s="26">
        <v>246771.91667000001</v>
      </c>
      <c r="H59" s="7" t="str">
        <f t="shared" si="13"/>
        <v>N/A</v>
      </c>
      <c r="I59" s="8">
        <v>56.08</v>
      </c>
      <c r="J59" s="8">
        <v>123.4</v>
      </c>
      <c r="K59" s="25" t="s">
        <v>734</v>
      </c>
      <c r="L59" s="85" t="str">
        <f t="shared" si="14"/>
        <v>No</v>
      </c>
    </row>
    <row r="60" spans="1:12" ht="25" x14ac:dyDescent="0.25">
      <c r="A60" s="142" t="s">
        <v>598</v>
      </c>
      <c r="B60" s="21" t="s">
        <v>213</v>
      </c>
      <c r="C60" s="26">
        <v>39637</v>
      </c>
      <c r="D60" s="7" t="str">
        <f t="shared" si="11"/>
        <v>N/A</v>
      </c>
      <c r="E60" s="26">
        <v>0</v>
      </c>
      <c r="F60" s="7" t="str">
        <f t="shared" si="12"/>
        <v>N/A</v>
      </c>
      <c r="G60" s="26">
        <v>0</v>
      </c>
      <c r="H60" s="7" t="str">
        <f t="shared" si="13"/>
        <v>N/A</v>
      </c>
      <c r="I60" s="8">
        <v>-100</v>
      </c>
      <c r="J60" s="8" t="s">
        <v>1750</v>
      </c>
      <c r="K60" s="25" t="s">
        <v>734</v>
      </c>
      <c r="L60" s="85" t="str">
        <f t="shared" si="14"/>
        <v>N/A</v>
      </c>
    </row>
    <row r="61" spans="1:12" x14ac:dyDescent="0.25">
      <c r="A61" s="116" t="s">
        <v>599</v>
      </c>
      <c r="B61" s="25" t="s">
        <v>213</v>
      </c>
      <c r="C61" s="1">
        <v>11</v>
      </c>
      <c r="D61" s="7" t="str">
        <f t="shared" si="11"/>
        <v>N/A</v>
      </c>
      <c r="E61" s="1">
        <v>0</v>
      </c>
      <c r="F61" s="7" t="str">
        <f t="shared" si="12"/>
        <v>N/A</v>
      </c>
      <c r="G61" s="1">
        <v>0</v>
      </c>
      <c r="H61" s="7" t="str">
        <f t="shared" si="13"/>
        <v>N/A</v>
      </c>
      <c r="I61" s="8">
        <v>-100</v>
      </c>
      <c r="J61" s="8" t="s">
        <v>1750</v>
      </c>
      <c r="K61" s="25" t="s">
        <v>734</v>
      </c>
      <c r="L61" s="85" t="str">
        <f t="shared" si="14"/>
        <v>N/A</v>
      </c>
    </row>
    <row r="62" spans="1:12" ht="25" x14ac:dyDescent="0.25">
      <c r="A62" s="116" t="s">
        <v>1413</v>
      </c>
      <c r="B62" s="25" t="s">
        <v>213</v>
      </c>
      <c r="C62" s="10">
        <v>39637</v>
      </c>
      <c r="D62" s="7" t="str">
        <f t="shared" si="11"/>
        <v>N/A</v>
      </c>
      <c r="E62" s="10" t="s">
        <v>1750</v>
      </c>
      <c r="F62" s="7" t="str">
        <f t="shared" si="12"/>
        <v>N/A</v>
      </c>
      <c r="G62" s="10" t="s">
        <v>1750</v>
      </c>
      <c r="H62" s="7" t="str">
        <f t="shared" si="13"/>
        <v>N/A</v>
      </c>
      <c r="I62" s="8" t="s">
        <v>1750</v>
      </c>
      <c r="J62" s="8" t="s">
        <v>1750</v>
      </c>
      <c r="K62" s="25" t="s">
        <v>734</v>
      </c>
      <c r="L62" s="85" t="str">
        <f t="shared" si="14"/>
        <v>N/A</v>
      </c>
    </row>
    <row r="63" spans="1:12" x14ac:dyDescent="0.25">
      <c r="A63" s="116" t="s">
        <v>600</v>
      </c>
      <c r="B63" s="25" t="s">
        <v>213</v>
      </c>
      <c r="C63" s="10">
        <v>0</v>
      </c>
      <c r="D63" s="7" t="str">
        <f t="shared" si="11"/>
        <v>N/A</v>
      </c>
      <c r="E63" s="10">
        <v>0</v>
      </c>
      <c r="F63" s="7" t="str">
        <f t="shared" si="12"/>
        <v>N/A</v>
      </c>
      <c r="G63" s="10">
        <v>0</v>
      </c>
      <c r="H63" s="7" t="str">
        <f t="shared" si="13"/>
        <v>N/A</v>
      </c>
      <c r="I63" s="8" t="s">
        <v>1750</v>
      </c>
      <c r="J63" s="8" t="s">
        <v>1750</v>
      </c>
      <c r="K63" s="25" t="s">
        <v>734</v>
      </c>
      <c r="L63" s="85" t="str">
        <f t="shared" si="14"/>
        <v>N/A</v>
      </c>
    </row>
    <row r="64" spans="1:12" x14ac:dyDescent="0.25">
      <c r="A64" s="116" t="s">
        <v>601</v>
      </c>
      <c r="B64" s="25" t="s">
        <v>213</v>
      </c>
      <c r="C64" s="1">
        <v>0</v>
      </c>
      <c r="D64" s="7" t="str">
        <f t="shared" si="11"/>
        <v>N/A</v>
      </c>
      <c r="E64" s="1">
        <v>0</v>
      </c>
      <c r="F64" s="7" t="str">
        <f t="shared" si="12"/>
        <v>N/A</v>
      </c>
      <c r="G64" s="1">
        <v>0</v>
      </c>
      <c r="H64" s="7" t="str">
        <f t="shared" si="13"/>
        <v>N/A</v>
      </c>
      <c r="I64" s="8" t="s">
        <v>1750</v>
      </c>
      <c r="J64" s="8" t="s">
        <v>1750</v>
      </c>
      <c r="K64" s="25" t="s">
        <v>734</v>
      </c>
      <c r="L64" s="85" t="str">
        <f t="shared" si="14"/>
        <v>N/A</v>
      </c>
    </row>
    <row r="65" spans="1:12" x14ac:dyDescent="0.25">
      <c r="A65" s="116" t="s">
        <v>1414</v>
      </c>
      <c r="B65" s="25" t="s">
        <v>213</v>
      </c>
      <c r="C65" s="10" t="s">
        <v>1750</v>
      </c>
      <c r="D65" s="7" t="str">
        <f t="shared" si="11"/>
        <v>N/A</v>
      </c>
      <c r="E65" s="10" t="s">
        <v>1750</v>
      </c>
      <c r="F65" s="7" t="str">
        <f t="shared" si="12"/>
        <v>N/A</v>
      </c>
      <c r="G65" s="10" t="s">
        <v>1750</v>
      </c>
      <c r="H65" s="7" t="str">
        <f t="shared" si="13"/>
        <v>N/A</v>
      </c>
      <c r="I65" s="8" t="s">
        <v>1750</v>
      </c>
      <c r="J65" s="8" t="s">
        <v>1750</v>
      </c>
      <c r="K65" s="25" t="s">
        <v>734</v>
      </c>
      <c r="L65" s="85" t="str">
        <f t="shared" si="14"/>
        <v>N/A</v>
      </c>
    </row>
    <row r="66" spans="1:12" x14ac:dyDescent="0.25">
      <c r="A66" s="116" t="s">
        <v>602</v>
      </c>
      <c r="B66" s="25" t="s">
        <v>213</v>
      </c>
      <c r="C66" s="10">
        <v>185196378</v>
      </c>
      <c r="D66" s="7" t="str">
        <f t="shared" si="11"/>
        <v>N/A</v>
      </c>
      <c r="E66" s="10">
        <v>44014536</v>
      </c>
      <c r="F66" s="7" t="str">
        <f t="shared" si="12"/>
        <v>N/A</v>
      </c>
      <c r="G66" s="10">
        <v>38154568</v>
      </c>
      <c r="H66" s="7" t="str">
        <f t="shared" si="13"/>
        <v>N/A</v>
      </c>
      <c r="I66" s="8">
        <v>-76.2</v>
      </c>
      <c r="J66" s="8">
        <v>-13.3</v>
      </c>
      <c r="K66" s="25" t="s">
        <v>734</v>
      </c>
      <c r="L66" s="85" t="str">
        <f t="shared" si="14"/>
        <v>Yes</v>
      </c>
    </row>
    <row r="67" spans="1:12" x14ac:dyDescent="0.25">
      <c r="A67" s="116" t="s">
        <v>603</v>
      </c>
      <c r="B67" s="25" t="s">
        <v>213</v>
      </c>
      <c r="C67" s="1">
        <v>4926</v>
      </c>
      <c r="D67" s="7" t="str">
        <f t="shared" si="11"/>
        <v>N/A</v>
      </c>
      <c r="E67" s="1">
        <v>1265</v>
      </c>
      <c r="F67" s="7" t="str">
        <f t="shared" si="12"/>
        <v>N/A</v>
      </c>
      <c r="G67" s="1">
        <v>981</v>
      </c>
      <c r="H67" s="7" t="str">
        <f t="shared" si="13"/>
        <v>N/A</v>
      </c>
      <c r="I67" s="8">
        <v>-74.3</v>
      </c>
      <c r="J67" s="8">
        <v>-22.5</v>
      </c>
      <c r="K67" s="25" t="s">
        <v>734</v>
      </c>
      <c r="L67" s="85" t="str">
        <f t="shared" si="14"/>
        <v>Yes</v>
      </c>
    </row>
    <row r="68" spans="1:12" x14ac:dyDescent="0.25">
      <c r="A68" s="116" t="s">
        <v>1415</v>
      </c>
      <c r="B68" s="25" t="s">
        <v>213</v>
      </c>
      <c r="C68" s="10">
        <v>37595.691838999999</v>
      </c>
      <c r="D68" s="7" t="str">
        <f t="shared" si="11"/>
        <v>N/A</v>
      </c>
      <c r="E68" s="10">
        <v>34794.099605000003</v>
      </c>
      <c r="F68" s="7" t="str">
        <f t="shared" si="12"/>
        <v>N/A</v>
      </c>
      <c r="G68" s="10">
        <v>38893.545361999997</v>
      </c>
      <c r="H68" s="7" t="str">
        <f t="shared" si="13"/>
        <v>N/A</v>
      </c>
      <c r="I68" s="8">
        <v>-7.45</v>
      </c>
      <c r="J68" s="8">
        <v>11.78</v>
      </c>
      <c r="K68" s="25" t="s">
        <v>734</v>
      </c>
      <c r="L68" s="85" t="str">
        <f t="shared" si="14"/>
        <v>Yes</v>
      </c>
    </row>
    <row r="69" spans="1:12" x14ac:dyDescent="0.25">
      <c r="A69" s="116" t="s">
        <v>604</v>
      </c>
      <c r="B69" s="25" t="s">
        <v>213</v>
      </c>
      <c r="C69" s="10">
        <v>2865984</v>
      </c>
      <c r="D69" s="7" t="str">
        <f t="shared" si="11"/>
        <v>N/A</v>
      </c>
      <c r="E69" s="10">
        <v>955890</v>
      </c>
      <c r="F69" s="7" t="str">
        <f t="shared" si="12"/>
        <v>N/A</v>
      </c>
      <c r="G69" s="10">
        <v>822311</v>
      </c>
      <c r="H69" s="7" t="str">
        <f t="shared" si="13"/>
        <v>N/A</v>
      </c>
      <c r="I69" s="8">
        <v>-66.599999999999994</v>
      </c>
      <c r="J69" s="8">
        <v>-14</v>
      </c>
      <c r="K69" s="25" t="s">
        <v>734</v>
      </c>
      <c r="L69" s="85" t="str">
        <f t="shared" si="14"/>
        <v>Yes</v>
      </c>
    </row>
    <row r="70" spans="1:12" x14ac:dyDescent="0.25">
      <c r="A70" s="116" t="s">
        <v>605</v>
      </c>
      <c r="B70" s="25" t="s">
        <v>213</v>
      </c>
      <c r="C70" s="1">
        <v>14891</v>
      </c>
      <c r="D70" s="7" t="str">
        <f t="shared" si="11"/>
        <v>N/A</v>
      </c>
      <c r="E70" s="1">
        <v>3529</v>
      </c>
      <c r="F70" s="7" t="str">
        <f t="shared" si="12"/>
        <v>N/A</v>
      </c>
      <c r="G70" s="1">
        <v>4465</v>
      </c>
      <c r="H70" s="7" t="str">
        <f t="shared" si="13"/>
        <v>N/A</v>
      </c>
      <c r="I70" s="8">
        <v>-76.3</v>
      </c>
      <c r="J70" s="8">
        <v>26.52</v>
      </c>
      <c r="K70" s="25" t="s">
        <v>734</v>
      </c>
      <c r="L70" s="85" t="str">
        <f t="shared" si="14"/>
        <v>Yes</v>
      </c>
    </row>
    <row r="71" spans="1:12" x14ac:dyDescent="0.25">
      <c r="A71" s="116" t="s">
        <v>1416</v>
      </c>
      <c r="B71" s="25" t="s">
        <v>213</v>
      </c>
      <c r="C71" s="10">
        <v>192.46417299000001</v>
      </c>
      <c r="D71" s="7" t="str">
        <f t="shared" si="11"/>
        <v>N/A</v>
      </c>
      <c r="E71" s="10">
        <v>270.86710116</v>
      </c>
      <c r="F71" s="7" t="str">
        <f t="shared" si="12"/>
        <v>N/A</v>
      </c>
      <c r="G71" s="10">
        <v>184.16819709000001</v>
      </c>
      <c r="H71" s="7" t="str">
        <f t="shared" si="13"/>
        <v>N/A</v>
      </c>
      <c r="I71" s="8">
        <v>40.74</v>
      </c>
      <c r="J71" s="8">
        <v>-32</v>
      </c>
      <c r="K71" s="25" t="s">
        <v>734</v>
      </c>
      <c r="L71" s="85" t="str">
        <f t="shared" si="14"/>
        <v>No</v>
      </c>
    </row>
    <row r="72" spans="1:12" x14ac:dyDescent="0.25">
      <c r="A72" s="116" t="s">
        <v>606</v>
      </c>
      <c r="B72" s="25" t="s">
        <v>213</v>
      </c>
      <c r="C72" s="10">
        <v>61337</v>
      </c>
      <c r="D72" s="7" t="str">
        <f t="shared" si="11"/>
        <v>N/A</v>
      </c>
      <c r="E72" s="10">
        <v>83691</v>
      </c>
      <c r="F72" s="7" t="str">
        <f t="shared" si="12"/>
        <v>N/A</v>
      </c>
      <c r="G72" s="10">
        <v>94714</v>
      </c>
      <c r="H72" s="7" t="str">
        <f t="shared" si="13"/>
        <v>N/A</v>
      </c>
      <c r="I72" s="8">
        <v>36.44</v>
      </c>
      <c r="J72" s="8">
        <v>13.17</v>
      </c>
      <c r="K72" s="25" t="s">
        <v>734</v>
      </c>
      <c r="L72" s="85" t="str">
        <f t="shared" si="14"/>
        <v>Yes</v>
      </c>
    </row>
    <row r="73" spans="1:12" x14ac:dyDescent="0.25">
      <c r="A73" s="116" t="s">
        <v>607</v>
      </c>
      <c r="B73" s="25" t="s">
        <v>213</v>
      </c>
      <c r="C73" s="1">
        <v>117</v>
      </c>
      <c r="D73" s="7" t="str">
        <f t="shared" si="11"/>
        <v>N/A</v>
      </c>
      <c r="E73" s="1">
        <v>132</v>
      </c>
      <c r="F73" s="7" t="str">
        <f t="shared" si="12"/>
        <v>N/A</v>
      </c>
      <c r="G73" s="1">
        <v>135</v>
      </c>
      <c r="H73" s="7" t="str">
        <f t="shared" si="13"/>
        <v>N/A</v>
      </c>
      <c r="I73" s="8">
        <v>12.82</v>
      </c>
      <c r="J73" s="8">
        <v>2.2730000000000001</v>
      </c>
      <c r="K73" s="25" t="s">
        <v>734</v>
      </c>
      <c r="L73" s="85" t="str">
        <f t="shared" si="14"/>
        <v>Yes</v>
      </c>
    </row>
    <row r="74" spans="1:12" x14ac:dyDescent="0.25">
      <c r="A74" s="116" t="s">
        <v>1417</v>
      </c>
      <c r="B74" s="25" t="s">
        <v>213</v>
      </c>
      <c r="C74" s="10">
        <v>524.24786325000002</v>
      </c>
      <c r="D74" s="7" t="str">
        <f t="shared" si="11"/>
        <v>N/A</v>
      </c>
      <c r="E74" s="10">
        <v>634.02272727000002</v>
      </c>
      <c r="F74" s="7" t="str">
        <f t="shared" si="12"/>
        <v>N/A</v>
      </c>
      <c r="G74" s="10">
        <v>701.58518518999995</v>
      </c>
      <c r="H74" s="7" t="str">
        <f t="shared" si="13"/>
        <v>N/A</v>
      </c>
      <c r="I74" s="8">
        <v>20.94</v>
      </c>
      <c r="J74" s="8">
        <v>10.66</v>
      </c>
      <c r="K74" s="25" t="s">
        <v>734</v>
      </c>
      <c r="L74" s="85" t="str">
        <f t="shared" si="14"/>
        <v>Yes</v>
      </c>
    </row>
    <row r="75" spans="1:12" ht="25" x14ac:dyDescent="0.25">
      <c r="A75" s="116" t="s">
        <v>608</v>
      </c>
      <c r="B75" s="25" t="s">
        <v>213</v>
      </c>
      <c r="C75" s="10">
        <v>1530840</v>
      </c>
      <c r="D75" s="7" t="str">
        <f t="shared" si="11"/>
        <v>N/A</v>
      </c>
      <c r="E75" s="10">
        <v>339578</v>
      </c>
      <c r="F75" s="7" t="str">
        <f t="shared" si="12"/>
        <v>N/A</v>
      </c>
      <c r="G75" s="10">
        <v>422564</v>
      </c>
      <c r="H75" s="7" t="str">
        <f t="shared" si="13"/>
        <v>N/A</v>
      </c>
      <c r="I75" s="8">
        <v>-77.8</v>
      </c>
      <c r="J75" s="8">
        <v>24.44</v>
      </c>
      <c r="K75" s="25" t="s">
        <v>734</v>
      </c>
      <c r="L75" s="85" t="str">
        <f t="shared" si="14"/>
        <v>Yes</v>
      </c>
    </row>
    <row r="76" spans="1:12" x14ac:dyDescent="0.25">
      <c r="A76" s="142" t="s">
        <v>609</v>
      </c>
      <c r="B76" s="21" t="s">
        <v>213</v>
      </c>
      <c r="C76" s="22">
        <v>3865</v>
      </c>
      <c r="D76" s="7" t="str">
        <f t="shared" si="11"/>
        <v>N/A</v>
      </c>
      <c r="E76" s="22">
        <v>1007</v>
      </c>
      <c r="F76" s="7" t="str">
        <f t="shared" si="12"/>
        <v>N/A</v>
      </c>
      <c r="G76" s="22">
        <v>1919</v>
      </c>
      <c r="H76" s="7" t="str">
        <f t="shared" si="13"/>
        <v>N/A</v>
      </c>
      <c r="I76" s="8">
        <v>-73.900000000000006</v>
      </c>
      <c r="J76" s="8">
        <v>90.57</v>
      </c>
      <c r="K76" s="25" t="s">
        <v>734</v>
      </c>
      <c r="L76" s="85" t="str">
        <f t="shared" si="14"/>
        <v>No</v>
      </c>
    </row>
    <row r="77" spans="1:12" ht="25" x14ac:dyDescent="0.25">
      <c r="A77" s="142" t="s">
        <v>1418</v>
      </c>
      <c r="B77" s="21" t="s">
        <v>213</v>
      </c>
      <c r="C77" s="26">
        <v>396.07761965999998</v>
      </c>
      <c r="D77" s="7" t="str">
        <f t="shared" si="11"/>
        <v>N/A</v>
      </c>
      <c r="E77" s="26">
        <v>337.21747765999999</v>
      </c>
      <c r="F77" s="7" t="str">
        <f t="shared" si="12"/>
        <v>N/A</v>
      </c>
      <c r="G77" s="26">
        <v>220.20010421999999</v>
      </c>
      <c r="H77" s="7" t="str">
        <f t="shared" si="13"/>
        <v>N/A</v>
      </c>
      <c r="I77" s="8">
        <v>-14.9</v>
      </c>
      <c r="J77" s="8">
        <v>-34.700000000000003</v>
      </c>
      <c r="K77" s="25" t="s">
        <v>734</v>
      </c>
      <c r="L77" s="85" t="str">
        <f t="shared" si="14"/>
        <v>No</v>
      </c>
    </row>
    <row r="78" spans="1:12" ht="25" x14ac:dyDescent="0.25">
      <c r="A78" s="142" t="s">
        <v>610</v>
      </c>
      <c r="B78" s="21" t="s">
        <v>213</v>
      </c>
      <c r="C78" s="26">
        <v>8123067</v>
      </c>
      <c r="D78" s="7" t="str">
        <f t="shared" si="11"/>
        <v>N/A</v>
      </c>
      <c r="E78" s="26">
        <v>3770595</v>
      </c>
      <c r="F78" s="7" t="str">
        <f t="shared" si="12"/>
        <v>N/A</v>
      </c>
      <c r="G78" s="26">
        <v>4944810</v>
      </c>
      <c r="H78" s="7" t="str">
        <f t="shared" si="13"/>
        <v>N/A</v>
      </c>
      <c r="I78" s="8">
        <v>-53.6</v>
      </c>
      <c r="J78" s="8">
        <v>31.14</v>
      </c>
      <c r="K78" s="25" t="s">
        <v>734</v>
      </c>
      <c r="L78" s="85" t="str">
        <f t="shared" si="14"/>
        <v>No</v>
      </c>
    </row>
    <row r="79" spans="1:12" x14ac:dyDescent="0.25">
      <c r="A79" s="142" t="s">
        <v>611</v>
      </c>
      <c r="B79" s="21" t="s">
        <v>213</v>
      </c>
      <c r="C79" s="22">
        <v>9942</v>
      </c>
      <c r="D79" s="7" t="str">
        <f t="shared" si="11"/>
        <v>N/A</v>
      </c>
      <c r="E79" s="22">
        <v>2901</v>
      </c>
      <c r="F79" s="7" t="str">
        <f t="shared" si="12"/>
        <v>N/A</v>
      </c>
      <c r="G79" s="22">
        <v>4476</v>
      </c>
      <c r="H79" s="7" t="str">
        <f t="shared" si="13"/>
        <v>N/A</v>
      </c>
      <c r="I79" s="8">
        <v>-70.8</v>
      </c>
      <c r="J79" s="8">
        <v>54.29</v>
      </c>
      <c r="K79" s="25" t="s">
        <v>734</v>
      </c>
      <c r="L79" s="85" t="str">
        <f t="shared" si="14"/>
        <v>No</v>
      </c>
    </row>
    <row r="80" spans="1:12" x14ac:dyDescent="0.25">
      <c r="A80" s="142" t="s">
        <v>1419</v>
      </c>
      <c r="B80" s="21" t="s">
        <v>213</v>
      </c>
      <c r="C80" s="26">
        <v>817.04556427</v>
      </c>
      <c r="D80" s="7" t="str">
        <f t="shared" si="11"/>
        <v>N/A</v>
      </c>
      <c r="E80" s="26">
        <v>1299.7569804</v>
      </c>
      <c r="F80" s="7" t="str">
        <f t="shared" si="12"/>
        <v>N/A</v>
      </c>
      <c r="G80" s="26">
        <v>1104.7386059</v>
      </c>
      <c r="H80" s="7" t="str">
        <f t="shared" si="13"/>
        <v>N/A</v>
      </c>
      <c r="I80" s="8">
        <v>59.08</v>
      </c>
      <c r="J80" s="8">
        <v>-15</v>
      </c>
      <c r="K80" s="25" t="s">
        <v>734</v>
      </c>
      <c r="L80" s="85" t="str">
        <f t="shared" si="14"/>
        <v>Yes</v>
      </c>
    </row>
    <row r="81" spans="1:12" x14ac:dyDescent="0.25">
      <c r="A81" s="142" t="s">
        <v>612</v>
      </c>
      <c r="B81" s="21" t="s">
        <v>213</v>
      </c>
      <c r="C81" s="26">
        <v>1737287</v>
      </c>
      <c r="D81" s="7" t="str">
        <f t="shared" si="11"/>
        <v>N/A</v>
      </c>
      <c r="E81" s="26">
        <v>846384</v>
      </c>
      <c r="F81" s="7" t="str">
        <f t="shared" si="12"/>
        <v>N/A</v>
      </c>
      <c r="G81" s="26">
        <v>886522</v>
      </c>
      <c r="H81" s="7" t="str">
        <f t="shared" si="13"/>
        <v>N/A</v>
      </c>
      <c r="I81" s="8">
        <v>-51.3</v>
      </c>
      <c r="J81" s="8">
        <v>4.742</v>
      </c>
      <c r="K81" s="25" t="s">
        <v>734</v>
      </c>
      <c r="L81" s="85" t="str">
        <f t="shared" si="14"/>
        <v>Yes</v>
      </c>
    </row>
    <row r="82" spans="1:12" x14ac:dyDescent="0.25">
      <c r="A82" s="142" t="s">
        <v>613</v>
      </c>
      <c r="B82" s="21" t="s">
        <v>213</v>
      </c>
      <c r="C82" s="22">
        <v>4278</v>
      </c>
      <c r="D82" s="7" t="str">
        <f t="shared" si="11"/>
        <v>N/A</v>
      </c>
      <c r="E82" s="22">
        <v>2111</v>
      </c>
      <c r="F82" s="7" t="str">
        <f t="shared" si="12"/>
        <v>N/A</v>
      </c>
      <c r="G82" s="22">
        <v>2101</v>
      </c>
      <c r="H82" s="7" t="str">
        <f t="shared" si="13"/>
        <v>N/A</v>
      </c>
      <c r="I82" s="8">
        <v>-50.7</v>
      </c>
      <c r="J82" s="8">
        <v>-0.47399999999999998</v>
      </c>
      <c r="K82" s="25" t="s">
        <v>734</v>
      </c>
      <c r="L82" s="85" t="str">
        <f t="shared" si="14"/>
        <v>Yes</v>
      </c>
    </row>
    <row r="83" spans="1:12" x14ac:dyDescent="0.25">
      <c r="A83" s="142" t="s">
        <v>1420</v>
      </c>
      <c r="B83" s="21" t="s">
        <v>213</v>
      </c>
      <c r="C83" s="26">
        <v>406.09794296000001</v>
      </c>
      <c r="D83" s="7" t="str">
        <f t="shared" si="11"/>
        <v>N/A</v>
      </c>
      <c r="E83" s="26">
        <v>400.93983894000002</v>
      </c>
      <c r="F83" s="7" t="str">
        <f t="shared" si="12"/>
        <v>N/A</v>
      </c>
      <c r="G83" s="26">
        <v>421.95240361999998</v>
      </c>
      <c r="H83" s="7" t="str">
        <f t="shared" si="13"/>
        <v>N/A</v>
      </c>
      <c r="I83" s="8">
        <v>-1.27</v>
      </c>
      <c r="J83" s="8">
        <v>5.2409999999999997</v>
      </c>
      <c r="K83" s="25" t="s">
        <v>734</v>
      </c>
      <c r="L83" s="85" t="str">
        <f t="shared" si="14"/>
        <v>Yes</v>
      </c>
    </row>
    <row r="84" spans="1:12" ht="25" x14ac:dyDescent="0.25">
      <c r="A84" s="142" t="s">
        <v>614</v>
      </c>
      <c r="B84" s="21" t="s">
        <v>213</v>
      </c>
      <c r="C84" s="26">
        <v>26967</v>
      </c>
      <c r="D84" s="7" t="str">
        <f t="shared" si="11"/>
        <v>N/A</v>
      </c>
      <c r="E84" s="26">
        <v>12486</v>
      </c>
      <c r="F84" s="7" t="str">
        <f t="shared" si="12"/>
        <v>N/A</v>
      </c>
      <c r="G84" s="26">
        <v>77557</v>
      </c>
      <c r="H84" s="7" t="str">
        <f t="shared" si="13"/>
        <v>N/A</v>
      </c>
      <c r="I84" s="8">
        <v>-53.7</v>
      </c>
      <c r="J84" s="8">
        <v>521.20000000000005</v>
      </c>
      <c r="K84" s="25" t="s">
        <v>734</v>
      </c>
      <c r="L84" s="85" t="str">
        <f t="shared" si="14"/>
        <v>No</v>
      </c>
    </row>
    <row r="85" spans="1:12" x14ac:dyDescent="0.25">
      <c r="A85" s="142" t="s">
        <v>615</v>
      </c>
      <c r="B85" s="21" t="s">
        <v>213</v>
      </c>
      <c r="C85" s="22">
        <v>33</v>
      </c>
      <c r="D85" s="7" t="str">
        <f t="shared" si="11"/>
        <v>N/A</v>
      </c>
      <c r="E85" s="22">
        <v>13</v>
      </c>
      <c r="F85" s="7" t="str">
        <f t="shared" si="12"/>
        <v>N/A</v>
      </c>
      <c r="G85" s="22">
        <v>239</v>
      </c>
      <c r="H85" s="7" t="str">
        <f t="shared" si="13"/>
        <v>N/A</v>
      </c>
      <c r="I85" s="8">
        <v>-60.6</v>
      </c>
      <c r="J85" s="8">
        <v>1738</v>
      </c>
      <c r="K85" s="25" t="s">
        <v>734</v>
      </c>
      <c r="L85" s="85" t="str">
        <f t="shared" si="14"/>
        <v>No</v>
      </c>
    </row>
    <row r="86" spans="1:12" x14ac:dyDescent="0.25">
      <c r="A86" s="142" t="s">
        <v>1421</v>
      </c>
      <c r="B86" s="21" t="s">
        <v>213</v>
      </c>
      <c r="C86" s="26">
        <v>817.18181818000005</v>
      </c>
      <c r="D86" s="7" t="str">
        <f t="shared" si="11"/>
        <v>N/A</v>
      </c>
      <c r="E86" s="26">
        <v>960.46153846000004</v>
      </c>
      <c r="F86" s="7" t="str">
        <f t="shared" si="12"/>
        <v>N/A</v>
      </c>
      <c r="G86" s="26">
        <v>324.50627615000002</v>
      </c>
      <c r="H86" s="7" t="str">
        <f t="shared" si="13"/>
        <v>N/A</v>
      </c>
      <c r="I86" s="8">
        <v>17.53</v>
      </c>
      <c r="J86" s="8">
        <v>-66.2</v>
      </c>
      <c r="K86" s="25" t="s">
        <v>734</v>
      </c>
      <c r="L86" s="85" t="str">
        <f t="shared" si="14"/>
        <v>No</v>
      </c>
    </row>
    <row r="87" spans="1:12" x14ac:dyDescent="0.25">
      <c r="A87" s="142" t="s">
        <v>616</v>
      </c>
      <c r="B87" s="21" t="s">
        <v>213</v>
      </c>
      <c r="C87" s="26">
        <v>2706082</v>
      </c>
      <c r="D87" s="7" t="str">
        <f t="shared" si="11"/>
        <v>N/A</v>
      </c>
      <c r="E87" s="26">
        <v>978805</v>
      </c>
      <c r="F87" s="7" t="str">
        <f t="shared" si="12"/>
        <v>N/A</v>
      </c>
      <c r="G87" s="26">
        <v>1314085</v>
      </c>
      <c r="H87" s="7" t="str">
        <f t="shared" si="13"/>
        <v>N/A</v>
      </c>
      <c r="I87" s="8">
        <v>-63.8</v>
      </c>
      <c r="J87" s="8">
        <v>34.25</v>
      </c>
      <c r="K87" s="25" t="s">
        <v>734</v>
      </c>
      <c r="L87" s="85" t="str">
        <f t="shared" si="14"/>
        <v>No</v>
      </c>
    </row>
    <row r="88" spans="1:12" x14ac:dyDescent="0.25">
      <c r="A88" s="142" t="s">
        <v>617</v>
      </c>
      <c r="B88" s="21" t="s">
        <v>213</v>
      </c>
      <c r="C88" s="22">
        <v>10455</v>
      </c>
      <c r="D88" s="7" t="str">
        <f t="shared" si="11"/>
        <v>N/A</v>
      </c>
      <c r="E88" s="22">
        <v>3146</v>
      </c>
      <c r="F88" s="7" t="str">
        <f t="shared" si="12"/>
        <v>N/A</v>
      </c>
      <c r="G88" s="22">
        <v>4293</v>
      </c>
      <c r="H88" s="7" t="str">
        <f t="shared" si="13"/>
        <v>N/A</v>
      </c>
      <c r="I88" s="8">
        <v>-69.900000000000006</v>
      </c>
      <c r="J88" s="8">
        <v>36.46</v>
      </c>
      <c r="K88" s="25" t="s">
        <v>734</v>
      </c>
      <c r="L88" s="85" t="str">
        <f t="shared" si="14"/>
        <v>No</v>
      </c>
    </row>
    <row r="89" spans="1:12" x14ac:dyDescent="0.25">
      <c r="A89" s="142" t="s">
        <v>1422</v>
      </c>
      <c r="B89" s="21" t="s">
        <v>213</v>
      </c>
      <c r="C89" s="26">
        <v>258.83137255000003</v>
      </c>
      <c r="D89" s="7" t="str">
        <f t="shared" si="11"/>
        <v>N/A</v>
      </c>
      <c r="E89" s="26">
        <v>311.12682771999999</v>
      </c>
      <c r="F89" s="7" t="str">
        <f t="shared" si="12"/>
        <v>N/A</v>
      </c>
      <c r="G89" s="26">
        <v>306.09946423999997</v>
      </c>
      <c r="H89" s="7" t="str">
        <f t="shared" si="13"/>
        <v>N/A</v>
      </c>
      <c r="I89" s="8">
        <v>20.2</v>
      </c>
      <c r="J89" s="8">
        <v>-1.62</v>
      </c>
      <c r="K89" s="25" t="s">
        <v>734</v>
      </c>
      <c r="L89" s="85" t="str">
        <f t="shared" si="14"/>
        <v>Yes</v>
      </c>
    </row>
    <row r="90" spans="1:12" x14ac:dyDescent="0.25">
      <c r="A90" s="142" t="s">
        <v>618</v>
      </c>
      <c r="B90" s="21" t="s">
        <v>213</v>
      </c>
      <c r="C90" s="26">
        <v>3836054</v>
      </c>
      <c r="D90" s="7" t="str">
        <f t="shared" si="11"/>
        <v>N/A</v>
      </c>
      <c r="E90" s="26">
        <v>1082568</v>
      </c>
      <c r="F90" s="7" t="str">
        <f t="shared" si="12"/>
        <v>N/A</v>
      </c>
      <c r="G90" s="26">
        <v>1176252</v>
      </c>
      <c r="H90" s="7" t="str">
        <f t="shared" si="13"/>
        <v>N/A</v>
      </c>
      <c r="I90" s="8">
        <v>-71.8</v>
      </c>
      <c r="J90" s="8">
        <v>8.6539999999999999</v>
      </c>
      <c r="K90" s="25" t="s">
        <v>734</v>
      </c>
      <c r="L90" s="85" t="str">
        <f t="shared" si="14"/>
        <v>Yes</v>
      </c>
    </row>
    <row r="91" spans="1:12" x14ac:dyDescent="0.25">
      <c r="A91" s="142" t="s">
        <v>619</v>
      </c>
      <c r="B91" s="21" t="s">
        <v>213</v>
      </c>
      <c r="C91" s="22">
        <v>12069</v>
      </c>
      <c r="D91" s="7" t="str">
        <f t="shared" si="11"/>
        <v>N/A</v>
      </c>
      <c r="E91" s="22">
        <v>3058</v>
      </c>
      <c r="F91" s="7" t="str">
        <f t="shared" si="12"/>
        <v>N/A</v>
      </c>
      <c r="G91" s="22">
        <v>2805</v>
      </c>
      <c r="H91" s="7" t="str">
        <f t="shared" si="13"/>
        <v>N/A</v>
      </c>
      <c r="I91" s="8">
        <v>-74.7</v>
      </c>
      <c r="J91" s="8">
        <v>-8.27</v>
      </c>
      <c r="K91" s="25" t="s">
        <v>734</v>
      </c>
      <c r="L91" s="85" t="str">
        <f t="shared" si="14"/>
        <v>Yes</v>
      </c>
    </row>
    <row r="92" spans="1:12" x14ac:dyDescent="0.25">
      <c r="A92" s="142" t="s">
        <v>1423</v>
      </c>
      <c r="B92" s="21" t="s">
        <v>213</v>
      </c>
      <c r="C92" s="26">
        <v>317.84356616000002</v>
      </c>
      <c r="D92" s="7" t="str">
        <f t="shared" si="11"/>
        <v>N/A</v>
      </c>
      <c r="E92" s="26">
        <v>354.01177239999998</v>
      </c>
      <c r="F92" s="7" t="str">
        <f t="shared" si="12"/>
        <v>N/A</v>
      </c>
      <c r="G92" s="26">
        <v>419.34117646999999</v>
      </c>
      <c r="H92" s="7" t="str">
        <f t="shared" si="13"/>
        <v>N/A</v>
      </c>
      <c r="I92" s="8">
        <v>11.38</v>
      </c>
      <c r="J92" s="8">
        <v>18.45</v>
      </c>
      <c r="K92" s="25" t="s">
        <v>734</v>
      </c>
      <c r="L92" s="85" t="str">
        <f t="shared" si="14"/>
        <v>Yes</v>
      </c>
    </row>
    <row r="93" spans="1:12" ht="25" x14ac:dyDescent="0.25">
      <c r="A93" s="142" t="s">
        <v>620</v>
      </c>
      <c r="B93" s="21" t="s">
        <v>213</v>
      </c>
      <c r="C93" s="26">
        <v>80061630</v>
      </c>
      <c r="D93" s="7" t="str">
        <f t="shared" si="11"/>
        <v>N/A</v>
      </c>
      <c r="E93" s="26">
        <v>25206412</v>
      </c>
      <c r="F93" s="7" t="str">
        <f t="shared" si="12"/>
        <v>N/A</v>
      </c>
      <c r="G93" s="26">
        <v>32310784</v>
      </c>
      <c r="H93" s="7" t="str">
        <f t="shared" si="13"/>
        <v>N/A</v>
      </c>
      <c r="I93" s="8">
        <v>-68.5</v>
      </c>
      <c r="J93" s="8">
        <v>28.18</v>
      </c>
      <c r="K93" s="25" t="s">
        <v>734</v>
      </c>
      <c r="L93" s="85" t="str">
        <f t="shared" si="14"/>
        <v>Yes</v>
      </c>
    </row>
    <row r="94" spans="1:12" x14ac:dyDescent="0.25">
      <c r="A94" s="145" t="s">
        <v>621</v>
      </c>
      <c r="B94" s="22" t="s">
        <v>213</v>
      </c>
      <c r="C94" s="22">
        <v>7841</v>
      </c>
      <c r="D94" s="7" t="str">
        <f t="shared" si="11"/>
        <v>N/A</v>
      </c>
      <c r="E94" s="22">
        <v>2212</v>
      </c>
      <c r="F94" s="7" t="str">
        <f t="shared" si="12"/>
        <v>N/A</v>
      </c>
      <c r="G94" s="22">
        <v>2293</v>
      </c>
      <c r="H94" s="7" t="str">
        <f t="shared" si="13"/>
        <v>N/A</v>
      </c>
      <c r="I94" s="8">
        <v>-71.8</v>
      </c>
      <c r="J94" s="8">
        <v>3.6619999999999999</v>
      </c>
      <c r="K94" s="1" t="s">
        <v>734</v>
      </c>
      <c r="L94" s="85" t="str">
        <f t="shared" si="14"/>
        <v>Yes</v>
      </c>
    </row>
    <row r="95" spans="1:12" x14ac:dyDescent="0.25">
      <c r="A95" s="142" t="s">
        <v>1424</v>
      </c>
      <c r="B95" s="21" t="s">
        <v>213</v>
      </c>
      <c r="C95" s="26">
        <v>10210.640224000001</v>
      </c>
      <c r="D95" s="7" t="str">
        <f t="shared" si="11"/>
        <v>N/A</v>
      </c>
      <c r="E95" s="26">
        <v>11395.303797</v>
      </c>
      <c r="F95" s="7" t="str">
        <f t="shared" si="12"/>
        <v>N/A</v>
      </c>
      <c r="G95" s="26">
        <v>14091.052769</v>
      </c>
      <c r="H95" s="7" t="str">
        <f t="shared" si="13"/>
        <v>N/A</v>
      </c>
      <c r="I95" s="8">
        <v>11.6</v>
      </c>
      <c r="J95" s="8">
        <v>23.66</v>
      </c>
      <c r="K95" s="25" t="s">
        <v>734</v>
      </c>
      <c r="L95" s="85" t="str">
        <f t="shared" si="14"/>
        <v>Yes</v>
      </c>
    </row>
    <row r="96" spans="1:12" ht="25" x14ac:dyDescent="0.25">
      <c r="A96" s="142" t="s">
        <v>622</v>
      </c>
      <c r="B96" s="21" t="s">
        <v>213</v>
      </c>
      <c r="C96" s="26">
        <v>9193924</v>
      </c>
      <c r="D96" s="7" t="str">
        <f t="shared" si="11"/>
        <v>N/A</v>
      </c>
      <c r="E96" s="26">
        <v>3108597</v>
      </c>
      <c r="F96" s="7" t="str">
        <f t="shared" si="12"/>
        <v>N/A</v>
      </c>
      <c r="G96" s="26">
        <v>2928885</v>
      </c>
      <c r="H96" s="7" t="str">
        <f t="shared" si="13"/>
        <v>N/A</v>
      </c>
      <c r="I96" s="8">
        <v>-66.2</v>
      </c>
      <c r="J96" s="8">
        <v>-5.78</v>
      </c>
      <c r="K96" s="25" t="s">
        <v>734</v>
      </c>
      <c r="L96" s="85" t="str">
        <f t="shared" si="14"/>
        <v>Yes</v>
      </c>
    </row>
    <row r="97" spans="1:12" x14ac:dyDescent="0.25">
      <c r="A97" s="142" t="s">
        <v>623</v>
      </c>
      <c r="B97" s="21" t="s">
        <v>213</v>
      </c>
      <c r="C97" s="22">
        <v>10990</v>
      </c>
      <c r="D97" s="7" t="str">
        <f t="shared" si="11"/>
        <v>N/A</v>
      </c>
      <c r="E97" s="22">
        <v>2966</v>
      </c>
      <c r="F97" s="7" t="str">
        <f t="shared" si="12"/>
        <v>N/A</v>
      </c>
      <c r="G97" s="22">
        <v>2532</v>
      </c>
      <c r="H97" s="7" t="str">
        <f t="shared" si="13"/>
        <v>N/A</v>
      </c>
      <c r="I97" s="8">
        <v>-73</v>
      </c>
      <c r="J97" s="8">
        <v>-14.6</v>
      </c>
      <c r="K97" s="25" t="s">
        <v>734</v>
      </c>
      <c r="L97" s="85" t="str">
        <f t="shared" si="14"/>
        <v>Yes</v>
      </c>
    </row>
    <row r="98" spans="1:12" x14ac:dyDescent="0.25">
      <c r="A98" s="142" t="s">
        <v>1425</v>
      </c>
      <c r="B98" s="21" t="s">
        <v>213</v>
      </c>
      <c r="C98" s="26">
        <v>836.57179254000005</v>
      </c>
      <c r="D98" s="7" t="str">
        <f t="shared" si="11"/>
        <v>N/A</v>
      </c>
      <c r="E98" s="26">
        <v>1048.0772084</v>
      </c>
      <c r="F98" s="7" t="str">
        <f t="shared" si="12"/>
        <v>N/A</v>
      </c>
      <c r="G98" s="26">
        <v>1156.7476303000001</v>
      </c>
      <c r="H98" s="7" t="str">
        <f t="shared" si="13"/>
        <v>N/A</v>
      </c>
      <c r="I98" s="8">
        <v>25.28</v>
      </c>
      <c r="J98" s="8">
        <v>10.37</v>
      </c>
      <c r="K98" s="25" t="s">
        <v>734</v>
      </c>
      <c r="L98" s="85" t="str">
        <f t="shared" si="14"/>
        <v>Yes</v>
      </c>
    </row>
    <row r="99" spans="1:12" ht="25" x14ac:dyDescent="0.25">
      <c r="A99" s="142" t="s">
        <v>624</v>
      </c>
      <c r="B99" s="21" t="s">
        <v>213</v>
      </c>
      <c r="C99" s="26">
        <v>7862765</v>
      </c>
      <c r="D99" s="7" t="str">
        <f t="shared" si="11"/>
        <v>N/A</v>
      </c>
      <c r="E99" s="26">
        <v>1773049</v>
      </c>
      <c r="F99" s="7" t="str">
        <f t="shared" si="12"/>
        <v>N/A</v>
      </c>
      <c r="G99" s="26">
        <v>1756191</v>
      </c>
      <c r="H99" s="7" t="str">
        <f t="shared" si="13"/>
        <v>N/A</v>
      </c>
      <c r="I99" s="8">
        <v>-77.5</v>
      </c>
      <c r="J99" s="8">
        <v>-0.95099999999999996</v>
      </c>
      <c r="K99" s="25" t="s">
        <v>734</v>
      </c>
      <c r="L99" s="85" t="str">
        <f t="shared" si="14"/>
        <v>Yes</v>
      </c>
    </row>
    <row r="100" spans="1:12" x14ac:dyDescent="0.25">
      <c r="A100" s="142" t="s">
        <v>625</v>
      </c>
      <c r="B100" s="21" t="s">
        <v>213</v>
      </c>
      <c r="C100" s="22">
        <v>635</v>
      </c>
      <c r="D100" s="7" t="str">
        <f t="shared" si="11"/>
        <v>N/A</v>
      </c>
      <c r="E100" s="22">
        <v>124</v>
      </c>
      <c r="F100" s="7" t="str">
        <f t="shared" si="12"/>
        <v>N/A</v>
      </c>
      <c r="G100" s="22">
        <v>131</v>
      </c>
      <c r="H100" s="7" t="str">
        <f t="shared" si="13"/>
        <v>N/A</v>
      </c>
      <c r="I100" s="8">
        <v>-80.5</v>
      </c>
      <c r="J100" s="8">
        <v>5.6449999999999996</v>
      </c>
      <c r="K100" s="25" t="s">
        <v>734</v>
      </c>
      <c r="L100" s="85" t="str">
        <f t="shared" si="14"/>
        <v>Yes</v>
      </c>
    </row>
    <row r="101" spans="1:12" ht="25" x14ac:dyDescent="0.25">
      <c r="A101" s="142" t="s">
        <v>1426</v>
      </c>
      <c r="B101" s="21" t="s">
        <v>213</v>
      </c>
      <c r="C101" s="26">
        <v>12382.307086999999</v>
      </c>
      <c r="D101" s="7" t="str">
        <f t="shared" si="11"/>
        <v>N/A</v>
      </c>
      <c r="E101" s="26">
        <v>14298.782257999999</v>
      </c>
      <c r="F101" s="7" t="str">
        <f t="shared" si="12"/>
        <v>N/A</v>
      </c>
      <c r="G101" s="26">
        <v>13406.038167999999</v>
      </c>
      <c r="H101" s="7" t="str">
        <f t="shared" si="13"/>
        <v>N/A</v>
      </c>
      <c r="I101" s="8">
        <v>15.48</v>
      </c>
      <c r="J101" s="8">
        <v>-6.24</v>
      </c>
      <c r="K101" s="25" t="s">
        <v>734</v>
      </c>
      <c r="L101" s="85" t="str">
        <f t="shared" si="14"/>
        <v>Yes</v>
      </c>
    </row>
    <row r="102" spans="1:12" ht="25" x14ac:dyDescent="0.25">
      <c r="A102" s="142" t="s">
        <v>626</v>
      </c>
      <c r="B102" s="21" t="s">
        <v>213</v>
      </c>
      <c r="C102" s="26">
        <v>4966</v>
      </c>
      <c r="D102" s="7" t="str">
        <f t="shared" si="11"/>
        <v>N/A</v>
      </c>
      <c r="E102" s="26">
        <v>11066</v>
      </c>
      <c r="F102" s="7" t="str">
        <f t="shared" si="12"/>
        <v>N/A</v>
      </c>
      <c r="G102" s="26">
        <v>2012</v>
      </c>
      <c r="H102" s="7" t="str">
        <f t="shared" si="13"/>
        <v>N/A</v>
      </c>
      <c r="I102" s="8">
        <v>122.8</v>
      </c>
      <c r="J102" s="8">
        <v>-81.8</v>
      </c>
      <c r="K102" s="25" t="s">
        <v>734</v>
      </c>
      <c r="L102" s="85" t="str">
        <f t="shared" si="14"/>
        <v>No</v>
      </c>
    </row>
    <row r="103" spans="1:12" x14ac:dyDescent="0.25">
      <c r="A103" s="142" t="s">
        <v>627</v>
      </c>
      <c r="B103" s="21" t="s">
        <v>213</v>
      </c>
      <c r="C103" s="22">
        <v>11</v>
      </c>
      <c r="D103" s="7" t="str">
        <f t="shared" si="11"/>
        <v>N/A</v>
      </c>
      <c r="E103" s="22">
        <v>12</v>
      </c>
      <c r="F103" s="7" t="str">
        <f t="shared" si="12"/>
        <v>N/A</v>
      </c>
      <c r="G103" s="22">
        <v>11</v>
      </c>
      <c r="H103" s="7" t="str">
        <f t="shared" si="13"/>
        <v>N/A</v>
      </c>
      <c r="I103" s="8">
        <v>100</v>
      </c>
      <c r="J103" s="8">
        <v>-91.7</v>
      </c>
      <c r="K103" s="25" t="s">
        <v>734</v>
      </c>
      <c r="L103" s="85" t="str">
        <f t="shared" si="14"/>
        <v>No</v>
      </c>
    </row>
    <row r="104" spans="1:12" ht="25" x14ac:dyDescent="0.25">
      <c r="A104" s="142" t="s">
        <v>1427</v>
      </c>
      <c r="B104" s="21" t="s">
        <v>213</v>
      </c>
      <c r="C104" s="26">
        <v>827.66666667000004</v>
      </c>
      <c r="D104" s="7" t="str">
        <f t="shared" si="11"/>
        <v>N/A</v>
      </c>
      <c r="E104" s="26">
        <v>922.16666667000004</v>
      </c>
      <c r="F104" s="7" t="str">
        <f t="shared" si="12"/>
        <v>N/A</v>
      </c>
      <c r="G104" s="26">
        <v>2012</v>
      </c>
      <c r="H104" s="7" t="str">
        <f t="shared" si="13"/>
        <v>N/A</v>
      </c>
      <c r="I104" s="8">
        <v>11.42</v>
      </c>
      <c r="J104" s="8">
        <v>118.2</v>
      </c>
      <c r="K104" s="25" t="s">
        <v>734</v>
      </c>
      <c r="L104" s="85" t="str">
        <f t="shared" si="14"/>
        <v>No</v>
      </c>
    </row>
    <row r="105" spans="1:12" ht="25" x14ac:dyDescent="0.25">
      <c r="A105" s="142" t="s">
        <v>628</v>
      </c>
      <c r="B105" s="21" t="s">
        <v>213</v>
      </c>
      <c r="C105" s="26">
        <v>747812</v>
      </c>
      <c r="D105" s="7" t="str">
        <f t="shared" si="11"/>
        <v>N/A</v>
      </c>
      <c r="E105" s="26">
        <v>364096</v>
      </c>
      <c r="F105" s="7" t="str">
        <f t="shared" si="12"/>
        <v>N/A</v>
      </c>
      <c r="G105" s="26">
        <v>255591</v>
      </c>
      <c r="H105" s="7" t="str">
        <f t="shared" si="13"/>
        <v>N/A</v>
      </c>
      <c r="I105" s="8">
        <v>-51.3</v>
      </c>
      <c r="J105" s="8">
        <v>-29.8</v>
      </c>
      <c r="K105" s="25" t="s">
        <v>734</v>
      </c>
      <c r="L105" s="85" t="str">
        <f t="shared" si="14"/>
        <v>Yes</v>
      </c>
    </row>
    <row r="106" spans="1:12" x14ac:dyDescent="0.25">
      <c r="A106" s="142" t="s">
        <v>629</v>
      </c>
      <c r="B106" s="21" t="s">
        <v>213</v>
      </c>
      <c r="C106" s="22">
        <v>456</v>
      </c>
      <c r="D106" s="7" t="str">
        <f t="shared" si="11"/>
        <v>N/A</v>
      </c>
      <c r="E106" s="22">
        <v>267</v>
      </c>
      <c r="F106" s="7" t="str">
        <f t="shared" si="12"/>
        <v>N/A</v>
      </c>
      <c r="G106" s="22">
        <v>246</v>
      </c>
      <c r="H106" s="7" t="str">
        <f t="shared" si="13"/>
        <v>N/A</v>
      </c>
      <c r="I106" s="8">
        <v>-41.4</v>
      </c>
      <c r="J106" s="8">
        <v>-7.87</v>
      </c>
      <c r="K106" s="25" t="s">
        <v>734</v>
      </c>
      <c r="L106" s="85" t="str">
        <f t="shared" si="14"/>
        <v>Yes</v>
      </c>
    </row>
    <row r="107" spans="1:12" ht="25" x14ac:dyDescent="0.25">
      <c r="A107" s="142" t="s">
        <v>1428</v>
      </c>
      <c r="B107" s="21" t="s">
        <v>213</v>
      </c>
      <c r="C107" s="26">
        <v>1639.9385964999999</v>
      </c>
      <c r="D107" s="7" t="str">
        <f t="shared" si="11"/>
        <v>N/A</v>
      </c>
      <c r="E107" s="26">
        <v>1363.6554306999999</v>
      </c>
      <c r="F107" s="7" t="str">
        <f t="shared" si="12"/>
        <v>N/A</v>
      </c>
      <c r="G107" s="26">
        <v>1038.9878048999999</v>
      </c>
      <c r="H107" s="7" t="str">
        <f t="shared" si="13"/>
        <v>N/A</v>
      </c>
      <c r="I107" s="8">
        <v>-16.8</v>
      </c>
      <c r="J107" s="8">
        <v>-23.8</v>
      </c>
      <c r="K107" s="25" t="s">
        <v>734</v>
      </c>
      <c r="L107" s="85" t="str">
        <f t="shared" si="14"/>
        <v>Yes</v>
      </c>
    </row>
    <row r="108" spans="1:12" ht="25" x14ac:dyDescent="0.25">
      <c r="A108" s="142" t="s">
        <v>630</v>
      </c>
      <c r="B108" s="21" t="s">
        <v>213</v>
      </c>
      <c r="C108" s="26">
        <v>73724</v>
      </c>
      <c r="D108" s="7" t="str">
        <f t="shared" si="11"/>
        <v>N/A</v>
      </c>
      <c r="E108" s="26">
        <v>13861</v>
      </c>
      <c r="F108" s="7" t="str">
        <f t="shared" si="12"/>
        <v>N/A</v>
      </c>
      <c r="G108" s="26">
        <v>13432</v>
      </c>
      <c r="H108" s="7" t="str">
        <f t="shared" si="13"/>
        <v>N/A</v>
      </c>
      <c r="I108" s="8">
        <v>-81.2</v>
      </c>
      <c r="J108" s="8">
        <v>-3.1</v>
      </c>
      <c r="K108" s="25" t="s">
        <v>734</v>
      </c>
      <c r="L108" s="85" t="str">
        <f t="shared" si="14"/>
        <v>Yes</v>
      </c>
    </row>
    <row r="109" spans="1:12" x14ac:dyDescent="0.25">
      <c r="A109" s="142" t="s">
        <v>631</v>
      </c>
      <c r="B109" s="21" t="s">
        <v>213</v>
      </c>
      <c r="C109" s="22">
        <v>943</v>
      </c>
      <c r="D109" s="7" t="str">
        <f t="shared" si="11"/>
        <v>N/A</v>
      </c>
      <c r="E109" s="22">
        <v>185</v>
      </c>
      <c r="F109" s="7" t="str">
        <f t="shared" si="12"/>
        <v>N/A</v>
      </c>
      <c r="G109" s="22">
        <v>195</v>
      </c>
      <c r="H109" s="7" t="str">
        <f t="shared" si="13"/>
        <v>N/A</v>
      </c>
      <c r="I109" s="8">
        <v>-80.400000000000006</v>
      </c>
      <c r="J109" s="8">
        <v>5.4050000000000002</v>
      </c>
      <c r="K109" s="25" t="s">
        <v>734</v>
      </c>
      <c r="L109" s="85" t="str">
        <f t="shared" si="14"/>
        <v>Yes</v>
      </c>
    </row>
    <row r="110" spans="1:12" ht="25" x14ac:dyDescent="0.25">
      <c r="A110" s="142" t="s">
        <v>1429</v>
      </c>
      <c r="B110" s="21" t="s">
        <v>213</v>
      </c>
      <c r="C110" s="26">
        <v>78.180275715999997</v>
      </c>
      <c r="D110" s="7" t="str">
        <f t="shared" si="11"/>
        <v>N/A</v>
      </c>
      <c r="E110" s="26">
        <v>74.924324323999997</v>
      </c>
      <c r="F110" s="7" t="str">
        <f t="shared" si="12"/>
        <v>N/A</v>
      </c>
      <c r="G110" s="26">
        <v>68.882051282000006</v>
      </c>
      <c r="H110" s="7" t="str">
        <f t="shared" si="13"/>
        <v>N/A</v>
      </c>
      <c r="I110" s="8">
        <v>-4.16</v>
      </c>
      <c r="J110" s="8">
        <v>-8.06</v>
      </c>
      <c r="K110" s="25" t="s">
        <v>734</v>
      </c>
      <c r="L110" s="85" t="str">
        <f t="shared" si="14"/>
        <v>Yes</v>
      </c>
    </row>
    <row r="111" spans="1:12" x14ac:dyDescent="0.25">
      <c r="A111" s="142" t="s">
        <v>632</v>
      </c>
      <c r="B111" s="21" t="s">
        <v>213</v>
      </c>
      <c r="C111" s="26">
        <v>6971812</v>
      </c>
      <c r="D111" s="7" t="str">
        <f t="shared" si="11"/>
        <v>N/A</v>
      </c>
      <c r="E111" s="26">
        <v>2576825</v>
      </c>
      <c r="F111" s="7" t="str">
        <f t="shared" si="12"/>
        <v>N/A</v>
      </c>
      <c r="G111" s="26">
        <v>1600017</v>
      </c>
      <c r="H111" s="7" t="str">
        <f t="shared" si="13"/>
        <v>N/A</v>
      </c>
      <c r="I111" s="8">
        <v>-63</v>
      </c>
      <c r="J111" s="8">
        <v>-37.9</v>
      </c>
      <c r="K111" s="25" t="s">
        <v>734</v>
      </c>
      <c r="L111" s="85" t="str">
        <f t="shared" si="14"/>
        <v>No</v>
      </c>
    </row>
    <row r="112" spans="1:12" x14ac:dyDescent="0.25">
      <c r="A112" s="142" t="s">
        <v>633</v>
      </c>
      <c r="B112" s="21" t="s">
        <v>213</v>
      </c>
      <c r="C112" s="22">
        <v>583</v>
      </c>
      <c r="D112" s="7" t="str">
        <f t="shared" si="11"/>
        <v>N/A</v>
      </c>
      <c r="E112" s="22">
        <v>282</v>
      </c>
      <c r="F112" s="7" t="str">
        <f t="shared" si="12"/>
        <v>N/A</v>
      </c>
      <c r="G112" s="22">
        <v>177</v>
      </c>
      <c r="H112" s="7" t="str">
        <f t="shared" si="13"/>
        <v>N/A</v>
      </c>
      <c r="I112" s="8">
        <v>-51.6</v>
      </c>
      <c r="J112" s="8">
        <v>-37.200000000000003</v>
      </c>
      <c r="K112" s="25" t="s">
        <v>734</v>
      </c>
      <c r="L112" s="85" t="str">
        <f t="shared" si="14"/>
        <v>No</v>
      </c>
    </row>
    <row r="113" spans="1:12" x14ac:dyDescent="0.25">
      <c r="A113" s="142" t="s">
        <v>1430</v>
      </c>
      <c r="B113" s="21" t="s">
        <v>213</v>
      </c>
      <c r="C113" s="26">
        <v>11958.511149</v>
      </c>
      <c r="D113" s="7" t="str">
        <f t="shared" si="11"/>
        <v>N/A</v>
      </c>
      <c r="E113" s="26">
        <v>9137.6773049999993</v>
      </c>
      <c r="F113" s="7" t="str">
        <f t="shared" si="12"/>
        <v>N/A</v>
      </c>
      <c r="G113" s="26">
        <v>9039.6440677999999</v>
      </c>
      <c r="H113" s="7" t="str">
        <f t="shared" si="13"/>
        <v>N/A</v>
      </c>
      <c r="I113" s="8">
        <v>-23.6</v>
      </c>
      <c r="J113" s="8">
        <v>-1.07</v>
      </c>
      <c r="K113" s="25" t="s">
        <v>734</v>
      </c>
      <c r="L113" s="85" t="str">
        <f t="shared" si="14"/>
        <v>Yes</v>
      </c>
    </row>
    <row r="114" spans="1:12" ht="25" x14ac:dyDescent="0.25">
      <c r="A114" s="142" t="s">
        <v>634</v>
      </c>
      <c r="B114" s="21" t="s">
        <v>213</v>
      </c>
      <c r="C114" s="26">
        <v>533026</v>
      </c>
      <c r="D114" s="7" t="str">
        <f t="shared" si="11"/>
        <v>N/A</v>
      </c>
      <c r="E114" s="26">
        <v>51057</v>
      </c>
      <c r="F114" s="7" t="str">
        <f t="shared" si="12"/>
        <v>N/A</v>
      </c>
      <c r="G114" s="26">
        <v>59428</v>
      </c>
      <c r="H114" s="7" t="str">
        <f t="shared" si="13"/>
        <v>N/A</v>
      </c>
      <c r="I114" s="8">
        <v>-90.4</v>
      </c>
      <c r="J114" s="8">
        <v>16.399999999999999</v>
      </c>
      <c r="K114" s="25" t="s">
        <v>734</v>
      </c>
      <c r="L114" s="85" t="str">
        <f>IF(J114="Div by 0", "N/A", IF(OR(J114="N/A",K114="N/A"),"N/A", IF(J114&gt;VALUE(MID(K114,1,2)), "No", IF(J114&lt;-1*VALUE(MID(K114,1,2)), "No", "Yes"))))</f>
        <v>Yes</v>
      </c>
    </row>
    <row r="115" spans="1:12" x14ac:dyDescent="0.25">
      <c r="A115" s="142" t="s">
        <v>635</v>
      </c>
      <c r="B115" s="21" t="s">
        <v>213</v>
      </c>
      <c r="C115" s="22">
        <v>3298</v>
      </c>
      <c r="D115" s="7" t="str">
        <f t="shared" si="11"/>
        <v>N/A</v>
      </c>
      <c r="E115" s="22">
        <v>800</v>
      </c>
      <c r="F115" s="7" t="str">
        <f t="shared" si="12"/>
        <v>N/A</v>
      </c>
      <c r="G115" s="22">
        <v>815</v>
      </c>
      <c r="H115" s="7" t="str">
        <f t="shared" si="13"/>
        <v>N/A</v>
      </c>
      <c r="I115" s="8">
        <v>-75.7</v>
      </c>
      <c r="J115" s="8">
        <v>1.875</v>
      </c>
      <c r="K115" s="25" t="s">
        <v>734</v>
      </c>
      <c r="L115" s="85" t="str">
        <f t="shared" ref="L115:L119" si="15">IF(J115="Div by 0", "N/A", IF(OR(J115="N/A",K115="N/A"),"N/A", IF(J115&gt;VALUE(MID(K115,1,2)), "No", IF(J115&lt;-1*VALUE(MID(K115,1,2)), "No", "Yes"))))</f>
        <v>Yes</v>
      </c>
    </row>
    <row r="116" spans="1:12" ht="25" x14ac:dyDescent="0.25">
      <c r="A116" s="142" t="s">
        <v>1431</v>
      </c>
      <c r="B116" s="21" t="s">
        <v>213</v>
      </c>
      <c r="C116" s="26">
        <v>161.62098241000001</v>
      </c>
      <c r="D116" s="7" t="str">
        <f t="shared" si="11"/>
        <v>N/A</v>
      </c>
      <c r="E116" s="26">
        <v>63.821249999999999</v>
      </c>
      <c r="F116" s="7" t="str">
        <f t="shared" si="12"/>
        <v>N/A</v>
      </c>
      <c r="G116" s="26">
        <v>72.917791410999996</v>
      </c>
      <c r="H116" s="7" t="str">
        <f t="shared" si="13"/>
        <v>N/A</v>
      </c>
      <c r="I116" s="8">
        <v>-60.5</v>
      </c>
      <c r="J116" s="8">
        <v>14.25</v>
      </c>
      <c r="K116" s="25" t="s">
        <v>734</v>
      </c>
      <c r="L116" s="85" t="str">
        <f t="shared" si="15"/>
        <v>Yes</v>
      </c>
    </row>
    <row r="117" spans="1:12" ht="25" x14ac:dyDescent="0.25">
      <c r="A117" s="142" t="s">
        <v>636</v>
      </c>
      <c r="B117" s="21" t="s">
        <v>213</v>
      </c>
      <c r="C117" s="26">
        <v>24315</v>
      </c>
      <c r="D117" s="7" t="str">
        <f t="shared" si="11"/>
        <v>N/A</v>
      </c>
      <c r="E117" s="26">
        <v>0</v>
      </c>
      <c r="F117" s="7" t="str">
        <f t="shared" si="12"/>
        <v>N/A</v>
      </c>
      <c r="G117" s="26">
        <v>0</v>
      </c>
      <c r="H117" s="7" t="str">
        <f t="shared" si="13"/>
        <v>N/A</v>
      </c>
      <c r="I117" s="8">
        <v>-100</v>
      </c>
      <c r="J117" s="8" t="s">
        <v>1750</v>
      </c>
      <c r="K117" s="25" t="s">
        <v>734</v>
      </c>
      <c r="L117" s="85" t="str">
        <f t="shared" si="15"/>
        <v>N/A</v>
      </c>
    </row>
    <row r="118" spans="1:12" x14ac:dyDescent="0.25">
      <c r="A118" s="142" t="s">
        <v>637</v>
      </c>
      <c r="B118" s="21" t="s">
        <v>213</v>
      </c>
      <c r="C118" s="22">
        <v>86</v>
      </c>
      <c r="D118" s="7" t="str">
        <f t="shared" si="11"/>
        <v>N/A</v>
      </c>
      <c r="E118" s="22">
        <v>0</v>
      </c>
      <c r="F118" s="7" t="str">
        <f t="shared" si="12"/>
        <v>N/A</v>
      </c>
      <c r="G118" s="22">
        <v>0</v>
      </c>
      <c r="H118" s="7" t="str">
        <f t="shared" si="13"/>
        <v>N/A</v>
      </c>
      <c r="I118" s="8">
        <v>-100</v>
      </c>
      <c r="J118" s="8" t="s">
        <v>1750</v>
      </c>
      <c r="K118" s="25" t="s">
        <v>734</v>
      </c>
      <c r="L118" s="85" t="str">
        <f t="shared" si="15"/>
        <v>N/A</v>
      </c>
    </row>
    <row r="119" spans="1:12" ht="25" x14ac:dyDescent="0.25">
      <c r="A119" s="142" t="s">
        <v>1432</v>
      </c>
      <c r="B119" s="21" t="s">
        <v>213</v>
      </c>
      <c r="C119" s="26">
        <v>282.73255813999998</v>
      </c>
      <c r="D119" s="7" t="str">
        <f t="shared" si="11"/>
        <v>N/A</v>
      </c>
      <c r="E119" s="26" t="s">
        <v>1750</v>
      </c>
      <c r="F119" s="7" t="str">
        <f t="shared" si="12"/>
        <v>N/A</v>
      </c>
      <c r="G119" s="26" t="s">
        <v>1750</v>
      </c>
      <c r="H119" s="7" t="str">
        <f t="shared" si="13"/>
        <v>N/A</v>
      </c>
      <c r="I119" s="8" t="s">
        <v>1750</v>
      </c>
      <c r="J119" s="8" t="s">
        <v>1750</v>
      </c>
      <c r="K119" s="25" t="s">
        <v>734</v>
      </c>
      <c r="L119" s="85" t="str">
        <f t="shared" si="15"/>
        <v>N/A</v>
      </c>
    </row>
    <row r="120" spans="1:12" ht="25" x14ac:dyDescent="0.25">
      <c r="A120" s="142" t="s">
        <v>638</v>
      </c>
      <c r="B120" s="21" t="s">
        <v>213</v>
      </c>
      <c r="C120" s="26">
        <v>7536121</v>
      </c>
      <c r="D120" s="7" t="str">
        <f t="shared" si="11"/>
        <v>N/A</v>
      </c>
      <c r="E120" s="26">
        <v>1801564</v>
      </c>
      <c r="F120" s="7" t="str">
        <f t="shared" si="12"/>
        <v>N/A</v>
      </c>
      <c r="G120" s="26">
        <v>1700547</v>
      </c>
      <c r="H120" s="7" t="str">
        <f t="shared" si="13"/>
        <v>N/A</v>
      </c>
      <c r="I120" s="8">
        <v>-76.099999999999994</v>
      </c>
      <c r="J120" s="8">
        <v>-5.61</v>
      </c>
      <c r="K120" s="25" t="s">
        <v>734</v>
      </c>
      <c r="L120" s="85" t="str">
        <f t="shared" ref="L120:L131" si="16">IF(J120="Div by 0", "N/A", IF(K120="N/A","N/A", IF(J120&gt;VALUE(MID(K120,1,2)), "No", IF(J120&lt;-1*VALUE(MID(K120,1,2)), "No", "Yes"))))</f>
        <v>Yes</v>
      </c>
    </row>
    <row r="121" spans="1:12" x14ac:dyDescent="0.25">
      <c r="A121" s="142" t="s">
        <v>639</v>
      </c>
      <c r="B121" s="21" t="s">
        <v>213</v>
      </c>
      <c r="C121" s="22">
        <v>11346</v>
      </c>
      <c r="D121" s="7" t="str">
        <f t="shared" si="11"/>
        <v>N/A</v>
      </c>
      <c r="E121" s="22">
        <v>2999</v>
      </c>
      <c r="F121" s="7" t="str">
        <f t="shared" si="12"/>
        <v>N/A</v>
      </c>
      <c r="G121" s="22">
        <v>3261</v>
      </c>
      <c r="H121" s="7" t="str">
        <f t="shared" si="13"/>
        <v>N/A</v>
      </c>
      <c r="I121" s="8">
        <v>-73.599999999999994</v>
      </c>
      <c r="J121" s="8">
        <v>8.7360000000000007</v>
      </c>
      <c r="K121" s="25" t="s">
        <v>734</v>
      </c>
      <c r="L121" s="85" t="str">
        <f t="shared" si="16"/>
        <v>Yes</v>
      </c>
    </row>
    <row r="122" spans="1:12" ht="25" x14ac:dyDescent="0.25">
      <c r="A122" s="142" t="s">
        <v>1433</v>
      </c>
      <c r="B122" s="21" t="s">
        <v>213</v>
      </c>
      <c r="C122" s="26">
        <v>664.20950115000005</v>
      </c>
      <c r="D122" s="7" t="str">
        <f t="shared" si="11"/>
        <v>N/A</v>
      </c>
      <c r="E122" s="26">
        <v>600.72157386000003</v>
      </c>
      <c r="F122" s="7" t="str">
        <f t="shared" si="12"/>
        <v>N/A</v>
      </c>
      <c r="G122" s="26">
        <v>521.48022078999998</v>
      </c>
      <c r="H122" s="7" t="str">
        <f t="shared" si="13"/>
        <v>N/A</v>
      </c>
      <c r="I122" s="8">
        <v>-9.56</v>
      </c>
      <c r="J122" s="8">
        <v>-13.2</v>
      </c>
      <c r="K122" s="25" t="s">
        <v>734</v>
      </c>
      <c r="L122" s="85" t="str">
        <f t="shared" si="16"/>
        <v>Yes</v>
      </c>
    </row>
    <row r="123" spans="1:12" ht="25" x14ac:dyDescent="0.25">
      <c r="A123" s="142" t="s">
        <v>640</v>
      </c>
      <c r="B123" s="21" t="s">
        <v>213</v>
      </c>
      <c r="C123" s="26">
        <v>85682580</v>
      </c>
      <c r="D123" s="7" t="str">
        <f t="shared" ref="D123:D131" si="17">IF($B123="N/A","N/A",IF(C123&gt;10,"No",IF(C123&lt;-10,"No","Yes")))</f>
        <v>N/A</v>
      </c>
      <c r="E123" s="26">
        <v>20902469</v>
      </c>
      <c r="F123" s="7" t="str">
        <f t="shared" ref="F123:F131" si="18">IF($B123="N/A","N/A",IF(E123&gt;10,"No",IF(E123&lt;-10,"No","Yes")))</f>
        <v>N/A</v>
      </c>
      <c r="G123" s="26">
        <v>18428757</v>
      </c>
      <c r="H123" s="7" t="str">
        <f t="shared" ref="H123:H131" si="19">IF($B123="N/A","N/A",IF(G123&gt;10,"No",IF(G123&lt;-10,"No","Yes")))</f>
        <v>N/A</v>
      </c>
      <c r="I123" s="8">
        <v>-75.599999999999994</v>
      </c>
      <c r="J123" s="8">
        <v>-11.8</v>
      </c>
      <c r="K123" s="25" t="s">
        <v>734</v>
      </c>
      <c r="L123" s="85" t="str">
        <f t="shared" si="16"/>
        <v>Yes</v>
      </c>
    </row>
    <row r="124" spans="1:12" x14ac:dyDescent="0.25">
      <c r="A124" s="142" t="s">
        <v>641</v>
      </c>
      <c r="B124" s="21" t="s">
        <v>213</v>
      </c>
      <c r="C124" s="22">
        <v>5318</v>
      </c>
      <c r="D124" s="7" t="str">
        <f t="shared" si="17"/>
        <v>N/A</v>
      </c>
      <c r="E124" s="22">
        <v>1526</v>
      </c>
      <c r="F124" s="7" t="str">
        <f t="shared" si="18"/>
        <v>N/A</v>
      </c>
      <c r="G124" s="22">
        <v>1260</v>
      </c>
      <c r="H124" s="7" t="str">
        <f t="shared" si="19"/>
        <v>N/A</v>
      </c>
      <c r="I124" s="8">
        <v>-71.3</v>
      </c>
      <c r="J124" s="8">
        <v>-17.399999999999999</v>
      </c>
      <c r="K124" s="25" t="s">
        <v>734</v>
      </c>
      <c r="L124" s="85" t="str">
        <f t="shared" si="16"/>
        <v>Yes</v>
      </c>
    </row>
    <row r="125" spans="1:12" ht="25" x14ac:dyDescent="0.25">
      <c r="A125" s="142" t="s">
        <v>1434</v>
      </c>
      <c r="B125" s="21" t="s">
        <v>213</v>
      </c>
      <c r="C125" s="26">
        <v>16111.805189999999</v>
      </c>
      <c r="D125" s="7" t="str">
        <f t="shared" si="17"/>
        <v>N/A</v>
      </c>
      <c r="E125" s="26">
        <v>13697.555045999999</v>
      </c>
      <c r="F125" s="7" t="str">
        <f t="shared" si="18"/>
        <v>N/A</v>
      </c>
      <c r="G125" s="26">
        <v>14625.997619</v>
      </c>
      <c r="H125" s="7" t="str">
        <f t="shared" si="19"/>
        <v>N/A</v>
      </c>
      <c r="I125" s="8">
        <v>-15</v>
      </c>
      <c r="J125" s="8">
        <v>6.7779999999999996</v>
      </c>
      <c r="K125" s="25" t="s">
        <v>734</v>
      </c>
      <c r="L125" s="85" t="str">
        <f t="shared" si="16"/>
        <v>Yes</v>
      </c>
    </row>
    <row r="126" spans="1:12" ht="25" x14ac:dyDescent="0.25">
      <c r="A126" s="142" t="s">
        <v>642</v>
      </c>
      <c r="B126" s="21" t="s">
        <v>213</v>
      </c>
      <c r="C126" s="26">
        <v>25168761</v>
      </c>
      <c r="D126" s="7" t="str">
        <f t="shared" si="17"/>
        <v>N/A</v>
      </c>
      <c r="E126" s="26">
        <v>6952800</v>
      </c>
      <c r="F126" s="7" t="str">
        <f t="shared" si="18"/>
        <v>N/A</v>
      </c>
      <c r="G126" s="26">
        <v>7732144</v>
      </c>
      <c r="H126" s="7" t="str">
        <f t="shared" si="19"/>
        <v>N/A</v>
      </c>
      <c r="I126" s="8">
        <v>-72.400000000000006</v>
      </c>
      <c r="J126" s="8">
        <v>11.21</v>
      </c>
      <c r="K126" s="25" t="s">
        <v>734</v>
      </c>
      <c r="L126" s="85" t="str">
        <f t="shared" si="16"/>
        <v>Yes</v>
      </c>
    </row>
    <row r="127" spans="1:12" x14ac:dyDescent="0.25">
      <c r="A127" s="142" t="s">
        <v>643</v>
      </c>
      <c r="B127" s="21" t="s">
        <v>213</v>
      </c>
      <c r="C127" s="22">
        <v>2058</v>
      </c>
      <c r="D127" s="7" t="str">
        <f t="shared" si="17"/>
        <v>N/A</v>
      </c>
      <c r="E127" s="22">
        <v>909</v>
      </c>
      <c r="F127" s="7" t="str">
        <f t="shared" si="18"/>
        <v>N/A</v>
      </c>
      <c r="G127" s="22">
        <v>1114</v>
      </c>
      <c r="H127" s="7" t="str">
        <f t="shared" si="19"/>
        <v>N/A</v>
      </c>
      <c r="I127" s="8">
        <v>-55.8</v>
      </c>
      <c r="J127" s="8">
        <v>22.55</v>
      </c>
      <c r="K127" s="25" t="s">
        <v>734</v>
      </c>
      <c r="L127" s="85" t="str">
        <f t="shared" si="16"/>
        <v>Yes</v>
      </c>
    </row>
    <row r="128" spans="1:12" ht="25" x14ac:dyDescent="0.25">
      <c r="A128" s="142" t="s">
        <v>1435</v>
      </c>
      <c r="B128" s="21" t="s">
        <v>213</v>
      </c>
      <c r="C128" s="26">
        <v>12229.718659</v>
      </c>
      <c r="D128" s="7" t="str">
        <f t="shared" si="17"/>
        <v>N/A</v>
      </c>
      <c r="E128" s="26">
        <v>7648.8448845000003</v>
      </c>
      <c r="F128" s="7" t="str">
        <f t="shared" si="18"/>
        <v>N/A</v>
      </c>
      <c r="G128" s="26">
        <v>6940.8833033999999</v>
      </c>
      <c r="H128" s="7" t="str">
        <f t="shared" si="19"/>
        <v>N/A</v>
      </c>
      <c r="I128" s="8">
        <v>-37.5</v>
      </c>
      <c r="J128" s="8">
        <v>-9.26</v>
      </c>
      <c r="K128" s="25" t="s">
        <v>734</v>
      </c>
      <c r="L128" s="85" t="str">
        <f t="shared" si="16"/>
        <v>Yes</v>
      </c>
    </row>
    <row r="129" spans="1:12" ht="25" x14ac:dyDescent="0.25">
      <c r="A129" s="142" t="s">
        <v>644</v>
      </c>
      <c r="B129" s="21" t="s">
        <v>213</v>
      </c>
      <c r="C129" s="26">
        <v>155178</v>
      </c>
      <c r="D129" s="7" t="str">
        <f t="shared" si="17"/>
        <v>N/A</v>
      </c>
      <c r="E129" s="26">
        <v>12036</v>
      </c>
      <c r="F129" s="7" t="str">
        <f t="shared" si="18"/>
        <v>N/A</v>
      </c>
      <c r="G129" s="26">
        <v>9464</v>
      </c>
      <c r="H129" s="7" t="str">
        <f t="shared" si="19"/>
        <v>N/A</v>
      </c>
      <c r="I129" s="8">
        <v>-92.2</v>
      </c>
      <c r="J129" s="8">
        <v>-21.4</v>
      </c>
      <c r="K129" s="25" t="s">
        <v>734</v>
      </c>
      <c r="L129" s="85" t="str">
        <f t="shared" si="16"/>
        <v>Yes</v>
      </c>
    </row>
    <row r="130" spans="1:12" x14ac:dyDescent="0.25">
      <c r="A130" s="142" t="s">
        <v>645</v>
      </c>
      <c r="B130" s="21" t="s">
        <v>213</v>
      </c>
      <c r="C130" s="22">
        <v>35</v>
      </c>
      <c r="D130" s="7" t="str">
        <f t="shared" si="17"/>
        <v>N/A</v>
      </c>
      <c r="E130" s="22">
        <v>11</v>
      </c>
      <c r="F130" s="7" t="str">
        <f t="shared" si="18"/>
        <v>N/A</v>
      </c>
      <c r="G130" s="22">
        <v>11</v>
      </c>
      <c r="H130" s="7" t="str">
        <f t="shared" si="19"/>
        <v>N/A</v>
      </c>
      <c r="I130" s="8">
        <v>-88.6</v>
      </c>
      <c r="J130" s="8">
        <v>50</v>
      </c>
      <c r="K130" s="25" t="s">
        <v>734</v>
      </c>
      <c r="L130" s="85" t="str">
        <f t="shared" si="16"/>
        <v>No</v>
      </c>
    </row>
    <row r="131" spans="1:12" ht="25" x14ac:dyDescent="0.25">
      <c r="A131" s="142" t="s">
        <v>1436</v>
      </c>
      <c r="B131" s="21" t="s">
        <v>213</v>
      </c>
      <c r="C131" s="26">
        <v>4433.6571428999996</v>
      </c>
      <c r="D131" s="7" t="str">
        <f t="shared" si="17"/>
        <v>N/A</v>
      </c>
      <c r="E131" s="26">
        <v>3009</v>
      </c>
      <c r="F131" s="7" t="str">
        <f t="shared" si="18"/>
        <v>N/A</v>
      </c>
      <c r="G131" s="26">
        <v>1577.3333333</v>
      </c>
      <c r="H131" s="7" t="str">
        <f t="shared" si="19"/>
        <v>N/A</v>
      </c>
      <c r="I131" s="8">
        <v>-32.1</v>
      </c>
      <c r="J131" s="8">
        <v>-47.6</v>
      </c>
      <c r="K131" s="25" t="s">
        <v>734</v>
      </c>
      <c r="L131" s="85" t="str">
        <f t="shared" si="16"/>
        <v>No</v>
      </c>
    </row>
    <row r="132" spans="1:12" x14ac:dyDescent="0.25">
      <c r="A132" s="142" t="s">
        <v>1437</v>
      </c>
      <c r="B132" s="21" t="s">
        <v>213</v>
      </c>
      <c r="C132" s="26">
        <v>176.42781178999999</v>
      </c>
      <c r="D132" s="7" t="str">
        <f t="shared" ref="D132:D143" si="20">IF($B132="N/A","N/A",IF(C132&gt;10,"No",IF(C132&lt;-10,"No","Yes")))</f>
        <v>N/A</v>
      </c>
      <c r="E132" s="26">
        <v>217.08024957000001</v>
      </c>
      <c r="F132" s="7" t="str">
        <f t="shared" ref="F132:F143" si="21">IF($B132="N/A","N/A",IF(E132&gt;10,"No",IF(E132&lt;-10,"No","Yes")))</f>
        <v>N/A</v>
      </c>
      <c r="G132" s="26">
        <v>153.40341117</v>
      </c>
      <c r="H132" s="7" t="str">
        <f t="shared" ref="H132:H143" si="22">IF($B132="N/A","N/A",IF(G132&gt;10,"No",IF(G132&lt;-10,"No","Yes")))</f>
        <v>N/A</v>
      </c>
      <c r="I132" s="8">
        <v>23.04</v>
      </c>
      <c r="J132" s="8">
        <v>-29.3</v>
      </c>
      <c r="K132" s="25" t="s">
        <v>734</v>
      </c>
      <c r="L132" s="85" t="str">
        <f t="shared" ref="L132:L143" si="23">IF(J132="Div by 0", "N/A", IF(K132="N/A","N/A", IF(J132&gt;VALUE(MID(K132,1,2)), "No", IF(J132&lt;-1*VALUE(MID(K132,1,2)), "No", "Yes"))))</f>
        <v>Yes</v>
      </c>
    </row>
    <row r="133" spans="1:12" x14ac:dyDescent="0.25">
      <c r="A133" s="142" t="s">
        <v>1438</v>
      </c>
      <c r="B133" s="21" t="s">
        <v>213</v>
      </c>
      <c r="C133" s="26">
        <v>155.18629265000001</v>
      </c>
      <c r="D133" s="7" t="str">
        <f t="shared" si="20"/>
        <v>N/A</v>
      </c>
      <c r="E133" s="26">
        <v>176.29505614000001</v>
      </c>
      <c r="F133" s="7" t="str">
        <f t="shared" si="21"/>
        <v>N/A</v>
      </c>
      <c r="G133" s="26">
        <v>123.64767372999999</v>
      </c>
      <c r="H133" s="7" t="str">
        <f t="shared" si="22"/>
        <v>N/A</v>
      </c>
      <c r="I133" s="8">
        <v>13.6</v>
      </c>
      <c r="J133" s="8">
        <v>-29.9</v>
      </c>
      <c r="K133" s="25" t="s">
        <v>734</v>
      </c>
      <c r="L133" s="85" t="str">
        <f t="shared" si="23"/>
        <v>Yes</v>
      </c>
    </row>
    <row r="134" spans="1:12" x14ac:dyDescent="0.25">
      <c r="A134" s="142" t="s">
        <v>1439</v>
      </c>
      <c r="B134" s="21" t="s">
        <v>213</v>
      </c>
      <c r="C134" s="26">
        <v>207.27585282999999</v>
      </c>
      <c r="D134" s="7" t="str">
        <f t="shared" si="20"/>
        <v>N/A</v>
      </c>
      <c r="E134" s="26">
        <v>147.59756098</v>
      </c>
      <c r="F134" s="7" t="str">
        <f t="shared" si="21"/>
        <v>N/A</v>
      </c>
      <c r="G134" s="26">
        <v>162.11784727</v>
      </c>
      <c r="H134" s="7" t="str">
        <f t="shared" si="22"/>
        <v>N/A</v>
      </c>
      <c r="I134" s="8">
        <v>-28.8</v>
      </c>
      <c r="J134" s="8">
        <v>9.8379999999999992</v>
      </c>
      <c r="K134" s="25" t="s">
        <v>734</v>
      </c>
      <c r="L134" s="85" t="str">
        <f t="shared" si="23"/>
        <v>Yes</v>
      </c>
    </row>
    <row r="135" spans="1:12" x14ac:dyDescent="0.25">
      <c r="A135" s="142" t="s">
        <v>1440</v>
      </c>
      <c r="B135" s="21" t="s">
        <v>213</v>
      </c>
      <c r="C135" s="26">
        <v>6544.5442364999999</v>
      </c>
      <c r="D135" s="7" t="str">
        <f t="shared" si="20"/>
        <v>N/A</v>
      </c>
      <c r="E135" s="26">
        <v>4924.8794104999997</v>
      </c>
      <c r="F135" s="7" t="str">
        <f t="shared" si="21"/>
        <v>N/A</v>
      </c>
      <c r="G135" s="26">
        <v>3009.7233731000001</v>
      </c>
      <c r="H135" s="7" t="str">
        <f t="shared" si="22"/>
        <v>N/A</v>
      </c>
      <c r="I135" s="8">
        <v>-24.7</v>
      </c>
      <c r="J135" s="8">
        <v>-38.9</v>
      </c>
      <c r="K135" s="25" t="s">
        <v>734</v>
      </c>
      <c r="L135" s="85" t="str">
        <f t="shared" si="23"/>
        <v>No</v>
      </c>
    </row>
    <row r="136" spans="1:12" x14ac:dyDescent="0.25">
      <c r="A136" s="142" t="s">
        <v>1441</v>
      </c>
      <c r="B136" s="21" t="s">
        <v>213</v>
      </c>
      <c r="C136" s="26">
        <v>9395.1116251999993</v>
      </c>
      <c r="D136" s="7" t="str">
        <f t="shared" si="20"/>
        <v>N/A</v>
      </c>
      <c r="E136" s="26">
        <v>8022.9783336999999</v>
      </c>
      <c r="F136" s="7" t="str">
        <f t="shared" si="21"/>
        <v>N/A</v>
      </c>
      <c r="G136" s="26">
        <v>5244.1937574000003</v>
      </c>
      <c r="H136" s="7" t="str">
        <f t="shared" si="22"/>
        <v>N/A</v>
      </c>
      <c r="I136" s="8">
        <v>-14.6</v>
      </c>
      <c r="J136" s="8">
        <v>-34.6</v>
      </c>
      <c r="K136" s="25" t="s">
        <v>734</v>
      </c>
      <c r="L136" s="85" t="str">
        <f t="shared" si="23"/>
        <v>No</v>
      </c>
    </row>
    <row r="137" spans="1:12" x14ac:dyDescent="0.25">
      <c r="A137" s="142" t="s">
        <v>1442</v>
      </c>
      <c r="B137" s="21" t="s">
        <v>213</v>
      </c>
      <c r="C137" s="26">
        <v>2199.8318450000002</v>
      </c>
      <c r="D137" s="7" t="str">
        <f t="shared" si="20"/>
        <v>N/A</v>
      </c>
      <c r="E137" s="26">
        <v>1396.5008315</v>
      </c>
      <c r="F137" s="7" t="str">
        <f t="shared" si="21"/>
        <v>N/A</v>
      </c>
      <c r="G137" s="26">
        <v>1093.1742182999999</v>
      </c>
      <c r="H137" s="7" t="str">
        <f t="shared" si="22"/>
        <v>N/A</v>
      </c>
      <c r="I137" s="8">
        <v>-36.5</v>
      </c>
      <c r="J137" s="8">
        <v>-21.7</v>
      </c>
      <c r="K137" s="25" t="s">
        <v>734</v>
      </c>
      <c r="L137" s="85" t="str">
        <f t="shared" si="23"/>
        <v>Yes</v>
      </c>
    </row>
    <row r="138" spans="1:12" x14ac:dyDescent="0.25">
      <c r="A138" s="142" t="s">
        <v>1443</v>
      </c>
      <c r="B138" s="21" t="s">
        <v>213</v>
      </c>
      <c r="C138" s="26">
        <v>134.19814588</v>
      </c>
      <c r="D138" s="7" t="str">
        <f t="shared" si="20"/>
        <v>N/A</v>
      </c>
      <c r="E138" s="26">
        <v>116.45524957000001</v>
      </c>
      <c r="F138" s="7" t="str">
        <f t="shared" si="21"/>
        <v>N/A</v>
      </c>
      <c r="G138" s="26">
        <v>86.102920722999997</v>
      </c>
      <c r="H138" s="7" t="str">
        <f t="shared" si="22"/>
        <v>N/A</v>
      </c>
      <c r="I138" s="8">
        <v>-13.2</v>
      </c>
      <c r="J138" s="8">
        <v>-26.1</v>
      </c>
      <c r="K138" s="25" t="s">
        <v>734</v>
      </c>
      <c r="L138" s="85" t="str">
        <f t="shared" si="23"/>
        <v>Yes</v>
      </c>
    </row>
    <row r="139" spans="1:12" x14ac:dyDescent="0.25">
      <c r="A139" s="142" t="s">
        <v>1444</v>
      </c>
      <c r="B139" s="21" t="s">
        <v>213</v>
      </c>
      <c r="C139" s="26">
        <v>125.55008676</v>
      </c>
      <c r="D139" s="7" t="str">
        <f t="shared" si="20"/>
        <v>N/A</v>
      </c>
      <c r="E139" s="26">
        <v>102.99566673</v>
      </c>
      <c r="F139" s="7" t="str">
        <f t="shared" si="21"/>
        <v>N/A</v>
      </c>
      <c r="G139" s="26">
        <v>63.470553592000002</v>
      </c>
      <c r="H139" s="7" t="str">
        <f t="shared" si="22"/>
        <v>N/A</v>
      </c>
      <c r="I139" s="8">
        <v>-18</v>
      </c>
      <c r="J139" s="8">
        <v>-38.4</v>
      </c>
      <c r="K139" s="25" t="s">
        <v>734</v>
      </c>
      <c r="L139" s="85" t="str">
        <f t="shared" si="23"/>
        <v>No</v>
      </c>
    </row>
    <row r="140" spans="1:12" x14ac:dyDescent="0.25">
      <c r="A140" s="142" t="s">
        <v>1445</v>
      </c>
      <c r="B140" s="21" t="s">
        <v>213</v>
      </c>
      <c r="C140" s="26">
        <v>138.73361315</v>
      </c>
      <c r="D140" s="7" t="str">
        <f t="shared" si="20"/>
        <v>N/A</v>
      </c>
      <c r="E140" s="26">
        <v>111.90742794000001</v>
      </c>
      <c r="F140" s="7" t="str">
        <f t="shared" si="21"/>
        <v>N/A</v>
      </c>
      <c r="G140" s="26">
        <v>100.47202722999999</v>
      </c>
      <c r="H140" s="7" t="str">
        <f t="shared" si="22"/>
        <v>N/A</v>
      </c>
      <c r="I140" s="8">
        <v>-19.3</v>
      </c>
      <c r="J140" s="8">
        <v>-10.199999999999999</v>
      </c>
      <c r="K140" s="25" t="s">
        <v>734</v>
      </c>
      <c r="L140" s="85" t="str">
        <f t="shared" si="23"/>
        <v>Yes</v>
      </c>
    </row>
    <row r="141" spans="1:12" x14ac:dyDescent="0.25">
      <c r="A141" s="142" t="s">
        <v>1446</v>
      </c>
      <c r="B141" s="21" t="s">
        <v>213</v>
      </c>
      <c r="C141" s="26">
        <v>8433.9486443999995</v>
      </c>
      <c r="D141" s="7" t="str">
        <f t="shared" si="20"/>
        <v>N/A</v>
      </c>
      <c r="E141" s="26">
        <v>7505.0047332000004</v>
      </c>
      <c r="F141" s="7" t="str">
        <f t="shared" si="21"/>
        <v>N/A</v>
      </c>
      <c r="G141" s="26">
        <v>5516.7801771000004</v>
      </c>
      <c r="H141" s="7" t="str">
        <f t="shared" si="22"/>
        <v>N/A</v>
      </c>
      <c r="I141" s="8">
        <v>-11</v>
      </c>
      <c r="J141" s="8">
        <v>-26.5</v>
      </c>
      <c r="K141" s="25" t="s">
        <v>734</v>
      </c>
      <c r="L141" s="85" t="str">
        <f t="shared" si="23"/>
        <v>Yes</v>
      </c>
    </row>
    <row r="142" spans="1:12" x14ac:dyDescent="0.25">
      <c r="A142" s="142" t="s">
        <v>1447</v>
      </c>
      <c r="B142" s="21" t="s">
        <v>213</v>
      </c>
      <c r="C142" s="26">
        <v>9236.4513012999996</v>
      </c>
      <c r="D142" s="7" t="str">
        <f t="shared" si="20"/>
        <v>N/A</v>
      </c>
      <c r="E142" s="26">
        <v>8460.1857395999996</v>
      </c>
      <c r="F142" s="7" t="str">
        <f t="shared" si="21"/>
        <v>N/A</v>
      </c>
      <c r="G142" s="26">
        <v>6718.6369258000004</v>
      </c>
      <c r="H142" s="7" t="str">
        <f t="shared" si="22"/>
        <v>N/A</v>
      </c>
      <c r="I142" s="8">
        <v>-8.4</v>
      </c>
      <c r="J142" s="8">
        <v>-20.6</v>
      </c>
      <c r="K142" s="25" t="s">
        <v>734</v>
      </c>
      <c r="L142" s="85" t="str">
        <f t="shared" si="23"/>
        <v>Yes</v>
      </c>
    </row>
    <row r="143" spans="1:12" x14ac:dyDescent="0.25">
      <c r="A143" s="142" t="s">
        <v>1448</v>
      </c>
      <c r="B143" s="21" t="s">
        <v>213</v>
      </c>
      <c r="C143" s="26">
        <v>7256.0652794999996</v>
      </c>
      <c r="D143" s="7" t="str">
        <f t="shared" si="20"/>
        <v>N/A</v>
      </c>
      <c r="E143" s="26">
        <v>7172.1444013</v>
      </c>
      <c r="F143" s="7" t="str">
        <f t="shared" si="21"/>
        <v>N/A</v>
      </c>
      <c r="G143" s="26">
        <v>5937.5009571999999</v>
      </c>
      <c r="H143" s="7" t="str">
        <f t="shared" si="22"/>
        <v>N/A</v>
      </c>
      <c r="I143" s="8">
        <v>-1.1599999999999999</v>
      </c>
      <c r="J143" s="8">
        <v>-17.2</v>
      </c>
      <c r="K143" s="25" t="s">
        <v>734</v>
      </c>
      <c r="L143" s="85" t="str">
        <f t="shared" si="23"/>
        <v>Yes</v>
      </c>
    </row>
    <row r="144" spans="1:12" x14ac:dyDescent="0.25">
      <c r="A144" s="142" t="s">
        <v>89</v>
      </c>
      <c r="B144" s="21" t="s">
        <v>213</v>
      </c>
      <c r="C144" s="4">
        <v>9.1131712437000001</v>
      </c>
      <c r="D144" s="7" t="str">
        <f t="shared" ref="D144:D161" si="24">IF($B144="N/A","N/A",IF(C144&gt;10,"No",IF(C144&lt;-10,"No","Yes")))</f>
        <v>N/A</v>
      </c>
      <c r="E144" s="4">
        <v>7.5516351118999996</v>
      </c>
      <c r="F144" s="7" t="str">
        <f t="shared" ref="F144:F161" si="25">IF($B144="N/A","N/A",IF(E144&gt;10,"No",IF(E144&lt;-10,"No","Yes")))</f>
        <v>N/A</v>
      </c>
      <c r="G144" s="4">
        <v>6.4197350121000003</v>
      </c>
      <c r="H144" s="7" t="str">
        <f t="shared" ref="H144:H161" si="26">IF($B144="N/A","N/A",IF(G144&gt;10,"No",IF(G144&lt;-10,"No","Yes")))</f>
        <v>N/A</v>
      </c>
      <c r="I144" s="8">
        <v>-17.100000000000001</v>
      </c>
      <c r="J144" s="8">
        <v>-15</v>
      </c>
      <c r="K144" s="25" t="s">
        <v>734</v>
      </c>
      <c r="L144" s="85" t="str">
        <f t="shared" ref="L144:L161" si="27">IF(J144="Div by 0", "N/A", IF(K144="N/A","N/A", IF(J144&gt;VALUE(MID(K144,1,2)), "No", IF(J144&lt;-1*VALUE(MID(K144,1,2)), "No", "Yes"))))</f>
        <v>Yes</v>
      </c>
    </row>
    <row r="145" spans="1:12" x14ac:dyDescent="0.25">
      <c r="A145" s="142" t="s">
        <v>474</v>
      </c>
      <c r="B145" s="21" t="s">
        <v>213</v>
      </c>
      <c r="C145" s="4">
        <v>9.8496240602</v>
      </c>
      <c r="D145" s="7" t="str">
        <f t="shared" si="24"/>
        <v>N/A</v>
      </c>
      <c r="E145" s="4">
        <v>8.0756352176000004</v>
      </c>
      <c r="F145" s="7" t="str">
        <f t="shared" si="25"/>
        <v>N/A</v>
      </c>
      <c r="G145" s="4">
        <v>6.5959952886000002</v>
      </c>
      <c r="H145" s="7" t="str">
        <f t="shared" si="26"/>
        <v>N/A</v>
      </c>
      <c r="I145" s="8">
        <v>-18</v>
      </c>
      <c r="J145" s="8">
        <v>-18.3</v>
      </c>
      <c r="K145" s="25" t="s">
        <v>734</v>
      </c>
      <c r="L145" s="85" t="str">
        <f t="shared" si="27"/>
        <v>Yes</v>
      </c>
    </row>
    <row r="146" spans="1:12" x14ac:dyDescent="0.25">
      <c r="A146" s="142" t="s">
        <v>475</v>
      </c>
      <c r="B146" s="21" t="s">
        <v>213</v>
      </c>
      <c r="C146" s="4">
        <v>7.9657081622000003</v>
      </c>
      <c r="D146" s="7" t="str">
        <f t="shared" si="24"/>
        <v>N/A</v>
      </c>
      <c r="E146" s="4">
        <v>6.9567627494000002</v>
      </c>
      <c r="F146" s="7" t="str">
        <f t="shared" si="25"/>
        <v>N/A</v>
      </c>
      <c r="G146" s="4">
        <v>7.0410550946999999</v>
      </c>
      <c r="H146" s="7" t="str">
        <f t="shared" si="26"/>
        <v>N/A</v>
      </c>
      <c r="I146" s="8">
        <v>-12.7</v>
      </c>
      <c r="J146" s="8">
        <v>1.212</v>
      </c>
      <c r="K146" s="25" t="s">
        <v>734</v>
      </c>
      <c r="L146" s="85" t="str">
        <f t="shared" si="27"/>
        <v>Yes</v>
      </c>
    </row>
    <row r="147" spans="1:12" x14ac:dyDescent="0.25">
      <c r="A147" s="142" t="s">
        <v>1449</v>
      </c>
      <c r="B147" s="21" t="s">
        <v>213</v>
      </c>
      <c r="C147" s="4">
        <v>17.313276194</v>
      </c>
      <c r="D147" s="7" t="str">
        <f t="shared" si="24"/>
        <v>N/A</v>
      </c>
      <c r="E147" s="4">
        <v>13.758605852000001</v>
      </c>
      <c r="F147" s="7" t="str">
        <f t="shared" si="25"/>
        <v>N/A</v>
      </c>
      <c r="G147" s="4">
        <v>7.2615474709000001</v>
      </c>
      <c r="H147" s="7" t="str">
        <f t="shared" si="26"/>
        <v>N/A</v>
      </c>
      <c r="I147" s="8">
        <v>-20.5</v>
      </c>
      <c r="J147" s="8">
        <v>-47.2</v>
      </c>
      <c r="K147" s="25" t="s">
        <v>734</v>
      </c>
      <c r="L147" s="85" t="str">
        <f t="shared" si="27"/>
        <v>No</v>
      </c>
    </row>
    <row r="148" spans="1:12" x14ac:dyDescent="0.25">
      <c r="A148" s="142" t="s">
        <v>1450</v>
      </c>
      <c r="B148" s="21" t="s">
        <v>213</v>
      </c>
      <c r="C148" s="4">
        <v>24.482359746</v>
      </c>
      <c r="D148" s="7" t="str">
        <f t="shared" si="24"/>
        <v>N/A</v>
      </c>
      <c r="E148" s="4">
        <v>21.981485128999999</v>
      </c>
      <c r="F148" s="7" t="str">
        <f t="shared" si="25"/>
        <v>N/A</v>
      </c>
      <c r="G148" s="4">
        <v>12.529446408</v>
      </c>
      <c r="H148" s="7" t="str">
        <f t="shared" si="26"/>
        <v>N/A</v>
      </c>
      <c r="I148" s="8">
        <v>-10.199999999999999</v>
      </c>
      <c r="J148" s="8">
        <v>-43</v>
      </c>
      <c r="K148" s="25" t="s">
        <v>734</v>
      </c>
      <c r="L148" s="85" t="str">
        <f t="shared" si="27"/>
        <v>No</v>
      </c>
    </row>
    <row r="149" spans="1:12" x14ac:dyDescent="0.25">
      <c r="A149" s="142" t="s">
        <v>1451</v>
      </c>
      <c r="B149" s="21" t="s">
        <v>213</v>
      </c>
      <c r="C149" s="4">
        <v>6.3850687623000004</v>
      </c>
      <c r="D149" s="7" t="str">
        <f t="shared" si="24"/>
        <v>N/A</v>
      </c>
      <c r="E149" s="4">
        <v>4.4623059866999997</v>
      </c>
      <c r="F149" s="7" t="str">
        <f t="shared" si="25"/>
        <v>N/A</v>
      </c>
      <c r="G149" s="4">
        <v>2.7228249308999999</v>
      </c>
      <c r="H149" s="7" t="str">
        <f t="shared" si="26"/>
        <v>N/A</v>
      </c>
      <c r="I149" s="8">
        <v>-30.1</v>
      </c>
      <c r="J149" s="8">
        <v>-39</v>
      </c>
      <c r="K149" s="25" t="s">
        <v>734</v>
      </c>
      <c r="L149" s="85" t="str">
        <f t="shared" si="27"/>
        <v>No</v>
      </c>
    </row>
    <row r="150" spans="1:12" x14ac:dyDescent="0.25">
      <c r="A150" s="142" t="s">
        <v>90</v>
      </c>
      <c r="B150" s="21" t="s">
        <v>213</v>
      </c>
      <c r="C150" s="4">
        <v>42.221444814000002</v>
      </c>
      <c r="D150" s="7" t="str">
        <f t="shared" si="24"/>
        <v>N/A</v>
      </c>
      <c r="E150" s="4">
        <v>32.895869191000003</v>
      </c>
      <c r="F150" s="7" t="str">
        <f t="shared" si="25"/>
        <v>N/A</v>
      </c>
      <c r="G150" s="4">
        <v>20.532903887</v>
      </c>
      <c r="H150" s="7" t="str">
        <f t="shared" si="26"/>
        <v>N/A</v>
      </c>
      <c r="I150" s="8">
        <v>-22.1</v>
      </c>
      <c r="J150" s="8">
        <v>-37.6</v>
      </c>
      <c r="K150" s="25" t="s">
        <v>734</v>
      </c>
      <c r="L150" s="85" t="str">
        <f t="shared" si="27"/>
        <v>No</v>
      </c>
    </row>
    <row r="151" spans="1:12" x14ac:dyDescent="0.25">
      <c r="A151" s="142" t="s">
        <v>476</v>
      </c>
      <c r="B151" s="21" t="s">
        <v>213</v>
      </c>
      <c r="C151" s="4">
        <v>44.864083285</v>
      </c>
      <c r="D151" s="7" t="str">
        <f t="shared" si="24"/>
        <v>N/A</v>
      </c>
      <c r="E151" s="4">
        <v>36.911561945999999</v>
      </c>
      <c r="F151" s="7" t="str">
        <f t="shared" si="25"/>
        <v>N/A</v>
      </c>
      <c r="G151" s="4">
        <v>23.041813899000001</v>
      </c>
      <c r="H151" s="7" t="str">
        <f t="shared" si="26"/>
        <v>N/A</v>
      </c>
      <c r="I151" s="8">
        <v>-17.7</v>
      </c>
      <c r="J151" s="8">
        <v>-37.6</v>
      </c>
      <c r="K151" s="25" t="s">
        <v>734</v>
      </c>
      <c r="L151" s="85" t="str">
        <f t="shared" si="27"/>
        <v>No</v>
      </c>
    </row>
    <row r="152" spans="1:12" x14ac:dyDescent="0.25">
      <c r="A152" s="142" t="s">
        <v>477</v>
      </c>
      <c r="B152" s="21" t="s">
        <v>213</v>
      </c>
      <c r="C152" s="4">
        <v>38.078228254999999</v>
      </c>
      <c r="D152" s="7" t="str">
        <f t="shared" si="24"/>
        <v>N/A</v>
      </c>
      <c r="E152" s="4">
        <v>27.827050998000001</v>
      </c>
      <c r="F152" s="7" t="str">
        <f t="shared" si="25"/>
        <v>N/A</v>
      </c>
      <c r="G152" s="4">
        <v>19.187406934999998</v>
      </c>
      <c r="H152" s="7" t="str">
        <f t="shared" si="26"/>
        <v>N/A</v>
      </c>
      <c r="I152" s="8">
        <v>-26.9</v>
      </c>
      <c r="J152" s="8">
        <v>-31</v>
      </c>
      <c r="K152" s="25" t="s">
        <v>734</v>
      </c>
      <c r="L152" s="85" t="str">
        <f t="shared" si="27"/>
        <v>No</v>
      </c>
    </row>
    <row r="153" spans="1:12" x14ac:dyDescent="0.25">
      <c r="A153" s="142" t="s">
        <v>117</v>
      </c>
      <c r="B153" s="21" t="s">
        <v>213</v>
      </c>
      <c r="C153" s="4">
        <v>87.682350882999998</v>
      </c>
      <c r="D153" s="7" t="str">
        <f t="shared" si="24"/>
        <v>N/A</v>
      </c>
      <c r="E153" s="4">
        <v>81.454388984999994</v>
      </c>
      <c r="F153" s="7" t="str">
        <f t="shared" si="25"/>
        <v>N/A</v>
      </c>
      <c r="G153" s="4">
        <v>65.822414171999995</v>
      </c>
      <c r="H153" s="7" t="str">
        <f t="shared" si="26"/>
        <v>N/A</v>
      </c>
      <c r="I153" s="8">
        <v>-7.1</v>
      </c>
      <c r="J153" s="8">
        <v>-19.2</v>
      </c>
      <c r="K153" s="25" t="s">
        <v>734</v>
      </c>
      <c r="L153" s="85" t="str">
        <f t="shared" si="27"/>
        <v>Yes</v>
      </c>
    </row>
    <row r="154" spans="1:12" x14ac:dyDescent="0.25">
      <c r="A154" s="142" t="s">
        <v>478</v>
      </c>
      <c r="B154" s="21" t="s">
        <v>213</v>
      </c>
      <c r="C154" s="4">
        <v>89.097744360999997</v>
      </c>
      <c r="D154" s="7" t="str">
        <f t="shared" si="24"/>
        <v>N/A</v>
      </c>
      <c r="E154" s="4">
        <v>86.330510144000002</v>
      </c>
      <c r="F154" s="7" t="str">
        <f t="shared" si="25"/>
        <v>N/A</v>
      </c>
      <c r="G154" s="4">
        <v>67.697290930999998</v>
      </c>
      <c r="H154" s="7" t="str">
        <f t="shared" si="26"/>
        <v>N/A</v>
      </c>
      <c r="I154" s="8">
        <v>-3.11</v>
      </c>
      <c r="J154" s="8">
        <v>-21.6</v>
      </c>
      <c r="K154" s="25" t="s">
        <v>734</v>
      </c>
      <c r="L154" s="85" t="str">
        <f t="shared" si="27"/>
        <v>Yes</v>
      </c>
    </row>
    <row r="155" spans="1:12" x14ac:dyDescent="0.25">
      <c r="A155" s="142" t="s">
        <v>479</v>
      </c>
      <c r="B155" s="21" t="s">
        <v>213</v>
      </c>
      <c r="C155" s="4">
        <v>85.693873905999993</v>
      </c>
      <c r="D155" s="7" t="str">
        <f t="shared" si="24"/>
        <v>N/A</v>
      </c>
      <c r="E155" s="4">
        <v>80.238359201999998</v>
      </c>
      <c r="F155" s="7" t="str">
        <f t="shared" si="25"/>
        <v>N/A</v>
      </c>
      <c r="G155" s="4">
        <v>69.240587109000003</v>
      </c>
      <c r="H155" s="7" t="str">
        <f t="shared" si="26"/>
        <v>N/A</v>
      </c>
      <c r="I155" s="8">
        <v>-6.37</v>
      </c>
      <c r="J155" s="8">
        <v>-13.7</v>
      </c>
      <c r="K155" s="25" t="s">
        <v>734</v>
      </c>
      <c r="L155" s="85" t="str">
        <f t="shared" si="27"/>
        <v>Yes</v>
      </c>
    </row>
    <row r="156" spans="1:12" x14ac:dyDescent="0.25">
      <c r="A156" s="142" t="s">
        <v>1452</v>
      </c>
      <c r="B156" s="21" t="s">
        <v>213</v>
      </c>
      <c r="C156" s="22">
        <v>0.4330134357</v>
      </c>
      <c r="D156" s="7" t="str">
        <f t="shared" si="24"/>
        <v>N/A</v>
      </c>
      <c r="E156" s="22">
        <v>0.67236467239999997</v>
      </c>
      <c r="F156" s="7" t="str">
        <f t="shared" si="25"/>
        <v>N/A</v>
      </c>
      <c r="G156" s="22">
        <v>0.4868871152</v>
      </c>
      <c r="H156" s="7" t="str">
        <f t="shared" si="26"/>
        <v>N/A</v>
      </c>
      <c r="I156" s="8">
        <v>55.28</v>
      </c>
      <c r="J156" s="8">
        <v>-27.6</v>
      </c>
      <c r="K156" s="25" t="s">
        <v>734</v>
      </c>
      <c r="L156" s="85" t="str">
        <f t="shared" si="27"/>
        <v>Yes</v>
      </c>
    </row>
    <row r="157" spans="1:12" x14ac:dyDescent="0.25">
      <c r="A157" s="142" t="s">
        <v>1453</v>
      </c>
      <c r="B157" s="21" t="s">
        <v>213</v>
      </c>
      <c r="C157" s="22">
        <v>0.36406341749999999</v>
      </c>
      <c r="D157" s="7" t="str">
        <f t="shared" si="24"/>
        <v>N/A</v>
      </c>
      <c r="E157" s="22">
        <v>0.42195121949999997</v>
      </c>
      <c r="F157" s="7" t="str">
        <f t="shared" si="25"/>
        <v>N/A</v>
      </c>
      <c r="G157" s="22">
        <v>0.23883928569999999</v>
      </c>
      <c r="H157" s="7" t="str">
        <f t="shared" si="26"/>
        <v>N/A</v>
      </c>
      <c r="I157" s="8">
        <v>15.9</v>
      </c>
      <c r="J157" s="8">
        <v>-43.4</v>
      </c>
      <c r="K157" s="25" t="s">
        <v>734</v>
      </c>
      <c r="L157" s="85" t="str">
        <f t="shared" si="27"/>
        <v>No</v>
      </c>
    </row>
    <row r="158" spans="1:12" x14ac:dyDescent="0.25">
      <c r="A158" s="142" t="s">
        <v>1454</v>
      </c>
      <c r="B158" s="21" t="s">
        <v>213</v>
      </c>
      <c r="C158" s="22">
        <v>0.55717488790000003</v>
      </c>
      <c r="D158" s="7" t="str">
        <f t="shared" si="24"/>
        <v>N/A</v>
      </c>
      <c r="E158" s="22">
        <v>0.56175298799999995</v>
      </c>
      <c r="F158" s="7" t="str">
        <f t="shared" si="25"/>
        <v>N/A</v>
      </c>
      <c r="G158" s="22">
        <v>0.57401812689999998</v>
      </c>
      <c r="H158" s="7" t="str">
        <f t="shared" si="26"/>
        <v>N/A</v>
      </c>
      <c r="I158" s="8">
        <v>0.82169999999999999</v>
      </c>
      <c r="J158" s="8">
        <v>2.1829999999999998</v>
      </c>
      <c r="K158" s="25" t="s">
        <v>734</v>
      </c>
      <c r="L158" s="85" t="str">
        <f t="shared" si="27"/>
        <v>Yes</v>
      </c>
    </row>
    <row r="159" spans="1:12" x14ac:dyDescent="0.25">
      <c r="A159" s="142" t="s">
        <v>1455</v>
      </c>
      <c r="B159" s="21" t="s">
        <v>213</v>
      </c>
      <c r="C159" s="22">
        <v>176.57971307</v>
      </c>
      <c r="D159" s="7" t="str">
        <f t="shared" si="24"/>
        <v>N/A</v>
      </c>
      <c r="E159" s="22">
        <v>147.11727912000001</v>
      </c>
      <c r="F159" s="7" t="str">
        <f t="shared" si="25"/>
        <v>N/A</v>
      </c>
      <c r="G159" s="22">
        <v>149.60483871</v>
      </c>
      <c r="H159" s="7" t="str">
        <f t="shared" si="26"/>
        <v>N/A</v>
      </c>
      <c r="I159" s="8">
        <v>-16.7</v>
      </c>
      <c r="J159" s="8">
        <v>1.6910000000000001</v>
      </c>
      <c r="K159" s="25" t="s">
        <v>734</v>
      </c>
      <c r="L159" s="85" t="str">
        <f t="shared" si="27"/>
        <v>Yes</v>
      </c>
    </row>
    <row r="160" spans="1:12" x14ac:dyDescent="0.25">
      <c r="A160" s="142" t="s">
        <v>1456</v>
      </c>
      <c r="B160" s="21" t="s">
        <v>213</v>
      </c>
      <c r="C160" s="22">
        <v>182.11410347</v>
      </c>
      <c r="D160" s="7" t="str">
        <f t="shared" si="24"/>
        <v>N/A</v>
      </c>
      <c r="E160" s="22">
        <v>152.15412186</v>
      </c>
      <c r="F160" s="7" t="str">
        <f t="shared" si="25"/>
        <v>N/A</v>
      </c>
      <c r="G160" s="22">
        <v>156.34430082</v>
      </c>
      <c r="H160" s="7" t="str">
        <f t="shared" si="26"/>
        <v>N/A</v>
      </c>
      <c r="I160" s="8">
        <v>-16.5</v>
      </c>
      <c r="J160" s="8">
        <v>2.754</v>
      </c>
      <c r="K160" s="25" t="s">
        <v>734</v>
      </c>
      <c r="L160" s="85" t="str">
        <f t="shared" si="27"/>
        <v>Yes</v>
      </c>
    </row>
    <row r="161" spans="1:12" x14ac:dyDescent="0.25">
      <c r="A161" s="142" t="s">
        <v>1457</v>
      </c>
      <c r="B161" s="21" t="s">
        <v>213</v>
      </c>
      <c r="C161" s="22">
        <v>144.06153846000001</v>
      </c>
      <c r="D161" s="7" t="str">
        <f t="shared" si="24"/>
        <v>N/A</v>
      </c>
      <c r="E161" s="22">
        <v>113.85093168</v>
      </c>
      <c r="F161" s="7" t="str">
        <f t="shared" si="25"/>
        <v>N/A</v>
      </c>
      <c r="G161" s="22">
        <v>109.203125</v>
      </c>
      <c r="H161" s="7" t="str">
        <f t="shared" si="26"/>
        <v>N/A</v>
      </c>
      <c r="I161" s="8">
        <v>-21</v>
      </c>
      <c r="J161" s="8">
        <v>-4.08</v>
      </c>
      <c r="K161" s="25" t="s">
        <v>734</v>
      </c>
      <c r="L161" s="85" t="str">
        <f t="shared" si="27"/>
        <v>Yes</v>
      </c>
    </row>
    <row r="162" spans="1:12" x14ac:dyDescent="0.25">
      <c r="A162" s="142" t="s">
        <v>1590</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1750</v>
      </c>
      <c r="J162" s="8" t="s">
        <v>1750</v>
      </c>
      <c r="K162" s="10" t="s">
        <v>213</v>
      </c>
      <c r="L162" s="85" t="str">
        <f t="shared" ref="L162:L172" si="31">IF(J162="Div by 0", "N/A", IF(K162="N/A","N/A", IF(J162&gt;VALUE(MID(K162,1,2)), "No", IF(J162&lt;-1*VALUE(MID(K162,1,2)), "No", "Yes"))))</f>
        <v>N/A</v>
      </c>
    </row>
    <row r="163" spans="1:12" x14ac:dyDescent="0.25">
      <c r="A163" s="142" t="s">
        <v>126</v>
      </c>
      <c r="B163" s="21" t="s">
        <v>213</v>
      </c>
      <c r="C163" s="22">
        <v>0</v>
      </c>
      <c r="D163" s="7" t="str">
        <f t="shared" si="28"/>
        <v>N/A</v>
      </c>
      <c r="E163" s="22">
        <v>0</v>
      </c>
      <c r="F163" s="7" t="str">
        <f t="shared" si="29"/>
        <v>N/A</v>
      </c>
      <c r="G163" s="22">
        <v>11</v>
      </c>
      <c r="H163" s="7" t="str">
        <f t="shared" si="30"/>
        <v>N/A</v>
      </c>
      <c r="I163" s="8" t="s">
        <v>1750</v>
      </c>
      <c r="J163" s="8" t="s">
        <v>1750</v>
      </c>
      <c r="K163" s="10" t="s">
        <v>213</v>
      </c>
      <c r="L163" s="85" t="str">
        <f t="shared" si="31"/>
        <v>N/A</v>
      </c>
    </row>
    <row r="164" spans="1:12" ht="25" x14ac:dyDescent="0.25">
      <c r="A164" s="142" t="s">
        <v>1591</v>
      </c>
      <c r="B164" s="21" t="s">
        <v>213</v>
      </c>
      <c r="C164" s="22">
        <v>0</v>
      </c>
      <c r="D164" s="7" t="str">
        <f t="shared" si="28"/>
        <v>N/A</v>
      </c>
      <c r="E164" s="22">
        <v>0</v>
      </c>
      <c r="F164" s="7" t="str">
        <f t="shared" si="29"/>
        <v>N/A</v>
      </c>
      <c r="G164" s="22">
        <v>0</v>
      </c>
      <c r="H164" s="7" t="str">
        <f t="shared" si="30"/>
        <v>N/A</v>
      </c>
      <c r="I164" s="8" t="s">
        <v>1750</v>
      </c>
      <c r="J164" s="8" t="s">
        <v>1750</v>
      </c>
      <c r="K164" s="10" t="s">
        <v>213</v>
      </c>
      <c r="L164" s="85" t="str">
        <f t="shared" si="31"/>
        <v>N/A</v>
      </c>
    </row>
    <row r="165" spans="1:12" ht="25" x14ac:dyDescent="0.25">
      <c r="A165" s="142" t="s">
        <v>1458</v>
      </c>
      <c r="B165" s="21" t="s">
        <v>213</v>
      </c>
      <c r="C165" s="22">
        <v>0</v>
      </c>
      <c r="D165" s="7" t="str">
        <f t="shared" si="28"/>
        <v>N/A</v>
      </c>
      <c r="E165" s="22">
        <v>11</v>
      </c>
      <c r="F165" s="7" t="str">
        <f t="shared" si="29"/>
        <v>N/A</v>
      </c>
      <c r="G165" s="22">
        <v>11</v>
      </c>
      <c r="H165" s="7" t="str">
        <f t="shared" si="30"/>
        <v>N/A</v>
      </c>
      <c r="I165" s="8" t="s">
        <v>1750</v>
      </c>
      <c r="J165" s="8">
        <v>266.7</v>
      </c>
      <c r="K165" s="10" t="s">
        <v>213</v>
      </c>
      <c r="L165" s="85" t="str">
        <f t="shared" si="31"/>
        <v>N/A</v>
      </c>
    </row>
    <row r="166" spans="1:12" x14ac:dyDescent="0.25">
      <c r="A166" s="142" t="s">
        <v>1592</v>
      </c>
      <c r="B166" s="21" t="s">
        <v>213</v>
      </c>
      <c r="C166" s="22">
        <v>0</v>
      </c>
      <c r="D166" s="7" t="str">
        <f t="shared" si="28"/>
        <v>N/A</v>
      </c>
      <c r="E166" s="22">
        <v>0</v>
      </c>
      <c r="F166" s="7" t="str">
        <f t="shared" si="29"/>
        <v>N/A</v>
      </c>
      <c r="G166" s="22">
        <v>0</v>
      </c>
      <c r="H166" s="7" t="str">
        <f t="shared" si="30"/>
        <v>N/A</v>
      </c>
      <c r="I166" s="8" t="s">
        <v>1750</v>
      </c>
      <c r="J166" s="8" t="s">
        <v>1750</v>
      </c>
      <c r="K166" s="10" t="s">
        <v>213</v>
      </c>
      <c r="L166" s="85" t="str">
        <f t="shared" si="31"/>
        <v>N/A</v>
      </c>
    </row>
    <row r="167" spans="1:12" x14ac:dyDescent="0.25">
      <c r="A167" s="142" t="s">
        <v>1593</v>
      </c>
      <c r="B167" s="21" t="s">
        <v>213</v>
      </c>
      <c r="C167" s="22">
        <v>11</v>
      </c>
      <c r="D167" s="7" t="str">
        <f t="shared" si="28"/>
        <v>N/A</v>
      </c>
      <c r="E167" s="22">
        <v>11</v>
      </c>
      <c r="F167" s="7" t="str">
        <f t="shared" si="29"/>
        <v>N/A</v>
      </c>
      <c r="G167" s="22">
        <v>0</v>
      </c>
      <c r="H167" s="7" t="str">
        <f t="shared" si="30"/>
        <v>N/A</v>
      </c>
      <c r="I167" s="8">
        <v>-75</v>
      </c>
      <c r="J167" s="8">
        <v>-100</v>
      </c>
      <c r="K167" s="10" t="s">
        <v>213</v>
      </c>
      <c r="L167" s="85" t="str">
        <f t="shared" si="31"/>
        <v>N/A</v>
      </c>
    </row>
    <row r="168" spans="1:12" x14ac:dyDescent="0.25">
      <c r="A168" s="142" t="s">
        <v>125</v>
      </c>
      <c r="B168" s="21" t="s">
        <v>213</v>
      </c>
      <c r="C168" s="26">
        <v>319527</v>
      </c>
      <c r="D168" s="7" t="str">
        <f t="shared" si="28"/>
        <v>N/A</v>
      </c>
      <c r="E168" s="26">
        <v>247741</v>
      </c>
      <c r="F168" s="7" t="str">
        <f t="shared" si="29"/>
        <v>N/A</v>
      </c>
      <c r="G168" s="26">
        <v>962404</v>
      </c>
      <c r="H168" s="7" t="str">
        <f t="shared" si="30"/>
        <v>N/A</v>
      </c>
      <c r="I168" s="8">
        <v>-22.5</v>
      </c>
      <c r="J168" s="8">
        <v>288.5</v>
      </c>
      <c r="K168" s="10" t="s">
        <v>213</v>
      </c>
      <c r="L168" s="85" t="str">
        <f t="shared" si="31"/>
        <v>N/A</v>
      </c>
    </row>
    <row r="169" spans="1:12" x14ac:dyDescent="0.25">
      <c r="A169" s="142" t="s">
        <v>1594</v>
      </c>
      <c r="B169" s="21" t="s">
        <v>213</v>
      </c>
      <c r="C169" s="26">
        <v>187880</v>
      </c>
      <c r="D169" s="7" t="str">
        <f t="shared" si="28"/>
        <v>N/A</v>
      </c>
      <c r="E169" s="26">
        <v>113585</v>
      </c>
      <c r="F169" s="7" t="str">
        <f t="shared" si="29"/>
        <v>N/A</v>
      </c>
      <c r="G169" s="26">
        <v>204143</v>
      </c>
      <c r="H169" s="7" t="str">
        <f t="shared" si="30"/>
        <v>N/A</v>
      </c>
      <c r="I169" s="8">
        <v>-39.5</v>
      </c>
      <c r="J169" s="8">
        <v>79.73</v>
      </c>
      <c r="K169" s="10" t="s">
        <v>213</v>
      </c>
      <c r="L169" s="85" t="str">
        <f t="shared" si="31"/>
        <v>N/A</v>
      </c>
    </row>
    <row r="170" spans="1:12" x14ac:dyDescent="0.25">
      <c r="A170" s="142" t="s">
        <v>1351</v>
      </c>
      <c r="B170" s="21" t="s">
        <v>213</v>
      </c>
      <c r="C170" s="26">
        <v>193880</v>
      </c>
      <c r="D170" s="7" t="str">
        <f t="shared" si="28"/>
        <v>N/A</v>
      </c>
      <c r="E170" s="26">
        <v>247654</v>
      </c>
      <c r="F170" s="7" t="str">
        <f t="shared" si="29"/>
        <v>N/A</v>
      </c>
      <c r="G170" s="26">
        <v>960218</v>
      </c>
      <c r="H170" s="7" t="str">
        <f t="shared" si="30"/>
        <v>N/A</v>
      </c>
      <c r="I170" s="8">
        <v>27.74</v>
      </c>
      <c r="J170" s="8">
        <v>287.7</v>
      </c>
      <c r="K170" s="10" t="s">
        <v>213</v>
      </c>
      <c r="L170" s="85" t="str">
        <f t="shared" si="31"/>
        <v>N/A</v>
      </c>
    </row>
    <row r="171" spans="1:12" x14ac:dyDescent="0.25">
      <c r="A171" s="142" t="s">
        <v>1588</v>
      </c>
      <c r="B171" s="21" t="s">
        <v>213</v>
      </c>
      <c r="C171" s="26">
        <v>61393</v>
      </c>
      <c r="D171" s="7" t="str">
        <f t="shared" si="28"/>
        <v>N/A</v>
      </c>
      <c r="E171" s="26">
        <v>33011</v>
      </c>
      <c r="F171" s="7" t="str">
        <f t="shared" si="29"/>
        <v>N/A</v>
      </c>
      <c r="G171" s="26">
        <v>94890</v>
      </c>
      <c r="H171" s="7" t="str">
        <f t="shared" si="30"/>
        <v>N/A</v>
      </c>
      <c r="I171" s="8">
        <v>-46.2</v>
      </c>
      <c r="J171" s="8">
        <v>187.4</v>
      </c>
      <c r="K171" s="10" t="s">
        <v>213</v>
      </c>
      <c r="L171" s="85" t="str">
        <f t="shared" si="31"/>
        <v>N/A</v>
      </c>
    </row>
    <row r="172" spans="1:12" x14ac:dyDescent="0.25">
      <c r="A172" s="142" t="s">
        <v>1589</v>
      </c>
      <c r="B172" s="21" t="s">
        <v>213</v>
      </c>
      <c r="C172" s="26">
        <v>319527</v>
      </c>
      <c r="D172" s="7" t="str">
        <f t="shared" si="28"/>
        <v>N/A</v>
      </c>
      <c r="E172" s="26">
        <v>220719</v>
      </c>
      <c r="F172" s="7" t="str">
        <f t="shared" si="29"/>
        <v>N/A</v>
      </c>
      <c r="G172" s="26">
        <v>190255</v>
      </c>
      <c r="H172" s="7" t="str">
        <f t="shared" si="30"/>
        <v>N/A</v>
      </c>
      <c r="I172" s="8">
        <v>-30.9</v>
      </c>
      <c r="J172" s="8">
        <v>-13.8</v>
      </c>
      <c r="K172" s="10" t="s">
        <v>213</v>
      </c>
      <c r="L172" s="85" t="str">
        <f t="shared" si="31"/>
        <v>N/A</v>
      </c>
    </row>
    <row r="173" spans="1:12" ht="25" x14ac:dyDescent="0.25">
      <c r="A173" s="142" t="s">
        <v>1352</v>
      </c>
      <c r="B173" s="21" t="s">
        <v>213</v>
      </c>
      <c r="C173" s="26">
        <v>44014</v>
      </c>
      <c r="D173" s="7" t="str">
        <f t="shared" ref="D173:D187" si="32">IF($B173="N/A","N/A",IF(C173&gt;10,"No",IF(C173&lt;-10,"No","Yes")))</f>
        <v>N/A</v>
      </c>
      <c r="E173" s="26">
        <v>11281</v>
      </c>
      <c r="F173" s="7" t="str">
        <f t="shared" ref="F173:F187" si="33">IF($B173="N/A","N/A",IF(E173&gt;10,"No",IF(E173&lt;-10,"No","Yes")))</f>
        <v>N/A</v>
      </c>
      <c r="G173" s="26">
        <v>12164</v>
      </c>
      <c r="H173" s="7" t="str">
        <f t="shared" ref="H173:H187" si="34">IF($B173="N/A","N/A",IF(G173&gt;10,"No",IF(G173&lt;-10,"No","Yes")))</f>
        <v>N/A</v>
      </c>
      <c r="I173" s="8">
        <v>-74.400000000000006</v>
      </c>
      <c r="J173" s="8">
        <v>7.827</v>
      </c>
      <c r="K173" s="25" t="s">
        <v>734</v>
      </c>
      <c r="L173" s="85" t="str">
        <f t="shared" ref="L173:L187" si="35">IF(J173="Div by 0", "N/A", IF(K173="N/A","N/A", IF(J173&gt;VALUE(MID(K173,1,2)), "No", IF(J173&lt;-1*VALUE(MID(K173,1,2)), "No", "Yes"))))</f>
        <v>Yes</v>
      </c>
    </row>
    <row r="174" spans="1:12" x14ac:dyDescent="0.25">
      <c r="A174" s="142" t="s">
        <v>646</v>
      </c>
      <c r="B174" s="21" t="s">
        <v>213</v>
      </c>
      <c r="C174" s="22">
        <v>147</v>
      </c>
      <c r="D174" s="7" t="str">
        <f t="shared" si="32"/>
        <v>N/A</v>
      </c>
      <c r="E174" s="22">
        <v>42</v>
      </c>
      <c r="F174" s="7" t="str">
        <f t="shared" si="33"/>
        <v>N/A</v>
      </c>
      <c r="G174" s="22">
        <v>34</v>
      </c>
      <c r="H174" s="7" t="str">
        <f t="shared" si="34"/>
        <v>N/A</v>
      </c>
      <c r="I174" s="8">
        <v>-71.400000000000006</v>
      </c>
      <c r="J174" s="8">
        <v>-19</v>
      </c>
      <c r="K174" s="25" t="s">
        <v>734</v>
      </c>
      <c r="L174" s="85" t="str">
        <f t="shared" si="35"/>
        <v>Yes</v>
      </c>
    </row>
    <row r="175" spans="1:12" x14ac:dyDescent="0.25">
      <c r="A175" s="142" t="s">
        <v>1353</v>
      </c>
      <c r="B175" s="21" t="s">
        <v>213</v>
      </c>
      <c r="C175" s="26">
        <v>299.41496598999998</v>
      </c>
      <c r="D175" s="7" t="str">
        <f t="shared" si="32"/>
        <v>N/A</v>
      </c>
      <c r="E175" s="26">
        <v>268.59523810000002</v>
      </c>
      <c r="F175" s="7" t="str">
        <f t="shared" si="33"/>
        <v>N/A</v>
      </c>
      <c r="G175" s="26">
        <v>357.76470588000001</v>
      </c>
      <c r="H175" s="7" t="str">
        <f t="shared" si="34"/>
        <v>N/A</v>
      </c>
      <c r="I175" s="8">
        <v>-10.3</v>
      </c>
      <c r="J175" s="8">
        <v>33.200000000000003</v>
      </c>
      <c r="K175" s="25" t="s">
        <v>734</v>
      </c>
      <c r="L175" s="85" t="str">
        <f t="shared" si="35"/>
        <v>No</v>
      </c>
    </row>
    <row r="176" spans="1:12" ht="25" x14ac:dyDescent="0.25">
      <c r="A176" s="142" t="s">
        <v>1354</v>
      </c>
      <c r="B176" s="21" t="s">
        <v>213</v>
      </c>
      <c r="C176" s="26">
        <v>292965</v>
      </c>
      <c r="D176" s="7" t="str">
        <f t="shared" si="32"/>
        <v>N/A</v>
      </c>
      <c r="E176" s="26">
        <v>141874</v>
      </c>
      <c r="F176" s="7" t="str">
        <f t="shared" si="33"/>
        <v>N/A</v>
      </c>
      <c r="G176" s="26">
        <v>258567</v>
      </c>
      <c r="H176" s="7" t="str">
        <f t="shared" si="34"/>
        <v>N/A</v>
      </c>
      <c r="I176" s="8">
        <v>-51.6</v>
      </c>
      <c r="J176" s="8">
        <v>82.25</v>
      </c>
      <c r="K176" s="25" t="s">
        <v>734</v>
      </c>
      <c r="L176" s="85" t="str">
        <f t="shared" si="35"/>
        <v>No</v>
      </c>
    </row>
    <row r="177" spans="1:12" x14ac:dyDescent="0.25">
      <c r="A177" s="142" t="s">
        <v>513</v>
      </c>
      <c r="B177" s="21" t="s">
        <v>213</v>
      </c>
      <c r="C177" s="22">
        <v>1190</v>
      </c>
      <c r="D177" s="7" t="str">
        <f t="shared" si="32"/>
        <v>N/A</v>
      </c>
      <c r="E177" s="22">
        <v>789</v>
      </c>
      <c r="F177" s="7" t="str">
        <f t="shared" si="33"/>
        <v>N/A</v>
      </c>
      <c r="G177" s="22">
        <v>1209</v>
      </c>
      <c r="H177" s="7" t="str">
        <f t="shared" si="34"/>
        <v>N/A</v>
      </c>
      <c r="I177" s="8">
        <v>-33.700000000000003</v>
      </c>
      <c r="J177" s="8">
        <v>53.23</v>
      </c>
      <c r="K177" s="25" t="s">
        <v>734</v>
      </c>
      <c r="L177" s="85" t="str">
        <f t="shared" si="35"/>
        <v>No</v>
      </c>
    </row>
    <row r="178" spans="1:12" x14ac:dyDescent="0.25">
      <c r="A178" s="142" t="s">
        <v>1355</v>
      </c>
      <c r="B178" s="21" t="s">
        <v>213</v>
      </c>
      <c r="C178" s="26">
        <v>246.18907562999999</v>
      </c>
      <c r="D178" s="7" t="str">
        <f t="shared" si="32"/>
        <v>N/A</v>
      </c>
      <c r="E178" s="26">
        <v>179.81495563999999</v>
      </c>
      <c r="F178" s="7" t="str">
        <f t="shared" si="33"/>
        <v>N/A</v>
      </c>
      <c r="G178" s="26">
        <v>213.86848635000001</v>
      </c>
      <c r="H178" s="7" t="str">
        <f t="shared" si="34"/>
        <v>N/A</v>
      </c>
      <c r="I178" s="8">
        <v>-27</v>
      </c>
      <c r="J178" s="8">
        <v>18.940000000000001</v>
      </c>
      <c r="K178" s="25" t="s">
        <v>734</v>
      </c>
      <c r="L178" s="85" t="str">
        <f t="shared" si="35"/>
        <v>Yes</v>
      </c>
    </row>
    <row r="179" spans="1:12" ht="25" x14ac:dyDescent="0.25">
      <c r="A179" s="142" t="s">
        <v>1356</v>
      </c>
      <c r="B179" s="21" t="s">
        <v>213</v>
      </c>
      <c r="C179" s="26">
        <v>1059739</v>
      </c>
      <c r="D179" s="7" t="str">
        <f t="shared" si="32"/>
        <v>N/A</v>
      </c>
      <c r="E179" s="26">
        <v>403152</v>
      </c>
      <c r="F179" s="7" t="str">
        <f t="shared" si="33"/>
        <v>N/A</v>
      </c>
      <c r="G179" s="26">
        <v>438179</v>
      </c>
      <c r="H179" s="7" t="str">
        <f t="shared" si="34"/>
        <v>N/A</v>
      </c>
      <c r="I179" s="8">
        <v>-62</v>
      </c>
      <c r="J179" s="8">
        <v>8.6880000000000006</v>
      </c>
      <c r="K179" s="25" t="s">
        <v>734</v>
      </c>
      <c r="L179" s="85" t="str">
        <f t="shared" si="35"/>
        <v>Yes</v>
      </c>
    </row>
    <row r="180" spans="1:12" x14ac:dyDescent="0.25">
      <c r="A180" s="142" t="s">
        <v>514</v>
      </c>
      <c r="B180" s="21" t="s">
        <v>213</v>
      </c>
      <c r="C180" s="22">
        <v>2033</v>
      </c>
      <c r="D180" s="7" t="str">
        <f t="shared" si="32"/>
        <v>N/A</v>
      </c>
      <c r="E180" s="22">
        <v>601</v>
      </c>
      <c r="F180" s="7" t="str">
        <f t="shared" si="33"/>
        <v>N/A</v>
      </c>
      <c r="G180" s="22">
        <v>628</v>
      </c>
      <c r="H180" s="7" t="str">
        <f t="shared" si="34"/>
        <v>N/A</v>
      </c>
      <c r="I180" s="8">
        <v>-70.400000000000006</v>
      </c>
      <c r="J180" s="8">
        <v>4.4930000000000003</v>
      </c>
      <c r="K180" s="25" t="s">
        <v>734</v>
      </c>
      <c r="L180" s="85" t="str">
        <f t="shared" si="35"/>
        <v>Yes</v>
      </c>
    </row>
    <row r="181" spans="1:12" ht="25" x14ac:dyDescent="0.25">
      <c r="A181" s="142" t="s">
        <v>1357</v>
      </c>
      <c r="B181" s="21" t="s">
        <v>213</v>
      </c>
      <c r="C181" s="26">
        <v>521.26856862</v>
      </c>
      <c r="D181" s="7" t="str">
        <f t="shared" si="32"/>
        <v>N/A</v>
      </c>
      <c r="E181" s="26">
        <v>670.80199666999999</v>
      </c>
      <c r="F181" s="7" t="str">
        <f t="shared" si="33"/>
        <v>N/A</v>
      </c>
      <c r="G181" s="26">
        <v>697.73726114999999</v>
      </c>
      <c r="H181" s="7" t="str">
        <f t="shared" si="34"/>
        <v>N/A</v>
      </c>
      <c r="I181" s="8">
        <v>28.69</v>
      </c>
      <c r="J181" s="8">
        <v>4.0149999999999997</v>
      </c>
      <c r="K181" s="25" t="s">
        <v>734</v>
      </c>
      <c r="L181" s="85" t="str">
        <f t="shared" si="35"/>
        <v>Yes</v>
      </c>
    </row>
    <row r="182" spans="1:12" ht="25" x14ac:dyDescent="0.25">
      <c r="A182" s="142" t="s">
        <v>1358</v>
      </c>
      <c r="B182" s="21" t="s">
        <v>213</v>
      </c>
      <c r="C182" s="26">
        <v>374128</v>
      </c>
      <c r="D182" s="7" t="str">
        <f t="shared" si="32"/>
        <v>N/A</v>
      </c>
      <c r="E182" s="26">
        <v>316984</v>
      </c>
      <c r="F182" s="7" t="str">
        <f t="shared" si="33"/>
        <v>N/A</v>
      </c>
      <c r="G182" s="26">
        <v>397354</v>
      </c>
      <c r="H182" s="7" t="str">
        <f t="shared" si="34"/>
        <v>N/A</v>
      </c>
      <c r="I182" s="8">
        <v>-15.3</v>
      </c>
      <c r="J182" s="8">
        <v>25.35</v>
      </c>
      <c r="K182" s="25" t="s">
        <v>734</v>
      </c>
      <c r="L182" s="85" t="str">
        <f t="shared" si="35"/>
        <v>Yes</v>
      </c>
    </row>
    <row r="183" spans="1:12" x14ac:dyDescent="0.25">
      <c r="A183" s="142" t="s">
        <v>515</v>
      </c>
      <c r="B183" s="21" t="s">
        <v>213</v>
      </c>
      <c r="C183" s="22">
        <v>200</v>
      </c>
      <c r="D183" s="7" t="str">
        <f t="shared" si="32"/>
        <v>N/A</v>
      </c>
      <c r="E183" s="22">
        <v>161</v>
      </c>
      <c r="F183" s="7" t="str">
        <f t="shared" si="33"/>
        <v>N/A</v>
      </c>
      <c r="G183" s="22">
        <v>188</v>
      </c>
      <c r="H183" s="7" t="str">
        <f t="shared" si="34"/>
        <v>N/A</v>
      </c>
      <c r="I183" s="8">
        <v>-19.5</v>
      </c>
      <c r="J183" s="8">
        <v>16.77</v>
      </c>
      <c r="K183" s="25" t="s">
        <v>734</v>
      </c>
      <c r="L183" s="85" t="str">
        <f t="shared" si="35"/>
        <v>Yes</v>
      </c>
    </row>
    <row r="184" spans="1:12" x14ac:dyDescent="0.25">
      <c r="A184" s="142" t="s">
        <v>1359</v>
      </c>
      <c r="B184" s="21" t="s">
        <v>213</v>
      </c>
      <c r="C184" s="26">
        <v>1870.64</v>
      </c>
      <c r="D184" s="7" t="str">
        <f t="shared" si="32"/>
        <v>N/A</v>
      </c>
      <c r="E184" s="26">
        <v>1968.8447205</v>
      </c>
      <c r="F184" s="7" t="str">
        <f t="shared" si="33"/>
        <v>N/A</v>
      </c>
      <c r="G184" s="26">
        <v>2113.5851063999999</v>
      </c>
      <c r="H184" s="7" t="str">
        <f t="shared" si="34"/>
        <v>N/A</v>
      </c>
      <c r="I184" s="8">
        <v>5.25</v>
      </c>
      <c r="J184" s="8">
        <v>7.3520000000000003</v>
      </c>
      <c r="K184" s="25" t="s">
        <v>734</v>
      </c>
      <c r="L184" s="85" t="str">
        <f t="shared" si="35"/>
        <v>Yes</v>
      </c>
    </row>
    <row r="185" spans="1:12" ht="25" x14ac:dyDescent="0.25">
      <c r="A185" s="142" t="s">
        <v>1360</v>
      </c>
      <c r="B185" s="21" t="s">
        <v>213</v>
      </c>
      <c r="C185" s="26">
        <v>165610733</v>
      </c>
      <c r="D185" s="7" t="str">
        <f t="shared" si="32"/>
        <v>N/A</v>
      </c>
      <c r="E185" s="26">
        <v>44551158</v>
      </c>
      <c r="F185" s="7" t="str">
        <f t="shared" si="33"/>
        <v>N/A</v>
      </c>
      <c r="G185" s="26">
        <v>50138362</v>
      </c>
      <c r="H185" s="7" t="str">
        <f t="shared" si="34"/>
        <v>N/A</v>
      </c>
      <c r="I185" s="8">
        <v>-73.099999999999994</v>
      </c>
      <c r="J185" s="8">
        <v>12.54</v>
      </c>
      <c r="K185" s="25" t="s">
        <v>734</v>
      </c>
      <c r="L185" s="85" t="str">
        <f t="shared" si="35"/>
        <v>Yes</v>
      </c>
    </row>
    <row r="186" spans="1:12" ht="25" x14ac:dyDescent="0.25">
      <c r="A186" s="142" t="s">
        <v>516</v>
      </c>
      <c r="B186" s="21" t="s">
        <v>213</v>
      </c>
      <c r="C186" s="22">
        <v>11819</v>
      </c>
      <c r="D186" s="7" t="str">
        <f t="shared" si="32"/>
        <v>N/A</v>
      </c>
      <c r="E186" s="22">
        <v>3324</v>
      </c>
      <c r="F186" s="7" t="str">
        <f t="shared" si="33"/>
        <v>N/A</v>
      </c>
      <c r="G186" s="22">
        <v>2827</v>
      </c>
      <c r="H186" s="7" t="str">
        <f t="shared" si="34"/>
        <v>N/A</v>
      </c>
      <c r="I186" s="8">
        <v>-71.900000000000006</v>
      </c>
      <c r="J186" s="8">
        <v>-15</v>
      </c>
      <c r="K186" s="25" t="s">
        <v>734</v>
      </c>
      <c r="L186" s="85" t="str">
        <f t="shared" si="35"/>
        <v>Yes</v>
      </c>
    </row>
    <row r="187" spans="1:12" ht="25" x14ac:dyDescent="0.25">
      <c r="A187" s="142" t="s">
        <v>1361</v>
      </c>
      <c r="B187" s="21" t="s">
        <v>213</v>
      </c>
      <c r="C187" s="26">
        <v>14012.245790999999</v>
      </c>
      <c r="D187" s="7" t="str">
        <f t="shared" si="32"/>
        <v>N/A</v>
      </c>
      <c r="E187" s="26">
        <v>13402.875451</v>
      </c>
      <c r="F187" s="7" t="str">
        <f t="shared" si="33"/>
        <v>N/A</v>
      </c>
      <c r="G187" s="26">
        <v>17735.536611</v>
      </c>
      <c r="H187" s="7" t="str">
        <f t="shared" si="34"/>
        <v>N/A</v>
      </c>
      <c r="I187" s="8">
        <v>-4.3499999999999996</v>
      </c>
      <c r="J187" s="8">
        <v>32.33</v>
      </c>
      <c r="K187" s="25" t="s">
        <v>734</v>
      </c>
      <c r="L187" s="85" t="str">
        <f t="shared" si="35"/>
        <v>No</v>
      </c>
    </row>
    <row r="188" spans="1:12" x14ac:dyDescent="0.25">
      <c r="A188" s="116" t="s">
        <v>1362</v>
      </c>
      <c r="B188" s="21" t="s">
        <v>213</v>
      </c>
      <c r="C188" s="26">
        <v>173524780</v>
      </c>
      <c r="D188" s="7" t="str">
        <f t="shared" ref="D188:D203" si="36">IF($B188="N/A","N/A",IF(C188&gt;10,"No",IF(C188&lt;-10,"No","Yes")))</f>
        <v>N/A</v>
      </c>
      <c r="E188" s="26">
        <v>46336693</v>
      </c>
      <c r="F188" s="7" t="str">
        <f t="shared" ref="F188:F203" si="37">IF($B188="N/A","N/A",IF(E188&gt;10,"No",IF(E188&lt;-10,"No","Yes")))</f>
        <v>N/A</v>
      </c>
      <c r="G188" s="26">
        <v>52000697</v>
      </c>
      <c r="H188" s="7" t="str">
        <f t="shared" ref="H188:H203" si="38">IF($B188="N/A","N/A",IF(G188&gt;10,"No",IF(G188&lt;-10,"No","Yes")))</f>
        <v>N/A</v>
      </c>
      <c r="I188" s="8">
        <v>-73.3</v>
      </c>
      <c r="J188" s="8">
        <v>12.22</v>
      </c>
      <c r="K188" s="25" t="s">
        <v>734</v>
      </c>
      <c r="L188" s="85" t="str">
        <f t="shared" ref="L188:L203" si="39">IF(J188="Div by 0", "N/A", IF(K188="N/A","N/A", IF(J188&gt;VALUE(MID(K188,1,2)), "No", IF(J188&lt;-1*VALUE(MID(K188,1,2)), "No", "Yes"))))</f>
        <v>Yes</v>
      </c>
    </row>
    <row r="189" spans="1:12" x14ac:dyDescent="0.25">
      <c r="A189" s="116" t="s">
        <v>1459</v>
      </c>
      <c r="B189" s="21" t="s">
        <v>213</v>
      </c>
      <c r="C189" s="22">
        <v>12032</v>
      </c>
      <c r="D189" s="7" t="str">
        <f t="shared" si="36"/>
        <v>N/A</v>
      </c>
      <c r="E189" s="22">
        <v>3393</v>
      </c>
      <c r="F189" s="7" t="str">
        <f t="shared" si="37"/>
        <v>N/A</v>
      </c>
      <c r="G189" s="22">
        <v>3027</v>
      </c>
      <c r="H189" s="7" t="str">
        <f t="shared" si="38"/>
        <v>N/A</v>
      </c>
      <c r="I189" s="8">
        <v>-71.8</v>
      </c>
      <c r="J189" s="8">
        <v>-10.8</v>
      </c>
      <c r="K189" s="25" t="s">
        <v>734</v>
      </c>
      <c r="L189" s="85" t="str">
        <f t="shared" si="39"/>
        <v>Yes</v>
      </c>
    </row>
    <row r="190" spans="1:12" x14ac:dyDescent="0.25">
      <c r="A190" s="116" t="s">
        <v>1460</v>
      </c>
      <c r="B190" s="21" t="s">
        <v>213</v>
      </c>
      <c r="C190" s="26">
        <v>14421.939827</v>
      </c>
      <c r="D190" s="7" t="str">
        <f t="shared" si="36"/>
        <v>N/A</v>
      </c>
      <c r="E190" s="26">
        <v>13656.555555999999</v>
      </c>
      <c r="F190" s="7" t="str">
        <f t="shared" si="37"/>
        <v>N/A</v>
      </c>
      <c r="G190" s="26">
        <v>17178.955071</v>
      </c>
      <c r="H190" s="7" t="str">
        <f t="shared" si="38"/>
        <v>N/A</v>
      </c>
      <c r="I190" s="8">
        <v>-5.31</v>
      </c>
      <c r="J190" s="8">
        <v>25.79</v>
      </c>
      <c r="K190" s="25" t="s">
        <v>734</v>
      </c>
      <c r="L190" s="85" t="str">
        <f t="shared" si="39"/>
        <v>Yes</v>
      </c>
    </row>
    <row r="191" spans="1:12" x14ac:dyDescent="0.25">
      <c r="A191" s="116" t="s">
        <v>1461</v>
      </c>
      <c r="B191" s="21" t="s">
        <v>213</v>
      </c>
      <c r="C191" s="26">
        <v>14014.048299</v>
      </c>
      <c r="D191" s="7" t="str">
        <f t="shared" si="36"/>
        <v>N/A</v>
      </c>
      <c r="E191" s="26">
        <v>12451.469121</v>
      </c>
      <c r="F191" s="7" t="str">
        <f t="shared" si="37"/>
        <v>N/A</v>
      </c>
      <c r="G191" s="26">
        <v>15170.907358</v>
      </c>
      <c r="H191" s="7" t="str">
        <f t="shared" si="38"/>
        <v>N/A</v>
      </c>
      <c r="I191" s="8">
        <v>-11.2</v>
      </c>
      <c r="J191" s="8">
        <v>21.84</v>
      </c>
      <c r="K191" s="25" t="s">
        <v>734</v>
      </c>
      <c r="L191" s="85" t="str">
        <f t="shared" si="39"/>
        <v>Yes</v>
      </c>
    </row>
    <row r="192" spans="1:12" x14ac:dyDescent="0.25">
      <c r="A192" s="116" t="s">
        <v>1462</v>
      </c>
      <c r="B192" s="21" t="s">
        <v>213</v>
      </c>
      <c r="C192" s="26">
        <v>15821.691344000001</v>
      </c>
      <c r="D192" s="7" t="str">
        <f t="shared" si="36"/>
        <v>N/A</v>
      </c>
      <c r="E192" s="26">
        <v>17232.292004999999</v>
      </c>
      <c r="F192" s="7" t="str">
        <f t="shared" si="37"/>
        <v>N/A</v>
      </c>
      <c r="G192" s="26">
        <v>23515.089811999998</v>
      </c>
      <c r="H192" s="7" t="str">
        <f t="shared" si="38"/>
        <v>N/A</v>
      </c>
      <c r="I192" s="8">
        <v>8.9160000000000004</v>
      </c>
      <c r="J192" s="8">
        <v>36.46</v>
      </c>
      <c r="K192" s="25" t="s">
        <v>734</v>
      </c>
      <c r="L192" s="85" t="str">
        <f t="shared" si="39"/>
        <v>No</v>
      </c>
    </row>
    <row r="193" spans="1:12" x14ac:dyDescent="0.25">
      <c r="A193" s="142" t="s">
        <v>1463</v>
      </c>
      <c r="B193" s="21" t="s">
        <v>213</v>
      </c>
      <c r="C193" s="5">
        <v>42.092006296999998</v>
      </c>
      <c r="D193" s="7" t="str">
        <f t="shared" si="36"/>
        <v>N/A</v>
      </c>
      <c r="E193" s="5">
        <v>36.499569706999999</v>
      </c>
      <c r="F193" s="7" t="str">
        <f t="shared" si="37"/>
        <v>N/A</v>
      </c>
      <c r="G193" s="5">
        <v>22.157967937999999</v>
      </c>
      <c r="H193" s="7" t="str">
        <f t="shared" si="38"/>
        <v>N/A</v>
      </c>
      <c r="I193" s="8">
        <v>-13.3</v>
      </c>
      <c r="J193" s="8">
        <v>-39.299999999999997</v>
      </c>
      <c r="K193" s="25" t="s">
        <v>734</v>
      </c>
      <c r="L193" s="85" t="str">
        <f t="shared" si="39"/>
        <v>No</v>
      </c>
    </row>
    <row r="194" spans="1:12" x14ac:dyDescent="0.25">
      <c r="A194" s="142" t="s">
        <v>1464</v>
      </c>
      <c r="B194" s="21" t="s">
        <v>213</v>
      </c>
      <c r="C194" s="5">
        <v>53.886639676000001</v>
      </c>
      <c r="D194" s="7" t="str">
        <f t="shared" si="36"/>
        <v>N/A</v>
      </c>
      <c r="E194" s="5">
        <v>49.753791608999997</v>
      </c>
      <c r="F194" s="7" t="str">
        <f t="shared" si="37"/>
        <v>N/A</v>
      </c>
      <c r="G194" s="5">
        <v>33.215547702999999</v>
      </c>
      <c r="H194" s="7" t="str">
        <f t="shared" si="38"/>
        <v>N/A</v>
      </c>
      <c r="I194" s="8">
        <v>-7.67</v>
      </c>
      <c r="J194" s="8">
        <v>-33.200000000000003</v>
      </c>
      <c r="K194" s="25" t="s">
        <v>734</v>
      </c>
      <c r="L194" s="85" t="str">
        <f t="shared" si="39"/>
        <v>No</v>
      </c>
    </row>
    <row r="195" spans="1:12" x14ac:dyDescent="0.25">
      <c r="A195" s="142" t="s">
        <v>1465</v>
      </c>
      <c r="B195" s="21" t="s">
        <v>213</v>
      </c>
      <c r="C195" s="5">
        <v>24.245400964000002</v>
      </c>
      <c r="D195" s="7" t="str">
        <f t="shared" si="36"/>
        <v>N/A</v>
      </c>
      <c r="E195" s="5">
        <v>23.919068736</v>
      </c>
      <c r="F195" s="7" t="str">
        <f t="shared" si="37"/>
        <v>N/A</v>
      </c>
      <c r="G195" s="5">
        <v>15.868964050000001</v>
      </c>
      <c r="H195" s="7" t="str">
        <f t="shared" si="38"/>
        <v>N/A</v>
      </c>
      <c r="I195" s="8">
        <v>-1.35</v>
      </c>
      <c r="J195" s="8">
        <v>-33.700000000000003</v>
      </c>
      <c r="K195" s="25" t="s">
        <v>734</v>
      </c>
      <c r="L195" s="85" t="str">
        <f t="shared" si="39"/>
        <v>No</v>
      </c>
    </row>
    <row r="196" spans="1:12" x14ac:dyDescent="0.25">
      <c r="A196" s="116" t="s">
        <v>1374</v>
      </c>
      <c r="B196" s="21" t="s">
        <v>213</v>
      </c>
      <c r="C196" s="26">
        <v>165610733</v>
      </c>
      <c r="D196" s="7" t="str">
        <f t="shared" si="36"/>
        <v>N/A</v>
      </c>
      <c r="E196" s="26">
        <v>44551158</v>
      </c>
      <c r="F196" s="7" t="str">
        <f t="shared" si="37"/>
        <v>N/A</v>
      </c>
      <c r="G196" s="26">
        <v>50138362</v>
      </c>
      <c r="H196" s="7" t="str">
        <f t="shared" si="38"/>
        <v>N/A</v>
      </c>
      <c r="I196" s="8">
        <v>-73.099999999999994</v>
      </c>
      <c r="J196" s="8">
        <v>12.54</v>
      </c>
      <c r="K196" s="25" t="s">
        <v>734</v>
      </c>
      <c r="L196" s="85" t="str">
        <f t="shared" si="39"/>
        <v>Yes</v>
      </c>
    </row>
    <row r="197" spans="1:12" x14ac:dyDescent="0.25">
      <c r="A197" s="116" t="s">
        <v>1466</v>
      </c>
      <c r="B197" s="21" t="s">
        <v>213</v>
      </c>
      <c r="C197" s="22">
        <v>11819</v>
      </c>
      <c r="D197" s="7" t="str">
        <f t="shared" si="36"/>
        <v>N/A</v>
      </c>
      <c r="E197" s="22">
        <v>3324</v>
      </c>
      <c r="F197" s="7" t="str">
        <f t="shared" si="37"/>
        <v>N/A</v>
      </c>
      <c r="G197" s="22">
        <v>2827</v>
      </c>
      <c r="H197" s="7" t="str">
        <f t="shared" si="38"/>
        <v>N/A</v>
      </c>
      <c r="I197" s="8">
        <v>-71.900000000000006</v>
      </c>
      <c r="J197" s="8">
        <v>-15</v>
      </c>
      <c r="K197" s="25" t="s">
        <v>734</v>
      </c>
      <c r="L197" s="85" t="str">
        <f t="shared" si="39"/>
        <v>Yes</v>
      </c>
    </row>
    <row r="198" spans="1:12" ht="25" x14ac:dyDescent="0.25">
      <c r="A198" s="116" t="s">
        <v>1467</v>
      </c>
      <c r="B198" s="21" t="s">
        <v>213</v>
      </c>
      <c r="C198" s="26">
        <v>14012.245790999999</v>
      </c>
      <c r="D198" s="7" t="str">
        <f t="shared" si="36"/>
        <v>N/A</v>
      </c>
      <c r="E198" s="26">
        <v>13402.875451</v>
      </c>
      <c r="F198" s="7" t="str">
        <f t="shared" si="37"/>
        <v>N/A</v>
      </c>
      <c r="G198" s="26">
        <v>17735.536611</v>
      </c>
      <c r="H198" s="7" t="str">
        <f t="shared" si="38"/>
        <v>N/A</v>
      </c>
      <c r="I198" s="8">
        <v>-4.3499999999999996</v>
      </c>
      <c r="J198" s="8">
        <v>32.33</v>
      </c>
      <c r="K198" s="25" t="s">
        <v>734</v>
      </c>
      <c r="L198" s="85" t="str">
        <f t="shared" si="39"/>
        <v>No</v>
      </c>
    </row>
    <row r="199" spans="1:12" ht="25" x14ac:dyDescent="0.25">
      <c r="A199" s="116" t="s">
        <v>1468</v>
      </c>
      <c r="B199" s="21" t="s">
        <v>213</v>
      </c>
      <c r="C199" s="26">
        <v>13947.065036</v>
      </c>
      <c r="D199" s="7" t="str">
        <f t="shared" si="36"/>
        <v>N/A</v>
      </c>
      <c r="E199" s="26">
        <v>12515.229266</v>
      </c>
      <c r="F199" s="7" t="str">
        <f t="shared" si="37"/>
        <v>N/A</v>
      </c>
      <c r="G199" s="26">
        <v>15679.677479</v>
      </c>
      <c r="H199" s="7" t="str">
        <f t="shared" si="38"/>
        <v>N/A</v>
      </c>
      <c r="I199" s="8">
        <v>-10.3</v>
      </c>
      <c r="J199" s="8">
        <v>25.28</v>
      </c>
      <c r="K199" s="25" t="s">
        <v>734</v>
      </c>
      <c r="L199" s="85" t="str">
        <f t="shared" si="39"/>
        <v>Yes</v>
      </c>
    </row>
    <row r="200" spans="1:12" ht="25" x14ac:dyDescent="0.25">
      <c r="A200" s="116" t="s">
        <v>1469</v>
      </c>
      <c r="B200" s="21" t="s">
        <v>213</v>
      </c>
      <c r="C200" s="26">
        <v>14245.890224999999</v>
      </c>
      <c r="D200" s="7" t="str">
        <f t="shared" si="36"/>
        <v>N/A</v>
      </c>
      <c r="E200" s="26">
        <v>16149.494479000001</v>
      </c>
      <c r="F200" s="7" t="str">
        <f t="shared" si="37"/>
        <v>N/A</v>
      </c>
      <c r="G200" s="26">
        <v>24714.818739999999</v>
      </c>
      <c r="H200" s="7" t="str">
        <f t="shared" si="38"/>
        <v>N/A</v>
      </c>
      <c r="I200" s="8">
        <v>13.36</v>
      </c>
      <c r="J200" s="8">
        <v>53.04</v>
      </c>
      <c r="K200" s="25" t="s">
        <v>734</v>
      </c>
      <c r="L200" s="85" t="str">
        <f t="shared" si="39"/>
        <v>No</v>
      </c>
    </row>
    <row r="201" spans="1:12" ht="25" x14ac:dyDescent="0.25">
      <c r="A201" s="116" t="s">
        <v>1470</v>
      </c>
      <c r="B201" s="21" t="s">
        <v>213</v>
      </c>
      <c r="C201" s="5">
        <v>41.346860241000002</v>
      </c>
      <c r="D201" s="7" t="str">
        <f t="shared" si="36"/>
        <v>N/A</v>
      </c>
      <c r="E201" s="5">
        <v>35.757314974000003</v>
      </c>
      <c r="F201" s="7" t="str">
        <f t="shared" si="37"/>
        <v>N/A</v>
      </c>
      <c r="G201" s="5">
        <v>20.693946270000001</v>
      </c>
      <c r="H201" s="7" t="str">
        <f t="shared" si="38"/>
        <v>N/A</v>
      </c>
      <c r="I201" s="8">
        <v>-13.5</v>
      </c>
      <c r="J201" s="8">
        <v>-42.1</v>
      </c>
      <c r="K201" s="25" t="s">
        <v>734</v>
      </c>
      <c r="L201" s="85" t="str">
        <f t="shared" si="39"/>
        <v>No</v>
      </c>
    </row>
    <row r="202" spans="1:12" ht="25" x14ac:dyDescent="0.25">
      <c r="A202" s="116" t="s">
        <v>1471</v>
      </c>
      <c r="B202" s="21" t="s">
        <v>213</v>
      </c>
      <c r="C202" s="5">
        <v>53.447079236999997</v>
      </c>
      <c r="D202" s="7" t="str">
        <f t="shared" si="36"/>
        <v>N/A</v>
      </c>
      <c r="E202" s="5">
        <v>49.399251526</v>
      </c>
      <c r="F202" s="7" t="str">
        <f t="shared" si="37"/>
        <v>N/A</v>
      </c>
      <c r="G202" s="5">
        <v>31.772673734000001</v>
      </c>
      <c r="H202" s="7" t="str">
        <f t="shared" si="38"/>
        <v>N/A</v>
      </c>
      <c r="I202" s="8">
        <v>-7.57</v>
      </c>
      <c r="J202" s="8">
        <v>-35.700000000000003</v>
      </c>
      <c r="K202" s="25" t="s">
        <v>734</v>
      </c>
      <c r="L202" s="85" t="str">
        <f t="shared" si="39"/>
        <v>No</v>
      </c>
    </row>
    <row r="203" spans="1:12" ht="25" x14ac:dyDescent="0.25">
      <c r="A203" s="144" t="s">
        <v>1472</v>
      </c>
      <c r="B203" s="93" t="s">
        <v>213</v>
      </c>
      <c r="C203" s="94">
        <v>23.021968209000001</v>
      </c>
      <c r="D203" s="124" t="str">
        <f t="shared" si="36"/>
        <v>N/A</v>
      </c>
      <c r="E203" s="94">
        <v>22.588691795999999</v>
      </c>
      <c r="F203" s="124" t="str">
        <f t="shared" si="37"/>
        <v>N/A</v>
      </c>
      <c r="G203" s="94">
        <v>13.848117422</v>
      </c>
      <c r="H203" s="124" t="str">
        <f t="shared" si="38"/>
        <v>N/A</v>
      </c>
      <c r="I203" s="125">
        <v>-1.88</v>
      </c>
      <c r="J203" s="125">
        <v>-38.700000000000003</v>
      </c>
      <c r="K203" s="138" t="s">
        <v>734</v>
      </c>
      <c r="L203" s="96" t="str">
        <f t="shared" si="39"/>
        <v>No</v>
      </c>
    </row>
    <row r="204" spans="1:12" x14ac:dyDescent="0.25">
      <c r="A204" s="172" t="s">
        <v>1619</v>
      </c>
      <c r="B204" s="173"/>
      <c r="C204" s="173"/>
      <c r="D204" s="173"/>
      <c r="E204" s="173"/>
      <c r="F204" s="173"/>
      <c r="G204" s="173"/>
      <c r="H204" s="173"/>
      <c r="I204" s="173"/>
      <c r="J204" s="173"/>
      <c r="K204" s="173"/>
      <c r="L204" s="174"/>
    </row>
    <row r="205" spans="1:12" x14ac:dyDescent="0.25">
      <c r="A205" s="167" t="s">
        <v>1617</v>
      </c>
      <c r="B205" s="168"/>
      <c r="C205" s="168"/>
      <c r="D205" s="168"/>
      <c r="E205" s="168"/>
      <c r="F205" s="168"/>
      <c r="G205" s="168"/>
      <c r="H205" s="168"/>
      <c r="I205" s="168"/>
      <c r="J205" s="168"/>
      <c r="K205" s="168"/>
      <c r="L205" s="169"/>
    </row>
    <row r="206" spans="1:12" s="13" customFormat="1" x14ac:dyDescent="0.25">
      <c r="A206" s="170" t="s">
        <v>1705</v>
      </c>
      <c r="B206" s="170"/>
      <c r="C206" s="170"/>
      <c r="D206" s="170"/>
      <c r="E206" s="170"/>
      <c r="F206" s="170"/>
      <c r="G206" s="170"/>
      <c r="H206" s="170"/>
      <c r="I206" s="170"/>
      <c r="J206" s="170"/>
      <c r="K206" s="170"/>
      <c r="L206" s="171"/>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8.26953125" style="13" customWidth="1"/>
    <col min="12" max="12" width="15.72656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50.25" customHeight="1" x14ac:dyDescent="0.3">
      <c r="A2" s="187" t="s">
        <v>1582</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84" t="s">
        <v>9</v>
      </c>
      <c r="B6" s="21" t="s">
        <v>213</v>
      </c>
      <c r="C6" s="22">
        <v>75438</v>
      </c>
      <c r="D6" s="7" t="str">
        <f>IF($B6="N/A","N/A",IF(C6&gt;10,"No",IF(C6&lt;-10,"No","Yes")))</f>
        <v>N/A</v>
      </c>
      <c r="E6" s="22">
        <v>105407</v>
      </c>
      <c r="F6" s="7" t="str">
        <f>IF($B6="N/A","N/A",IF(E6&gt;10,"No",IF(E6&lt;-10,"No","Yes")))</f>
        <v>N/A</v>
      </c>
      <c r="G6" s="22">
        <v>114720</v>
      </c>
      <c r="H6" s="7" t="str">
        <f>IF($B6="N/A","N/A",IF(G6&gt;10,"No",IF(G6&lt;-10,"No","Yes")))</f>
        <v>N/A</v>
      </c>
      <c r="I6" s="8">
        <v>39.729999999999997</v>
      </c>
      <c r="J6" s="8">
        <v>8.8350000000000009</v>
      </c>
      <c r="K6" s="25" t="s">
        <v>734</v>
      </c>
      <c r="L6" s="85" t="str">
        <f t="shared" ref="L6:L46" si="0">IF(J6="Div by 0", "N/A", IF(K6="N/A","N/A", IF(J6&gt;VALUE(MID(K6,1,2)), "No", IF(J6&lt;-1*VALUE(MID(K6,1,2)), "No", "Yes"))))</f>
        <v>Yes</v>
      </c>
    </row>
    <row r="7" spans="1:12" x14ac:dyDescent="0.25">
      <c r="A7" s="142" t="s">
        <v>10</v>
      </c>
      <c r="B7" s="21" t="s">
        <v>213</v>
      </c>
      <c r="C7" s="22">
        <v>55676</v>
      </c>
      <c r="D7" s="7" t="str">
        <f>IF($B7="N/A","N/A",IF(C7&gt;10,"No",IF(C7&lt;-10,"No","Yes")))</f>
        <v>N/A</v>
      </c>
      <c r="E7" s="22">
        <v>46555</v>
      </c>
      <c r="F7" s="7" t="str">
        <f>IF($B7="N/A","N/A",IF(E7&gt;10,"No",IF(E7&lt;-10,"No","Yes")))</f>
        <v>N/A</v>
      </c>
      <c r="G7" s="22">
        <v>54336</v>
      </c>
      <c r="H7" s="7" t="str">
        <f>IF($B7="N/A","N/A",IF(G7&gt;10,"No",IF(G7&lt;-10,"No","Yes")))</f>
        <v>N/A</v>
      </c>
      <c r="I7" s="8">
        <v>-16.399999999999999</v>
      </c>
      <c r="J7" s="8">
        <v>16.71</v>
      </c>
      <c r="K7" s="25" t="s">
        <v>734</v>
      </c>
      <c r="L7" s="85" t="str">
        <f t="shared" si="0"/>
        <v>Yes</v>
      </c>
    </row>
    <row r="8" spans="1:12" x14ac:dyDescent="0.25">
      <c r="A8" s="142" t="s">
        <v>91</v>
      </c>
      <c r="B8" s="5" t="s">
        <v>297</v>
      </c>
      <c r="C8" s="4">
        <v>73.803653331000007</v>
      </c>
      <c r="D8" s="7" t="str">
        <f>IF($B8="N/A","N/A",IF(C8&gt;90,"No",IF(C8&lt;65,"No","Yes")))</f>
        <v>Yes</v>
      </c>
      <c r="E8" s="4">
        <v>44.166895937</v>
      </c>
      <c r="F8" s="7" t="str">
        <f>IF($B8="N/A","N/A",IF(E8&gt;90,"No",IF(E8&lt;65,"No","Yes")))</f>
        <v>No</v>
      </c>
      <c r="G8" s="4">
        <v>47.364016736000004</v>
      </c>
      <c r="H8" s="7" t="str">
        <f>IF($B8="N/A","N/A",IF(G8&gt;90,"No",IF(G8&lt;65,"No","Yes")))</f>
        <v>No</v>
      </c>
      <c r="I8" s="8">
        <v>-40.200000000000003</v>
      </c>
      <c r="J8" s="8">
        <v>7.2389999999999999</v>
      </c>
      <c r="K8" s="25" t="s">
        <v>734</v>
      </c>
      <c r="L8" s="85" t="str">
        <f t="shared" si="0"/>
        <v>Yes</v>
      </c>
    </row>
    <row r="9" spans="1:12" x14ac:dyDescent="0.25">
      <c r="A9" s="142" t="s">
        <v>92</v>
      </c>
      <c r="B9" s="5" t="s">
        <v>298</v>
      </c>
      <c r="C9" s="4">
        <v>93.079782671000004</v>
      </c>
      <c r="D9" s="7" t="str">
        <f>IF($B9="N/A","N/A",IF(C9&gt;100,"No",IF(C9&lt;90,"No","Yes")))</f>
        <v>Yes</v>
      </c>
      <c r="E9" s="4">
        <v>90.493566353000006</v>
      </c>
      <c r="F9" s="7" t="str">
        <f>IF($B9="N/A","N/A",IF(E9&gt;100,"No",IF(E9&lt;90,"No","Yes")))</f>
        <v>Yes</v>
      </c>
      <c r="G9" s="4">
        <v>69.740673970000003</v>
      </c>
      <c r="H9" s="7" t="str">
        <f>IF($B9="N/A","N/A",IF(G9&gt;100,"No",IF(G9&lt;90,"No","Yes")))</f>
        <v>No</v>
      </c>
      <c r="I9" s="8">
        <v>-2.78</v>
      </c>
      <c r="J9" s="8">
        <v>-22.9</v>
      </c>
      <c r="K9" s="25" t="s">
        <v>734</v>
      </c>
      <c r="L9" s="85" t="str">
        <f t="shared" si="0"/>
        <v>Yes</v>
      </c>
    </row>
    <row r="10" spans="1:12" x14ac:dyDescent="0.25">
      <c r="A10" s="142" t="s">
        <v>93</v>
      </c>
      <c r="B10" s="5" t="s">
        <v>299</v>
      </c>
      <c r="C10" s="4">
        <v>85.602684422999999</v>
      </c>
      <c r="D10" s="7" t="str">
        <f>IF($B10="N/A","N/A",IF(C10&gt;100,"No",IF(C10&lt;85,"No","Yes")))</f>
        <v>Yes</v>
      </c>
      <c r="E10" s="4">
        <v>80.206738131999998</v>
      </c>
      <c r="F10" s="7" t="str">
        <f>IF($B10="N/A","N/A",IF(E10&gt;100,"No",IF(E10&lt;85,"No","Yes")))</f>
        <v>No</v>
      </c>
      <c r="G10" s="4">
        <v>73.421658985999997</v>
      </c>
      <c r="H10" s="7" t="str">
        <f>IF($B10="N/A","N/A",IF(G10&gt;100,"No",IF(G10&lt;85,"No","Yes")))</f>
        <v>No</v>
      </c>
      <c r="I10" s="8">
        <v>-6.3</v>
      </c>
      <c r="J10" s="8">
        <v>-8.4600000000000009</v>
      </c>
      <c r="K10" s="25" t="s">
        <v>734</v>
      </c>
      <c r="L10" s="85" t="str">
        <f t="shared" si="0"/>
        <v>Yes</v>
      </c>
    </row>
    <row r="11" spans="1:12" x14ac:dyDescent="0.25">
      <c r="A11" s="142" t="s">
        <v>94</v>
      </c>
      <c r="B11" s="5" t="s">
        <v>300</v>
      </c>
      <c r="C11" s="4">
        <v>57.462398766</v>
      </c>
      <c r="D11" s="7" t="str">
        <f>IF($B11="N/A","N/A",IF(C11&gt;100,"No",IF(C11&lt;80,"No","Yes")))</f>
        <v>No</v>
      </c>
      <c r="E11" s="4">
        <v>45.177810293</v>
      </c>
      <c r="F11" s="7" t="str">
        <f>IF($B11="N/A","N/A",IF(E11&gt;100,"No",IF(E11&lt;80,"No","Yes")))</f>
        <v>No</v>
      </c>
      <c r="G11" s="4">
        <v>45.289580606999998</v>
      </c>
      <c r="H11" s="7" t="str">
        <f>IF($B11="N/A","N/A",IF(G11&gt;100,"No",IF(G11&lt;80,"No","Yes")))</f>
        <v>No</v>
      </c>
      <c r="I11" s="8">
        <v>-21.4</v>
      </c>
      <c r="J11" s="8">
        <v>0.24740000000000001</v>
      </c>
      <c r="K11" s="25" t="s">
        <v>734</v>
      </c>
      <c r="L11" s="85" t="str">
        <f t="shared" si="0"/>
        <v>Yes</v>
      </c>
    </row>
    <row r="12" spans="1:12" x14ac:dyDescent="0.25">
      <c r="A12" s="142" t="s">
        <v>95</v>
      </c>
      <c r="B12" s="5" t="s">
        <v>300</v>
      </c>
      <c r="C12" s="4">
        <v>63.119691119999999</v>
      </c>
      <c r="D12" s="7" t="str">
        <f>IF($B12="N/A","N/A",IF(C12&gt;100,"No",IF(C12&lt;80,"No","Yes")))</f>
        <v>No</v>
      </c>
      <c r="E12" s="4">
        <v>35.050717263999999</v>
      </c>
      <c r="F12" s="7" t="str">
        <f>IF($B12="N/A","N/A",IF(E12&gt;100,"No",IF(E12&lt;80,"No","Yes")))</f>
        <v>No</v>
      </c>
      <c r="G12" s="4">
        <v>42.563212266000001</v>
      </c>
      <c r="H12" s="7" t="str">
        <f>IF($B12="N/A","N/A",IF(G12&gt;100,"No",IF(G12&lt;80,"No","Yes")))</f>
        <v>No</v>
      </c>
      <c r="I12" s="8">
        <v>-44.5</v>
      </c>
      <c r="J12" s="8">
        <v>21.43</v>
      </c>
      <c r="K12" s="25" t="s">
        <v>734</v>
      </c>
      <c r="L12" s="85" t="str">
        <f t="shared" si="0"/>
        <v>Yes</v>
      </c>
    </row>
    <row r="13" spans="1:12" x14ac:dyDescent="0.25">
      <c r="A13" s="84" t="s">
        <v>96</v>
      </c>
      <c r="B13" s="21" t="s">
        <v>213</v>
      </c>
      <c r="C13" s="22">
        <v>55651.31</v>
      </c>
      <c r="D13" s="7" t="str">
        <f t="shared" ref="D13:D44" si="1">IF($B13="N/A","N/A",IF(C13&gt;10,"No",IF(C13&lt;-10,"No","Yes")))</f>
        <v>N/A</v>
      </c>
      <c r="E13" s="22">
        <v>58883.63</v>
      </c>
      <c r="F13" s="7" t="str">
        <f t="shared" ref="F13:F44" si="2">IF($B13="N/A","N/A",IF(E13&gt;10,"No",IF(E13&lt;-10,"No","Yes")))</f>
        <v>N/A</v>
      </c>
      <c r="G13" s="22">
        <v>70064.56</v>
      </c>
      <c r="H13" s="7" t="str">
        <f t="shared" ref="H13:H44" si="3">IF($B13="N/A","N/A",IF(G13&gt;10,"No",IF(G13&lt;-10,"No","Yes")))</f>
        <v>N/A</v>
      </c>
      <c r="I13" s="8">
        <v>5.8079999999999998</v>
      </c>
      <c r="J13" s="8">
        <v>18.989999999999998</v>
      </c>
      <c r="K13" s="25" t="s">
        <v>734</v>
      </c>
      <c r="L13" s="85" t="str">
        <f t="shared" si="0"/>
        <v>Yes</v>
      </c>
    </row>
    <row r="14" spans="1:12" x14ac:dyDescent="0.25">
      <c r="A14" s="84" t="s">
        <v>100</v>
      </c>
      <c r="B14" s="21" t="s">
        <v>213</v>
      </c>
      <c r="C14" s="22">
        <v>17485</v>
      </c>
      <c r="D14" s="7" t="str">
        <f t="shared" si="1"/>
        <v>N/A</v>
      </c>
      <c r="E14" s="22">
        <v>5207</v>
      </c>
      <c r="F14" s="7" t="str">
        <f t="shared" si="2"/>
        <v>N/A</v>
      </c>
      <c r="G14" s="22">
        <v>7211</v>
      </c>
      <c r="H14" s="7" t="str">
        <f t="shared" si="3"/>
        <v>N/A</v>
      </c>
      <c r="I14" s="8">
        <v>-70.2</v>
      </c>
      <c r="J14" s="8">
        <v>38.49</v>
      </c>
      <c r="K14" s="25" t="s">
        <v>734</v>
      </c>
      <c r="L14" s="85" t="str">
        <f t="shared" si="0"/>
        <v>No</v>
      </c>
    </row>
    <row r="15" spans="1:12" x14ac:dyDescent="0.25">
      <c r="A15" s="84" t="s">
        <v>974</v>
      </c>
      <c r="B15" s="21" t="s">
        <v>213</v>
      </c>
      <c r="C15" s="22">
        <v>3951</v>
      </c>
      <c r="D15" s="7" t="str">
        <f t="shared" si="1"/>
        <v>N/A</v>
      </c>
      <c r="E15" s="22">
        <v>937</v>
      </c>
      <c r="F15" s="7" t="str">
        <f t="shared" si="2"/>
        <v>N/A</v>
      </c>
      <c r="G15" s="22">
        <v>6626</v>
      </c>
      <c r="H15" s="7" t="str">
        <f t="shared" si="3"/>
        <v>N/A</v>
      </c>
      <c r="I15" s="8">
        <v>-76.3</v>
      </c>
      <c r="J15" s="8">
        <v>607.20000000000005</v>
      </c>
      <c r="K15" s="25" t="s">
        <v>734</v>
      </c>
      <c r="L15" s="85" t="str">
        <f t="shared" si="0"/>
        <v>No</v>
      </c>
    </row>
    <row r="16" spans="1:12" x14ac:dyDescent="0.25">
      <c r="A16" s="84" t="s">
        <v>975</v>
      </c>
      <c r="B16" s="21" t="s">
        <v>213</v>
      </c>
      <c r="C16" s="22">
        <v>0</v>
      </c>
      <c r="D16" s="7" t="str">
        <f t="shared" si="1"/>
        <v>N/A</v>
      </c>
      <c r="E16" s="22">
        <v>0</v>
      </c>
      <c r="F16" s="7" t="str">
        <f t="shared" si="2"/>
        <v>N/A</v>
      </c>
      <c r="G16" s="22">
        <v>0</v>
      </c>
      <c r="H16" s="7" t="str">
        <f t="shared" si="3"/>
        <v>N/A</v>
      </c>
      <c r="I16" s="8" t="s">
        <v>1750</v>
      </c>
      <c r="J16" s="8" t="s">
        <v>1750</v>
      </c>
      <c r="K16" s="25" t="s">
        <v>734</v>
      </c>
      <c r="L16" s="85" t="str">
        <f t="shared" si="0"/>
        <v>N/A</v>
      </c>
    </row>
    <row r="17" spans="1:12" x14ac:dyDescent="0.25">
      <c r="A17" s="84" t="s">
        <v>976</v>
      </c>
      <c r="B17" s="21" t="s">
        <v>213</v>
      </c>
      <c r="C17" s="22">
        <v>382</v>
      </c>
      <c r="D17" s="7" t="str">
        <f t="shared" si="1"/>
        <v>N/A</v>
      </c>
      <c r="E17" s="22">
        <v>88</v>
      </c>
      <c r="F17" s="7" t="str">
        <f t="shared" si="2"/>
        <v>N/A</v>
      </c>
      <c r="G17" s="22">
        <v>48</v>
      </c>
      <c r="H17" s="7" t="str">
        <f t="shared" si="3"/>
        <v>N/A</v>
      </c>
      <c r="I17" s="8">
        <v>-77</v>
      </c>
      <c r="J17" s="8">
        <v>-45.5</v>
      </c>
      <c r="K17" s="25" t="s">
        <v>734</v>
      </c>
      <c r="L17" s="85" t="str">
        <f t="shared" si="0"/>
        <v>No</v>
      </c>
    </row>
    <row r="18" spans="1:12" x14ac:dyDescent="0.25">
      <c r="A18" s="84" t="s">
        <v>977</v>
      </c>
      <c r="B18" s="21" t="s">
        <v>213</v>
      </c>
      <c r="C18" s="22">
        <v>13152</v>
      </c>
      <c r="D18" s="7" t="str">
        <f t="shared" si="1"/>
        <v>N/A</v>
      </c>
      <c r="E18" s="22">
        <v>4182</v>
      </c>
      <c r="F18" s="7" t="str">
        <f t="shared" si="2"/>
        <v>N/A</v>
      </c>
      <c r="G18" s="22">
        <v>537</v>
      </c>
      <c r="H18" s="7" t="str">
        <f t="shared" si="3"/>
        <v>N/A</v>
      </c>
      <c r="I18" s="8">
        <v>-68.2</v>
      </c>
      <c r="J18" s="8">
        <v>-87.2</v>
      </c>
      <c r="K18" s="25" t="s">
        <v>734</v>
      </c>
      <c r="L18" s="85" t="str">
        <f t="shared" si="0"/>
        <v>No</v>
      </c>
    </row>
    <row r="19" spans="1:12" x14ac:dyDescent="0.25">
      <c r="A19" s="84" t="s">
        <v>978</v>
      </c>
      <c r="B19" s="21" t="s">
        <v>213</v>
      </c>
      <c r="C19" s="22">
        <v>0</v>
      </c>
      <c r="D19" s="7" t="str">
        <f t="shared" si="1"/>
        <v>N/A</v>
      </c>
      <c r="E19" s="22">
        <v>0</v>
      </c>
      <c r="F19" s="7" t="str">
        <f t="shared" si="2"/>
        <v>N/A</v>
      </c>
      <c r="G19" s="22">
        <v>0</v>
      </c>
      <c r="H19" s="7" t="str">
        <f t="shared" si="3"/>
        <v>N/A</v>
      </c>
      <c r="I19" s="8" t="s">
        <v>1750</v>
      </c>
      <c r="J19" s="8" t="s">
        <v>1750</v>
      </c>
      <c r="K19" s="25" t="s">
        <v>734</v>
      </c>
      <c r="L19" s="85" t="str">
        <f t="shared" si="0"/>
        <v>N/A</v>
      </c>
    </row>
    <row r="20" spans="1:12" x14ac:dyDescent="0.25">
      <c r="A20" s="84" t="s">
        <v>101</v>
      </c>
      <c r="B20" s="21" t="s">
        <v>213</v>
      </c>
      <c r="C20" s="22">
        <v>19073</v>
      </c>
      <c r="D20" s="7" t="str">
        <f t="shared" si="1"/>
        <v>N/A</v>
      </c>
      <c r="E20" s="22">
        <v>7836</v>
      </c>
      <c r="F20" s="7" t="str">
        <f t="shared" si="2"/>
        <v>N/A</v>
      </c>
      <c r="G20" s="22">
        <v>8680</v>
      </c>
      <c r="H20" s="7" t="str">
        <f t="shared" si="3"/>
        <v>N/A</v>
      </c>
      <c r="I20" s="8">
        <v>-58.9</v>
      </c>
      <c r="J20" s="8">
        <v>10.77</v>
      </c>
      <c r="K20" s="25" t="s">
        <v>734</v>
      </c>
      <c r="L20" s="85" t="str">
        <f t="shared" si="0"/>
        <v>Yes</v>
      </c>
    </row>
    <row r="21" spans="1:12" x14ac:dyDescent="0.25">
      <c r="A21" s="84" t="s">
        <v>979</v>
      </c>
      <c r="B21" s="21" t="s">
        <v>213</v>
      </c>
      <c r="C21" s="22">
        <v>10331</v>
      </c>
      <c r="D21" s="7" t="str">
        <f t="shared" si="1"/>
        <v>N/A</v>
      </c>
      <c r="E21" s="22">
        <v>4908</v>
      </c>
      <c r="F21" s="7" t="str">
        <f t="shared" si="2"/>
        <v>N/A</v>
      </c>
      <c r="G21" s="22">
        <v>8358</v>
      </c>
      <c r="H21" s="7" t="str">
        <f t="shared" si="3"/>
        <v>N/A</v>
      </c>
      <c r="I21" s="8">
        <v>-52.5</v>
      </c>
      <c r="J21" s="8">
        <v>70.290000000000006</v>
      </c>
      <c r="K21" s="25" t="s">
        <v>734</v>
      </c>
      <c r="L21" s="85" t="str">
        <f t="shared" si="0"/>
        <v>No</v>
      </c>
    </row>
    <row r="22" spans="1:12" x14ac:dyDescent="0.25">
      <c r="A22" s="84" t="s">
        <v>980</v>
      </c>
      <c r="B22" s="21" t="s">
        <v>213</v>
      </c>
      <c r="C22" s="22">
        <v>0</v>
      </c>
      <c r="D22" s="7" t="str">
        <f t="shared" si="1"/>
        <v>N/A</v>
      </c>
      <c r="E22" s="22">
        <v>0</v>
      </c>
      <c r="F22" s="7" t="str">
        <f t="shared" si="2"/>
        <v>N/A</v>
      </c>
      <c r="G22" s="22">
        <v>11</v>
      </c>
      <c r="H22" s="7" t="str">
        <f t="shared" si="3"/>
        <v>N/A</v>
      </c>
      <c r="I22" s="8" t="s">
        <v>1750</v>
      </c>
      <c r="J22" s="8" t="s">
        <v>1750</v>
      </c>
      <c r="K22" s="25" t="s">
        <v>734</v>
      </c>
      <c r="L22" s="85" t="str">
        <f t="shared" si="0"/>
        <v>N/A</v>
      </c>
    </row>
    <row r="23" spans="1:12" x14ac:dyDescent="0.25">
      <c r="A23" s="84" t="s">
        <v>981</v>
      </c>
      <c r="B23" s="21" t="s">
        <v>213</v>
      </c>
      <c r="C23" s="22">
        <v>628</v>
      </c>
      <c r="D23" s="7" t="str">
        <f>IF($B23="N/A","N/A",IF(C23&gt;10,"No",IF(C23&lt;-10,"No","Yes")))</f>
        <v>N/A</v>
      </c>
      <c r="E23" s="22">
        <v>230</v>
      </c>
      <c r="F23" s="7" t="str">
        <f t="shared" si="2"/>
        <v>N/A</v>
      </c>
      <c r="G23" s="22">
        <v>144</v>
      </c>
      <c r="H23" s="7" t="str">
        <f t="shared" si="3"/>
        <v>N/A</v>
      </c>
      <c r="I23" s="8">
        <v>-63.4</v>
      </c>
      <c r="J23" s="8">
        <v>-37.4</v>
      </c>
      <c r="K23" s="25" t="s">
        <v>734</v>
      </c>
      <c r="L23" s="85" t="str">
        <f t="shared" si="0"/>
        <v>No</v>
      </c>
    </row>
    <row r="24" spans="1:12" x14ac:dyDescent="0.25">
      <c r="A24" s="84" t="s">
        <v>982</v>
      </c>
      <c r="B24" s="21" t="s">
        <v>213</v>
      </c>
      <c r="C24" s="22">
        <v>8114</v>
      </c>
      <c r="D24" s="7" t="str">
        <f t="shared" si="1"/>
        <v>N/A</v>
      </c>
      <c r="E24" s="22">
        <v>2698</v>
      </c>
      <c r="F24" s="7" t="str">
        <f t="shared" si="2"/>
        <v>N/A</v>
      </c>
      <c r="G24" s="22">
        <v>177</v>
      </c>
      <c r="H24" s="7" t="str">
        <f t="shared" si="3"/>
        <v>N/A</v>
      </c>
      <c r="I24" s="8">
        <v>-66.7</v>
      </c>
      <c r="J24" s="8">
        <v>-93.4</v>
      </c>
      <c r="K24" s="25" t="s">
        <v>734</v>
      </c>
      <c r="L24" s="85" t="str">
        <f t="shared" si="0"/>
        <v>No</v>
      </c>
    </row>
    <row r="25" spans="1:12" x14ac:dyDescent="0.25">
      <c r="A25" s="84" t="s">
        <v>983</v>
      </c>
      <c r="B25" s="21" t="s">
        <v>213</v>
      </c>
      <c r="C25" s="22">
        <v>0</v>
      </c>
      <c r="D25" s="7" t="str">
        <f t="shared" si="1"/>
        <v>N/A</v>
      </c>
      <c r="E25" s="22">
        <v>0</v>
      </c>
      <c r="F25" s="7" t="str">
        <f t="shared" si="2"/>
        <v>N/A</v>
      </c>
      <c r="G25" s="22">
        <v>0</v>
      </c>
      <c r="H25" s="7" t="str">
        <f t="shared" si="3"/>
        <v>N/A</v>
      </c>
      <c r="I25" s="8" t="s">
        <v>1750</v>
      </c>
      <c r="J25" s="8" t="s">
        <v>1750</v>
      </c>
      <c r="K25" s="25" t="s">
        <v>734</v>
      </c>
      <c r="L25" s="85" t="str">
        <f t="shared" si="0"/>
        <v>N/A</v>
      </c>
    </row>
    <row r="26" spans="1:12" x14ac:dyDescent="0.25">
      <c r="A26" s="84" t="s">
        <v>104</v>
      </c>
      <c r="B26" s="21" t="s">
        <v>213</v>
      </c>
      <c r="C26" s="22">
        <v>25930</v>
      </c>
      <c r="D26" s="7" t="str">
        <f t="shared" si="1"/>
        <v>N/A</v>
      </c>
      <c r="E26" s="22">
        <v>31438</v>
      </c>
      <c r="F26" s="7" t="str">
        <f t="shared" si="2"/>
        <v>N/A</v>
      </c>
      <c r="G26" s="22">
        <v>29042</v>
      </c>
      <c r="H26" s="7" t="str">
        <f t="shared" si="3"/>
        <v>N/A</v>
      </c>
      <c r="I26" s="8">
        <v>21.24</v>
      </c>
      <c r="J26" s="8">
        <v>-7.62</v>
      </c>
      <c r="K26" s="25" t="s">
        <v>734</v>
      </c>
      <c r="L26" s="85" t="str">
        <f t="shared" si="0"/>
        <v>Yes</v>
      </c>
    </row>
    <row r="27" spans="1:12" x14ac:dyDescent="0.25">
      <c r="A27" s="84" t="s">
        <v>984</v>
      </c>
      <c r="B27" s="21" t="s">
        <v>213</v>
      </c>
      <c r="C27" s="22">
        <v>5279</v>
      </c>
      <c r="D27" s="7" t="str">
        <f t="shared" si="1"/>
        <v>N/A</v>
      </c>
      <c r="E27" s="22">
        <v>2142</v>
      </c>
      <c r="F27" s="7" t="str">
        <f t="shared" si="2"/>
        <v>N/A</v>
      </c>
      <c r="G27" s="22">
        <v>3686</v>
      </c>
      <c r="H27" s="7" t="str">
        <f t="shared" si="3"/>
        <v>N/A</v>
      </c>
      <c r="I27" s="8">
        <v>-59.4</v>
      </c>
      <c r="J27" s="8">
        <v>72.08</v>
      </c>
      <c r="K27" s="25" t="s">
        <v>734</v>
      </c>
      <c r="L27" s="85" t="str">
        <f t="shared" si="0"/>
        <v>No</v>
      </c>
    </row>
    <row r="28" spans="1:12" x14ac:dyDescent="0.25">
      <c r="A28" s="84" t="s">
        <v>985</v>
      </c>
      <c r="B28" s="21" t="s">
        <v>213</v>
      </c>
      <c r="C28" s="22">
        <v>94</v>
      </c>
      <c r="D28" s="7" t="str">
        <f t="shared" si="1"/>
        <v>N/A</v>
      </c>
      <c r="E28" s="22">
        <v>11</v>
      </c>
      <c r="F28" s="7" t="str">
        <f t="shared" si="2"/>
        <v>N/A</v>
      </c>
      <c r="G28" s="22">
        <v>64</v>
      </c>
      <c r="H28" s="7" t="str">
        <f t="shared" si="3"/>
        <v>N/A</v>
      </c>
      <c r="I28" s="8">
        <v>-98.9</v>
      </c>
      <c r="J28" s="8">
        <v>6300</v>
      </c>
      <c r="K28" s="25" t="s">
        <v>734</v>
      </c>
      <c r="L28" s="85" t="str">
        <f t="shared" si="0"/>
        <v>No</v>
      </c>
    </row>
    <row r="29" spans="1:12" x14ac:dyDescent="0.25">
      <c r="A29" s="84" t="s">
        <v>986</v>
      </c>
      <c r="B29" s="21" t="s">
        <v>213</v>
      </c>
      <c r="C29" s="22">
        <v>0</v>
      </c>
      <c r="D29" s="7" t="str">
        <f t="shared" si="1"/>
        <v>N/A</v>
      </c>
      <c r="E29" s="22">
        <v>0</v>
      </c>
      <c r="F29" s="7" t="str">
        <f t="shared" si="2"/>
        <v>N/A</v>
      </c>
      <c r="G29" s="22">
        <v>0</v>
      </c>
      <c r="H29" s="7" t="str">
        <f t="shared" si="3"/>
        <v>N/A</v>
      </c>
      <c r="I29" s="8" t="s">
        <v>1750</v>
      </c>
      <c r="J29" s="8" t="s">
        <v>1750</v>
      </c>
      <c r="K29" s="25" t="s">
        <v>734</v>
      </c>
      <c r="L29" s="85" t="str">
        <f t="shared" si="0"/>
        <v>N/A</v>
      </c>
    </row>
    <row r="30" spans="1:12" x14ac:dyDescent="0.25">
      <c r="A30" s="84" t="s">
        <v>987</v>
      </c>
      <c r="B30" s="21" t="s">
        <v>213</v>
      </c>
      <c r="C30" s="22">
        <v>14946</v>
      </c>
      <c r="D30" s="7" t="str">
        <f t="shared" si="1"/>
        <v>N/A</v>
      </c>
      <c r="E30" s="22">
        <v>25376</v>
      </c>
      <c r="F30" s="7" t="str">
        <f t="shared" si="2"/>
        <v>N/A</v>
      </c>
      <c r="G30" s="22">
        <v>22671</v>
      </c>
      <c r="H30" s="7" t="str">
        <f t="shared" si="3"/>
        <v>N/A</v>
      </c>
      <c r="I30" s="8">
        <v>69.78</v>
      </c>
      <c r="J30" s="8">
        <v>-10.7</v>
      </c>
      <c r="K30" s="25" t="s">
        <v>734</v>
      </c>
      <c r="L30" s="85" t="str">
        <f t="shared" si="0"/>
        <v>Yes</v>
      </c>
    </row>
    <row r="31" spans="1:12" x14ac:dyDescent="0.25">
      <c r="A31" s="84" t="s">
        <v>988</v>
      </c>
      <c r="B31" s="21" t="s">
        <v>213</v>
      </c>
      <c r="C31" s="22">
        <v>1574</v>
      </c>
      <c r="D31" s="7" t="str">
        <f t="shared" si="1"/>
        <v>N/A</v>
      </c>
      <c r="E31" s="22">
        <v>1673</v>
      </c>
      <c r="F31" s="7" t="str">
        <f t="shared" si="2"/>
        <v>N/A</v>
      </c>
      <c r="G31" s="22">
        <v>1204</v>
      </c>
      <c r="H31" s="7" t="str">
        <f t="shared" si="3"/>
        <v>N/A</v>
      </c>
      <c r="I31" s="8">
        <v>6.29</v>
      </c>
      <c r="J31" s="8">
        <v>-28</v>
      </c>
      <c r="K31" s="25" t="s">
        <v>734</v>
      </c>
      <c r="L31" s="85" t="str">
        <f t="shared" si="0"/>
        <v>Yes</v>
      </c>
    </row>
    <row r="32" spans="1:12" x14ac:dyDescent="0.25">
      <c r="A32" s="84" t="s">
        <v>989</v>
      </c>
      <c r="B32" s="21" t="s">
        <v>213</v>
      </c>
      <c r="C32" s="22">
        <v>4037</v>
      </c>
      <c r="D32" s="7" t="str">
        <f t="shared" si="1"/>
        <v>N/A</v>
      </c>
      <c r="E32" s="22">
        <v>2246</v>
      </c>
      <c r="F32" s="7" t="str">
        <f t="shared" si="2"/>
        <v>N/A</v>
      </c>
      <c r="G32" s="22">
        <v>1417</v>
      </c>
      <c r="H32" s="7" t="str">
        <f t="shared" si="3"/>
        <v>N/A</v>
      </c>
      <c r="I32" s="8">
        <v>-44.4</v>
      </c>
      <c r="J32" s="8">
        <v>-36.9</v>
      </c>
      <c r="K32" s="25" t="s">
        <v>734</v>
      </c>
      <c r="L32" s="85" t="str">
        <f t="shared" si="0"/>
        <v>No</v>
      </c>
    </row>
    <row r="33" spans="1:12" x14ac:dyDescent="0.25">
      <c r="A33" s="84" t="s">
        <v>990</v>
      </c>
      <c r="B33" s="21" t="s">
        <v>213</v>
      </c>
      <c r="C33" s="22">
        <v>0</v>
      </c>
      <c r="D33" s="7" t="str">
        <f t="shared" si="1"/>
        <v>N/A</v>
      </c>
      <c r="E33" s="22">
        <v>0</v>
      </c>
      <c r="F33" s="7" t="str">
        <f t="shared" si="2"/>
        <v>N/A</v>
      </c>
      <c r="G33" s="22">
        <v>0</v>
      </c>
      <c r="H33" s="7" t="str">
        <f t="shared" si="3"/>
        <v>N/A</v>
      </c>
      <c r="I33" s="8" t="s">
        <v>1750</v>
      </c>
      <c r="J33" s="8" t="s">
        <v>1750</v>
      </c>
      <c r="K33" s="25" t="s">
        <v>734</v>
      </c>
      <c r="L33" s="85" t="str">
        <f t="shared" si="0"/>
        <v>N/A</v>
      </c>
    </row>
    <row r="34" spans="1:12" x14ac:dyDescent="0.25">
      <c r="A34" s="84" t="s">
        <v>105</v>
      </c>
      <c r="B34" s="21" t="s">
        <v>213</v>
      </c>
      <c r="C34" s="22">
        <v>12950</v>
      </c>
      <c r="D34" s="7" t="str">
        <f t="shared" si="1"/>
        <v>N/A</v>
      </c>
      <c r="E34" s="22">
        <v>60926</v>
      </c>
      <c r="F34" s="7" t="str">
        <f t="shared" si="2"/>
        <v>N/A</v>
      </c>
      <c r="G34" s="22">
        <v>58177</v>
      </c>
      <c r="H34" s="7" t="str">
        <f t="shared" si="3"/>
        <v>N/A</v>
      </c>
      <c r="I34" s="8">
        <v>370.5</v>
      </c>
      <c r="J34" s="8">
        <v>-4.51</v>
      </c>
      <c r="K34" s="25" t="s">
        <v>734</v>
      </c>
      <c r="L34" s="85" t="str">
        <f t="shared" si="0"/>
        <v>Yes</v>
      </c>
    </row>
    <row r="35" spans="1:12" x14ac:dyDescent="0.25">
      <c r="A35" s="84" t="s">
        <v>991</v>
      </c>
      <c r="B35" s="21" t="s">
        <v>213</v>
      </c>
      <c r="C35" s="22">
        <v>3750</v>
      </c>
      <c r="D35" s="7" t="str">
        <f t="shared" si="1"/>
        <v>N/A</v>
      </c>
      <c r="E35" s="22">
        <v>1605</v>
      </c>
      <c r="F35" s="7" t="str">
        <f t="shared" si="2"/>
        <v>N/A</v>
      </c>
      <c r="G35" s="22">
        <v>5014</v>
      </c>
      <c r="H35" s="7" t="str">
        <f t="shared" si="3"/>
        <v>N/A</v>
      </c>
      <c r="I35" s="8">
        <v>-57.2</v>
      </c>
      <c r="J35" s="8">
        <v>212.4</v>
      </c>
      <c r="K35" s="25" t="s">
        <v>734</v>
      </c>
      <c r="L35" s="85" t="str">
        <f t="shared" si="0"/>
        <v>No</v>
      </c>
    </row>
    <row r="36" spans="1:12" x14ac:dyDescent="0.25">
      <c r="A36" s="84" t="s">
        <v>992</v>
      </c>
      <c r="B36" s="21" t="s">
        <v>213</v>
      </c>
      <c r="C36" s="22">
        <v>261</v>
      </c>
      <c r="D36" s="7" t="str">
        <f t="shared" si="1"/>
        <v>N/A</v>
      </c>
      <c r="E36" s="22">
        <v>61</v>
      </c>
      <c r="F36" s="7" t="str">
        <f t="shared" si="2"/>
        <v>N/A</v>
      </c>
      <c r="G36" s="22">
        <v>335</v>
      </c>
      <c r="H36" s="7" t="str">
        <f t="shared" si="3"/>
        <v>N/A</v>
      </c>
      <c r="I36" s="8">
        <v>-76.599999999999994</v>
      </c>
      <c r="J36" s="8">
        <v>449.2</v>
      </c>
      <c r="K36" s="25" t="s">
        <v>734</v>
      </c>
      <c r="L36" s="85" t="str">
        <f t="shared" si="0"/>
        <v>No</v>
      </c>
    </row>
    <row r="37" spans="1:12" x14ac:dyDescent="0.25">
      <c r="A37" s="84" t="s">
        <v>993</v>
      </c>
      <c r="B37" s="21" t="s">
        <v>213</v>
      </c>
      <c r="C37" s="22">
        <v>0</v>
      </c>
      <c r="D37" s="7" t="str">
        <f t="shared" si="1"/>
        <v>N/A</v>
      </c>
      <c r="E37" s="22">
        <v>0</v>
      </c>
      <c r="F37" s="7" t="str">
        <f t="shared" si="2"/>
        <v>N/A</v>
      </c>
      <c r="G37" s="22">
        <v>0</v>
      </c>
      <c r="H37" s="7" t="str">
        <f t="shared" si="3"/>
        <v>N/A</v>
      </c>
      <c r="I37" s="8" t="s">
        <v>1750</v>
      </c>
      <c r="J37" s="8" t="s">
        <v>1750</v>
      </c>
      <c r="K37" s="25" t="s">
        <v>734</v>
      </c>
      <c r="L37" s="85" t="str">
        <f t="shared" si="0"/>
        <v>N/A</v>
      </c>
    </row>
    <row r="38" spans="1:12" x14ac:dyDescent="0.25">
      <c r="A38" s="84" t="s">
        <v>994</v>
      </c>
      <c r="B38" s="21" t="s">
        <v>213</v>
      </c>
      <c r="C38" s="22">
        <v>5136</v>
      </c>
      <c r="D38" s="7" t="str">
        <f t="shared" si="1"/>
        <v>N/A</v>
      </c>
      <c r="E38" s="22">
        <v>3886</v>
      </c>
      <c r="F38" s="7" t="str">
        <f t="shared" si="2"/>
        <v>N/A</v>
      </c>
      <c r="G38" s="22">
        <v>6347</v>
      </c>
      <c r="H38" s="7" t="str">
        <f t="shared" si="3"/>
        <v>N/A</v>
      </c>
      <c r="I38" s="8">
        <v>-24.3</v>
      </c>
      <c r="J38" s="8">
        <v>63.33</v>
      </c>
      <c r="K38" s="25" t="s">
        <v>734</v>
      </c>
      <c r="L38" s="85" t="str">
        <f t="shared" si="0"/>
        <v>No</v>
      </c>
    </row>
    <row r="39" spans="1:12" x14ac:dyDescent="0.25">
      <c r="A39" s="84" t="s">
        <v>995</v>
      </c>
      <c r="B39" s="21" t="s">
        <v>213</v>
      </c>
      <c r="C39" s="22">
        <v>1389</v>
      </c>
      <c r="D39" s="7" t="str">
        <f t="shared" si="1"/>
        <v>N/A</v>
      </c>
      <c r="E39" s="22">
        <v>55373</v>
      </c>
      <c r="F39" s="7" t="str">
        <f t="shared" si="2"/>
        <v>N/A</v>
      </c>
      <c r="G39" s="22">
        <v>46041</v>
      </c>
      <c r="H39" s="7" t="str">
        <f t="shared" si="3"/>
        <v>N/A</v>
      </c>
      <c r="I39" s="8">
        <v>3887</v>
      </c>
      <c r="J39" s="8">
        <v>-16.899999999999999</v>
      </c>
      <c r="K39" s="25" t="s">
        <v>734</v>
      </c>
      <c r="L39" s="85" t="str">
        <f t="shared" si="0"/>
        <v>Yes</v>
      </c>
    </row>
    <row r="40" spans="1:12" x14ac:dyDescent="0.25">
      <c r="A40" s="84" t="s">
        <v>996</v>
      </c>
      <c r="B40" s="21" t="s">
        <v>213</v>
      </c>
      <c r="C40" s="22">
        <v>2414</v>
      </c>
      <c r="D40" s="7" t="str">
        <f t="shared" si="1"/>
        <v>N/A</v>
      </c>
      <c r="E40" s="22">
        <v>11</v>
      </c>
      <c r="F40" s="7" t="str">
        <f t="shared" si="2"/>
        <v>N/A</v>
      </c>
      <c r="G40" s="22">
        <v>440</v>
      </c>
      <c r="H40" s="7" t="str">
        <f t="shared" si="3"/>
        <v>N/A</v>
      </c>
      <c r="I40" s="8">
        <v>-100</v>
      </c>
      <c r="J40" s="8">
        <v>43900</v>
      </c>
      <c r="K40" s="25" t="s">
        <v>734</v>
      </c>
      <c r="L40" s="85" t="str">
        <f t="shared" si="0"/>
        <v>No</v>
      </c>
    </row>
    <row r="41" spans="1:12" x14ac:dyDescent="0.25">
      <c r="A41" s="142" t="s">
        <v>84</v>
      </c>
      <c r="B41" s="21" t="s">
        <v>213</v>
      </c>
      <c r="C41" s="26">
        <v>624222627</v>
      </c>
      <c r="D41" s="7" t="str">
        <f t="shared" si="1"/>
        <v>N/A</v>
      </c>
      <c r="E41" s="26">
        <v>265644415</v>
      </c>
      <c r="F41" s="7" t="str">
        <f t="shared" si="2"/>
        <v>N/A</v>
      </c>
      <c r="G41" s="26">
        <v>279008844</v>
      </c>
      <c r="H41" s="7" t="str">
        <f t="shared" si="3"/>
        <v>N/A</v>
      </c>
      <c r="I41" s="8">
        <v>-57.4</v>
      </c>
      <c r="J41" s="8">
        <v>5.0309999999999997</v>
      </c>
      <c r="K41" s="25" t="s">
        <v>734</v>
      </c>
      <c r="L41" s="85" t="str">
        <f t="shared" si="0"/>
        <v>Yes</v>
      </c>
    </row>
    <row r="42" spans="1:12" x14ac:dyDescent="0.25">
      <c r="A42" s="142" t="s">
        <v>1473</v>
      </c>
      <c r="B42" s="21" t="s">
        <v>213</v>
      </c>
      <c r="C42" s="26">
        <v>8274.6444365000007</v>
      </c>
      <c r="D42" s="7" t="str">
        <f t="shared" si="1"/>
        <v>N/A</v>
      </c>
      <c r="E42" s="26">
        <v>2520.1781191</v>
      </c>
      <c r="F42" s="7" t="str">
        <f t="shared" si="2"/>
        <v>N/A</v>
      </c>
      <c r="G42" s="26">
        <v>2432.0854602999998</v>
      </c>
      <c r="H42" s="7" t="str">
        <f t="shared" si="3"/>
        <v>N/A</v>
      </c>
      <c r="I42" s="8">
        <v>-69.5</v>
      </c>
      <c r="J42" s="8">
        <v>-3.5</v>
      </c>
      <c r="K42" s="25" t="s">
        <v>734</v>
      </c>
      <c r="L42" s="85" t="str">
        <f t="shared" si="0"/>
        <v>Yes</v>
      </c>
    </row>
    <row r="43" spans="1:12" x14ac:dyDescent="0.25">
      <c r="A43" s="142" t="s">
        <v>1474</v>
      </c>
      <c r="B43" s="21" t="s">
        <v>213</v>
      </c>
      <c r="C43" s="26">
        <v>11211.70032</v>
      </c>
      <c r="D43" s="7" t="str">
        <f t="shared" si="1"/>
        <v>N/A</v>
      </c>
      <c r="E43" s="26">
        <v>5706.0340458000001</v>
      </c>
      <c r="F43" s="7" t="str">
        <f t="shared" si="2"/>
        <v>N/A</v>
      </c>
      <c r="G43" s="26">
        <v>5134.8800794999997</v>
      </c>
      <c r="H43" s="7" t="str">
        <f t="shared" si="3"/>
        <v>N/A</v>
      </c>
      <c r="I43" s="8">
        <v>-49.1</v>
      </c>
      <c r="J43" s="8">
        <v>-10</v>
      </c>
      <c r="K43" s="25" t="s">
        <v>734</v>
      </c>
      <c r="L43" s="85" t="str">
        <f t="shared" si="0"/>
        <v>Yes</v>
      </c>
    </row>
    <row r="44" spans="1:12" x14ac:dyDescent="0.25">
      <c r="A44" s="116" t="s">
        <v>107</v>
      </c>
      <c r="B44" s="21" t="s">
        <v>213</v>
      </c>
      <c r="C44" s="26">
        <v>32733092</v>
      </c>
      <c r="D44" s="7" t="str">
        <f t="shared" si="1"/>
        <v>N/A</v>
      </c>
      <c r="E44" s="26">
        <v>16099971</v>
      </c>
      <c r="F44" s="7" t="str">
        <f t="shared" si="2"/>
        <v>N/A</v>
      </c>
      <c r="G44" s="26">
        <v>24745208</v>
      </c>
      <c r="H44" s="7" t="str">
        <f t="shared" si="3"/>
        <v>N/A</v>
      </c>
      <c r="I44" s="8">
        <v>-50.8</v>
      </c>
      <c r="J44" s="8">
        <v>53.7</v>
      </c>
      <c r="K44" s="25" t="s">
        <v>734</v>
      </c>
      <c r="L44" s="85" t="str">
        <f t="shared" si="0"/>
        <v>No</v>
      </c>
    </row>
    <row r="45" spans="1:12" x14ac:dyDescent="0.25">
      <c r="A45" s="142" t="s">
        <v>158</v>
      </c>
      <c r="B45" s="25" t="s">
        <v>217</v>
      </c>
      <c r="C45" s="1">
        <v>1959</v>
      </c>
      <c r="D45" s="7" t="str">
        <f>IF($B45="N/A","N/A",IF(C45&gt;0,"No",IF(C45&lt;0,"No","Yes")))</f>
        <v>No</v>
      </c>
      <c r="E45" s="1">
        <v>3797</v>
      </c>
      <c r="F45" s="7" t="str">
        <f>IF($B45="N/A","N/A",IF(E45&gt;0,"No",IF(E45&lt;0,"No","Yes")))</f>
        <v>No</v>
      </c>
      <c r="G45" s="1">
        <v>11120</v>
      </c>
      <c r="H45" s="7" t="str">
        <f>IF($B45="N/A","N/A",IF(G45&gt;0,"No",IF(G45&lt;0,"No","Yes")))</f>
        <v>No</v>
      </c>
      <c r="I45" s="8">
        <v>93.82</v>
      </c>
      <c r="J45" s="8">
        <v>192.9</v>
      </c>
      <c r="K45" s="25" t="s">
        <v>734</v>
      </c>
      <c r="L45" s="85" t="str">
        <f t="shared" si="0"/>
        <v>No</v>
      </c>
    </row>
    <row r="46" spans="1:12" x14ac:dyDescent="0.25">
      <c r="A46" s="142" t="s">
        <v>156</v>
      </c>
      <c r="B46" s="21" t="s">
        <v>213</v>
      </c>
      <c r="C46" s="26">
        <v>920568</v>
      </c>
      <c r="D46" s="7" t="str">
        <f t="shared" ref="D46:D47" si="4">IF($B46="N/A","N/A",IF(C46&gt;10,"No",IF(C46&lt;-10,"No","Yes")))</f>
        <v>N/A</v>
      </c>
      <c r="E46" s="26">
        <v>2484825</v>
      </c>
      <c r="F46" s="7" t="str">
        <f t="shared" ref="F46:F47" si="5">IF($B46="N/A","N/A",IF(E46&gt;10,"No",IF(E46&lt;-10,"No","Yes")))</f>
        <v>N/A</v>
      </c>
      <c r="G46" s="26">
        <v>11026671</v>
      </c>
      <c r="H46" s="7" t="str">
        <f t="shared" ref="H46:H47" si="6">IF($B46="N/A","N/A",IF(G46&gt;10,"No",IF(G46&lt;-10,"No","Yes")))</f>
        <v>N/A</v>
      </c>
      <c r="I46" s="8">
        <v>169.9</v>
      </c>
      <c r="J46" s="8">
        <v>343.8</v>
      </c>
      <c r="K46" s="25" t="s">
        <v>734</v>
      </c>
      <c r="L46" s="85" t="str">
        <f t="shared" si="0"/>
        <v>No</v>
      </c>
    </row>
    <row r="47" spans="1:12" x14ac:dyDescent="0.25">
      <c r="A47" s="142" t="s">
        <v>1276</v>
      </c>
      <c r="B47" s="21" t="s">
        <v>213</v>
      </c>
      <c r="C47" s="26">
        <v>469.91730475000003</v>
      </c>
      <c r="D47" s="7" t="str">
        <f t="shared" si="4"/>
        <v>N/A</v>
      </c>
      <c r="E47" s="26">
        <v>654.41796154999997</v>
      </c>
      <c r="F47" s="7" t="str">
        <f t="shared" si="5"/>
        <v>N/A</v>
      </c>
      <c r="G47" s="26">
        <v>991.60710431999996</v>
      </c>
      <c r="H47" s="7" t="str">
        <f t="shared" si="6"/>
        <v>N/A</v>
      </c>
      <c r="I47" s="8">
        <v>39.26</v>
      </c>
      <c r="J47" s="8">
        <v>51.53</v>
      </c>
      <c r="K47" s="25" t="s">
        <v>734</v>
      </c>
      <c r="L47" s="85" t="str">
        <f>IF(J47="Div by 0", "N/A", IF(OR(J47="N/A",K47="N/A"),"N/A", IF(J47&gt;VALUE(MID(K47,1,2)), "No", IF(J47&lt;-1*VALUE(MID(K47,1,2)), "No", "Yes"))))</f>
        <v>No</v>
      </c>
    </row>
    <row r="48" spans="1:12" x14ac:dyDescent="0.25">
      <c r="A48" s="142" t="s">
        <v>1475</v>
      </c>
      <c r="B48" s="21" t="s">
        <v>213</v>
      </c>
      <c r="C48" s="26">
        <v>18867.153559999999</v>
      </c>
      <c r="D48" s="7" t="str">
        <f t="shared" ref="D48:D74" si="7">IF($B48="N/A","N/A",IF(C48&gt;10,"No",IF(C48&lt;-10,"No","Yes")))</f>
        <v>N/A</v>
      </c>
      <c r="E48" s="26">
        <v>16822.478394000002</v>
      </c>
      <c r="F48" s="7" t="str">
        <f t="shared" ref="F48:F74" si="8">IF($B48="N/A","N/A",IF(E48&gt;10,"No",IF(E48&lt;-10,"No","Yes")))</f>
        <v>N/A</v>
      </c>
      <c r="G48" s="26">
        <v>11887.417557000001</v>
      </c>
      <c r="H48" s="7" t="str">
        <f t="shared" ref="H48:H74" si="9">IF($B48="N/A","N/A",IF(G48&gt;10,"No",IF(G48&lt;-10,"No","Yes")))</f>
        <v>N/A</v>
      </c>
      <c r="I48" s="8">
        <v>-10.8</v>
      </c>
      <c r="J48" s="8">
        <v>-29.3</v>
      </c>
      <c r="K48" s="25" t="s">
        <v>734</v>
      </c>
      <c r="L48" s="85" t="str">
        <f t="shared" ref="L48:L74" si="10">IF(J48="Div by 0", "N/A", IF(K48="N/A","N/A", IF(J48&gt;VALUE(MID(K48,1,2)), "No", IF(J48&lt;-1*VALUE(MID(K48,1,2)), "No", "Yes"))))</f>
        <v>Yes</v>
      </c>
    </row>
    <row r="49" spans="1:12" x14ac:dyDescent="0.25">
      <c r="A49" s="142" t="s">
        <v>1476</v>
      </c>
      <c r="B49" s="21" t="s">
        <v>213</v>
      </c>
      <c r="C49" s="26">
        <v>9026.5099974999994</v>
      </c>
      <c r="D49" s="7" t="str">
        <f t="shared" si="7"/>
        <v>N/A</v>
      </c>
      <c r="E49" s="26">
        <v>8602.5677694999995</v>
      </c>
      <c r="F49" s="7" t="str">
        <f t="shared" si="8"/>
        <v>N/A</v>
      </c>
      <c r="G49" s="26">
        <v>12383.670539999999</v>
      </c>
      <c r="H49" s="7" t="str">
        <f t="shared" si="9"/>
        <v>N/A</v>
      </c>
      <c r="I49" s="8">
        <v>-4.7</v>
      </c>
      <c r="J49" s="8">
        <v>43.95</v>
      </c>
      <c r="K49" s="25" t="s">
        <v>734</v>
      </c>
      <c r="L49" s="85" t="str">
        <f t="shared" si="10"/>
        <v>No</v>
      </c>
    </row>
    <row r="50" spans="1:12" x14ac:dyDescent="0.25">
      <c r="A50" s="142" t="s">
        <v>1477</v>
      </c>
      <c r="B50" s="21" t="s">
        <v>213</v>
      </c>
      <c r="C50" s="26" t="s">
        <v>1750</v>
      </c>
      <c r="D50" s="7" t="str">
        <f t="shared" si="7"/>
        <v>N/A</v>
      </c>
      <c r="E50" s="26" t="s">
        <v>1750</v>
      </c>
      <c r="F50" s="7" t="str">
        <f t="shared" si="8"/>
        <v>N/A</v>
      </c>
      <c r="G50" s="26" t="s">
        <v>1750</v>
      </c>
      <c r="H50" s="7" t="str">
        <f t="shared" si="9"/>
        <v>N/A</v>
      </c>
      <c r="I50" s="8" t="s">
        <v>1750</v>
      </c>
      <c r="J50" s="8" t="s">
        <v>1750</v>
      </c>
      <c r="K50" s="25" t="s">
        <v>734</v>
      </c>
      <c r="L50" s="85" t="str">
        <f t="shared" si="10"/>
        <v>N/A</v>
      </c>
    </row>
    <row r="51" spans="1:12" x14ac:dyDescent="0.25">
      <c r="A51" s="142" t="s">
        <v>1478</v>
      </c>
      <c r="B51" s="21" t="s">
        <v>213</v>
      </c>
      <c r="C51" s="26">
        <v>3316.4476439999999</v>
      </c>
      <c r="D51" s="7" t="str">
        <f t="shared" si="7"/>
        <v>N/A</v>
      </c>
      <c r="E51" s="26">
        <v>2783.5909090999999</v>
      </c>
      <c r="F51" s="7" t="str">
        <f t="shared" si="8"/>
        <v>N/A</v>
      </c>
      <c r="G51" s="26">
        <v>228.33333332999999</v>
      </c>
      <c r="H51" s="7" t="str">
        <f t="shared" si="9"/>
        <v>N/A</v>
      </c>
      <c r="I51" s="8">
        <v>-16.100000000000001</v>
      </c>
      <c r="J51" s="8">
        <v>-91.8</v>
      </c>
      <c r="K51" s="25" t="s">
        <v>734</v>
      </c>
      <c r="L51" s="85" t="str">
        <f t="shared" si="10"/>
        <v>No</v>
      </c>
    </row>
    <row r="52" spans="1:12" x14ac:dyDescent="0.25">
      <c r="A52" s="142" t="s">
        <v>1479</v>
      </c>
      <c r="B52" s="21" t="s">
        <v>213</v>
      </c>
      <c r="C52" s="26">
        <v>22275.057482</v>
      </c>
      <c r="D52" s="7" t="str">
        <f t="shared" si="7"/>
        <v>N/A</v>
      </c>
      <c r="E52" s="26">
        <v>18959.608560000001</v>
      </c>
      <c r="F52" s="7" t="str">
        <f t="shared" si="8"/>
        <v>N/A</v>
      </c>
      <c r="G52" s="26">
        <v>6806.3445064999996</v>
      </c>
      <c r="H52" s="7" t="str">
        <f t="shared" si="9"/>
        <v>N/A</v>
      </c>
      <c r="I52" s="8">
        <v>-14.9</v>
      </c>
      <c r="J52" s="8">
        <v>-64.099999999999994</v>
      </c>
      <c r="K52" s="25" t="s">
        <v>734</v>
      </c>
      <c r="L52" s="85" t="str">
        <f t="shared" si="10"/>
        <v>No</v>
      </c>
    </row>
    <row r="53" spans="1:12" x14ac:dyDescent="0.25">
      <c r="A53" s="142" t="s">
        <v>1480</v>
      </c>
      <c r="B53" s="21" t="s">
        <v>213</v>
      </c>
      <c r="C53" s="26" t="s">
        <v>1750</v>
      </c>
      <c r="D53" s="7" t="str">
        <f t="shared" si="7"/>
        <v>N/A</v>
      </c>
      <c r="E53" s="26" t="s">
        <v>1750</v>
      </c>
      <c r="F53" s="7" t="str">
        <f t="shared" si="8"/>
        <v>N/A</v>
      </c>
      <c r="G53" s="26" t="s">
        <v>1750</v>
      </c>
      <c r="H53" s="7" t="str">
        <f t="shared" si="9"/>
        <v>N/A</v>
      </c>
      <c r="I53" s="8" t="s">
        <v>1750</v>
      </c>
      <c r="J53" s="8" t="s">
        <v>1750</v>
      </c>
      <c r="K53" s="25" t="s">
        <v>734</v>
      </c>
      <c r="L53" s="85" t="str">
        <f t="shared" si="10"/>
        <v>N/A</v>
      </c>
    </row>
    <row r="54" spans="1:12" x14ac:dyDescent="0.25">
      <c r="A54" s="142" t="s">
        <v>1481</v>
      </c>
      <c r="B54" s="21" t="s">
        <v>213</v>
      </c>
      <c r="C54" s="26">
        <v>12322.312379000001</v>
      </c>
      <c r="D54" s="7" t="str">
        <f t="shared" si="7"/>
        <v>N/A</v>
      </c>
      <c r="E54" s="26">
        <v>10531.753317999999</v>
      </c>
      <c r="F54" s="7" t="str">
        <f t="shared" si="8"/>
        <v>N/A</v>
      </c>
      <c r="G54" s="26">
        <v>9496.0578341</v>
      </c>
      <c r="H54" s="7" t="str">
        <f t="shared" si="9"/>
        <v>N/A</v>
      </c>
      <c r="I54" s="8">
        <v>-14.5</v>
      </c>
      <c r="J54" s="8">
        <v>-9.83</v>
      </c>
      <c r="K54" s="25" t="s">
        <v>734</v>
      </c>
      <c r="L54" s="85" t="str">
        <f t="shared" si="10"/>
        <v>Yes</v>
      </c>
    </row>
    <row r="55" spans="1:12" x14ac:dyDescent="0.25">
      <c r="A55" s="142" t="s">
        <v>1482</v>
      </c>
      <c r="B55" s="21" t="s">
        <v>213</v>
      </c>
      <c r="C55" s="26">
        <v>10912.704481999999</v>
      </c>
      <c r="D55" s="7" t="str">
        <f t="shared" si="7"/>
        <v>N/A</v>
      </c>
      <c r="E55" s="26">
        <v>9533.3223309000005</v>
      </c>
      <c r="F55" s="7" t="str">
        <f t="shared" si="8"/>
        <v>N/A</v>
      </c>
      <c r="G55" s="26">
        <v>9577.0887772000005</v>
      </c>
      <c r="H55" s="7" t="str">
        <f t="shared" si="9"/>
        <v>N/A</v>
      </c>
      <c r="I55" s="8">
        <v>-12.6</v>
      </c>
      <c r="J55" s="8">
        <v>0.45910000000000001</v>
      </c>
      <c r="K55" s="25" t="s">
        <v>734</v>
      </c>
      <c r="L55" s="85" t="str">
        <f t="shared" si="10"/>
        <v>Yes</v>
      </c>
    </row>
    <row r="56" spans="1:12" x14ac:dyDescent="0.25">
      <c r="A56" s="142" t="s">
        <v>1483</v>
      </c>
      <c r="B56" s="21" t="s">
        <v>213</v>
      </c>
      <c r="C56" s="26" t="s">
        <v>1750</v>
      </c>
      <c r="D56" s="7" t="str">
        <f t="shared" si="7"/>
        <v>N/A</v>
      </c>
      <c r="E56" s="26" t="s">
        <v>1750</v>
      </c>
      <c r="F56" s="7" t="str">
        <f t="shared" si="8"/>
        <v>N/A</v>
      </c>
      <c r="G56" s="26">
        <v>29917</v>
      </c>
      <c r="H56" s="7" t="str">
        <f t="shared" si="9"/>
        <v>N/A</v>
      </c>
      <c r="I56" s="8" t="s">
        <v>1750</v>
      </c>
      <c r="J56" s="8" t="s">
        <v>1750</v>
      </c>
      <c r="K56" s="25" t="s">
        <v>734</v>
      </c>
      <c r="L56" s="85" t="str">
        <f t="shared" si="10"/>
        <v>N/A</v>
      </c>
    </row>
    <row r="57" spans="1:12" x14ac:dyDescent="0.25">
      <c r="A57" s="142" t="s">
        <v>1484</v>
      </c>
      <c r="B57" s="21" t="s">
        <v>213</v>
      </c>
      <c r="C57" s="26">
        <v>7220.4474522</v>
      </c>
      <c r="D57" s="7" t="str">
        <f t="shared" si="7"/>
        <v>N/A</v>
      </c>
      <c r="E57" s="26">
        <v>7624.9304347999996</v>
      </c>
      <c r="F57" s="7" t="str">
        <f t="shared" si="8"/>
        <v>N/A</v>
      </c>
      <c r="G57" s="26">
        <v>9737.6875</v>
      </c>
      <c r="H57" s="7" t="str">
        <f t="shared" si="9"/>
        <v>N/A</v>
      </c>
      <c r="I57" s="8">
        <v>5.6020000000000003</v>
      </c>
      <c r="J57" s="8">
        <v>27.71</v>
      </c>
      <c r="K57" s="25" t="s">
        <v>734</v>
      </c>
      <c r="L57" s="85" t="str">
        <f t="shared" si="10"/>
        <v>Yes</v>
      </c>
    </row>
    <row r="58" spans="1:12" x14ac:dyDescent="0.25">
      <c r="A58" s="142" t="s">
        <v>1485</v>
      </c>
      <c r="B58" s="21" t="s">
        <v>213</v>
      </c>
      <c r="C58" s="26">
        <v>14511.938994</v>
      </c>
      <c r="D58" s="7" t="str">
        <f t="shared" si="7"/>
        <v>N/A</v>
      </c>
      <c r="E58" s="26">
        <v>12595.826168</v>
      </c>
      <c r="F58" s="7" t="str">
        <f t="shared" si="8"/>
        <v>N/A</v>
      </c>
      <c r="G58" s="26">
        <v>5357.7966102</v>
      </c>
      <c r="H58" s="7" t="str">
        <f t="shared" si="9"/>
        <v>N/A</v>
      </c>
      <c r="I58" s="8">
        <v>-13.2</v>
      </c>
      <c r="J58" s="8">
        <v>-57.5</v>
      </c>
      <c r="K58" s="25" t="s">
        <v>734</v>
      </c>
      <c r="L58" s="85" t="str">
        <f t="shared" si="10"/>
        <v>No</v>
      </c>
    </row>
    <row r="59" spans="1:12" x14ac:dyDescent="0.25">
      <c r="A59" s="142" t="s">
        <v>1486</v>
      </c>
      <c r="B59" s="21" t="s">
        <v>213</v>
      </c>
      <c r="C59" s="26" t="s">
        <v>1750</v>
      </c>
      <c r="D59" s="7" t="str">
        <f t="shared" si="7"/>
        <v>N/A</v>
      </c>
      <c r="E59" s="26" t="s">
        <v>1750</v>
      </c>
      <c r="F59" s="7" t="str">
        <f t="shared" si="8"/>
        <v>N/A</v>
      </c>
      <c r="G59" s="26" t="s">
        <v>1750</v>
      </c>
      <c r="H59" s="7" t="str">
        <f t="shared" si="9"/>
        <v>N/A</v>
      </c>
      <c r="I59" s="8" t="s">
        <v>1750</v>
      </c>
      <c r="J59" s="8" t="s">
        <v>1750</v>
      </c>
      <c r="K59" s="25" t="s">
        <v>734</v>
      </c>
      <c r="L59" s="85" t="str">
        <f t="shared" si="10"/>
        <v>N/A</v>
      </c>
    </row>
    <row r="60" spans="1:12" x14ac:dyDescent="0.25">
      <c r="A60" s="142" t="s">
        <v>1487</v>
      </c>
      <c r="B60" s="21" t="s">
        <v>213</v>
      </c>
      <c r="C60" s="26">
        <v>1285.6873505999999</v>
      </c>
      <c r="D60" s="7" t="str">
        <f t="shared" si="7"/>
        <v>N/A</v>
      </c>
      <c r="E60" s="26">
        <v>905.69762707999996</v>
      </c>
      <c r="F60" s="7" t="str">
        <f t="shared" si="8"/>
        <v>N/A</v>
      </c>
      <c r="G60" s="26">
        <v>778.45175952</v>
      </c>
      <c r="H60" s="7" t="str">
        <f t="shared" si="9"/>
        <v>N/A</v>
      </c>
      <c r="I60" s="8">
        <v>-29.6</v>
      </c>
      <c r="J60" s="8">
        <v>-14</v>
      </c>
      <c r="K60" s="25" t="s">
        <v>734</v>
      </c>
      <c r="L60" s="85" t="str">
        <f t="shared" si="10"/>
        <v>Yes</v>
      </c>
    </row>
    <row r="61" spans="1:12" x14ac:dyDescent="0.25">
      <c r="A61" s="142" t="s">
        <v>1488</v>
      </c>
      <c r="B61" s="21" t="s">
        <v>213</v>
      </c>
      <c r="C61" s="26">
        <v>1152.3513923</v>
      </c>
      <c r="D61" s="7" t="str">
        <f t="shared" si="7"/>
        <v>N/A</v>
      </c>
      <c r="E61" s="26">
        <v>1112.1153128000001</v>
      </c>
      <c r="F61" s="7" t="str">
        <f t="shared" si="8"/>
        <v>N/A</v>
      </c>
      <c r="G61" s="26">
        <v>839.82175800000005</v>
      </c>
      <c r="H61" s="7" t="str">
        <f t="shared" si="9"/>
        <v>N/A</v>
      </c>
      <c r="I61" s="8">
        <v>-3.49</v>
      </c>
      <c r="J61" s="8">
        <v>-24.5</v>
      </c>
      <c r="K61" s="25" t="s">
        <v>734</v>
      </c>
      <c r="L61" s="85" t="str">
        <f t="shared" si="10"/>
        <v>Yes</v>
      </c>
    </row>
    <row r="62" spans="1:12" x14ac:dyDescent="0.25">
      <c r="A62" s="142" t="s">
        <v>1489</v>
      </c>
      <c r="B62" s="21" t="s">
        <v>213</v>
      </c>
      <c r="C62" s="26">
        <v>896.97872340000004</v>
      </c>
      <c r="D62" s="7" t="str">
        <f t="shared" si="7"/>
        <v>N/A</v>
      </c>
      <c r="E62" s="26">
        <v>0</v>
      </c>
      <c r="F62" s="7" t="str">
        <f t="shared" si="8"/>
        <v>N/A</v>
      </c>
      <c r="G62" s="26">
        <v>1856.671875</v>
      </c>
      <c r="H62" s="7" t="str">
        <f t="shared" si="9"/>
        <v>N/A</v>
      </c>
      <c r="I62" s="8">
        <v>-100</v>
      </c>
      <c r="J62" s="8" t="s">
        <v>1750</v>
      </c>
      <c r="K62" s="25" t="s">
        <v>734</v>
      </c>
      <c r="L62" s="85" t="str">
        <f t="shared" si="10"/>
        <v>N/A</v>
      </c>
    </row>
    <row r="63" spans="1:12" ht="25" x14ac:dyDescent="0.25">
      <c r="A63" s="142" t="s">
        <v>1490</v>
      </c>
      <c r="B63" s="21" t="s">
        <v>213</v>
      </c>
      <c r="C63" s="26" t="s">
        <v>1750</v>
      </c>
      <c r="D63" s="7" t="str">
        <f t="shared" si="7"/>
        <v>N/A</v>
      </c>
      <c r="E63" s="26" t="s">
        <v>1750</v>
      </c>
      <c r="F63" s="7" t="str">
        <f t="shared" si="8"/>
        <v>N/A</v>
      </c>
      <c r="G63" s="26" t="s">
        <v>1750</v>
      </c>
      <c r="H63" s="7" t="str">
        <f t="shared" si="9"/>
        <v>N/A</v>
      </c>
      <c r="I63" s="8" t="s">
        <v>1750</v>
      </c>
      <c r="J63" s="8" t="s">
        <v>1750</v>
      </c>
      <c r="K63" s="25" t="s">
        <v>734</v>
      </c>
      <c r="L63" s="85" t="str">
        <f t="shared" si="10"/>
        <v>N/A</v>
      </c>
    </row>
    <row r="64" spans="1:12" x14ac:dyDescent="0.25">
      <c r="A64" s="142" t="s">
        <v>1491</v>
      </c>
      <c r="B64" s="21" t="s">
        <v>213</v>
      </c>
      <c r="C64" s="26">
        <v>894.96386992999999</v>
      </c>
      <c r="D64" s="7" t="str">
        <f t="shared" si="7"/>
        <v>N/A</v>
      </c>
      <c r="E64" s="26">
        <v>650.12630044000002</v>
      </c>
      <c r="F64" s="7" t="str">
        <f t="shared" si="8"/>
        <v>N/A</v>
      </c>
      <c r="G64" s="26">
        <v>712.77438137000001</v>
      </c>
      <c r="H64" s="7" t="str">
        <f t="shared" si="9"/>
        <v>N/A</v>
      </c>
      <c r="I64" s="8">
        <v>-27.4</v>
      </c>
      <c r="J64" s="8">
        <v>9.6359999999999992</v>
      </c>
      <c r="K64" s="25" t="s">
        <v>734</v>
      </c>
      <c r="L64" s="85" t="str">
        <f t="shared" si="10"/>
        <v>Yes</v>
      </c>
    </row>
    <row r="65" spans="1:12" x14ac:dyDescent="0.25">
      <c r="A65" s="142" t="s">
        <v>1492</v>
      </c>
      <c r="B65" s="21" t="s">
        <v>213</v>
      </c>
      <c r="C65" s="26">
        <v>1023.5374841</v>
      </c>
      <c r="D65" s="7" t="str">
        <f t="shared" si="7"/>
        <v>N/A</v>
      </c>
      <c r="E65" s="26">
        <v>1625.1231321</v>
      </c>
      <c r="F65" s="7" t="str">
        <f t="shared" si="8"/>
        <v>N/A</v>
      </c>
      <c r="G65" s="26">
        <v>1211.7524917000001</v>
      </c>
      <c r="H65" s="7" t="str">
        <f t="shared" si="9"/>
        <v>N/A</v>
      </c>
      <c r="I65" s="8">
        <v>58.78</v>
      </c>
      <c r="J65" s="8">
        <v>-25.4</v>
      </c>
      <c r="K65" s="25" t="s">
        <v>734</v>
      </c>
      <c r="L65" s="85" t="str">
        <f t="shared" si="10"/>
        <v>Yes</v>
      </c>
    </row>
    <row r="66" spans="1:12" x14ac:dyDescent="0.25">
      <c r="A66" s="142" t="s">
        <v>1493</v>
      </c>
      <c r="B66" s="21" t="s">
        <v>213</v>
      </c>
      <c r="C66" s="26">
        <v>3017.8637601999999</v>
      </c>
      <c r="D66" s="7" t="str">
        <f t="shared" si="7"/>
        <v>N/A</v>
      </c>
      <c r="E66" s="26">
        <v>3060.8793411000001</v>
      </c>
      <c r="F66" s="7" t="str">
        <f t="shared" si="8"/>
        <v>N/A</v>
      </c>
      <c r="G66" s="26">
        <v>1252.7367678000001</v>
      </c>
      <c r="H66" s="7" t="str">
        <f t="shared" si="9"/>
        <v>N/A</v>
      </c>
      <c r="I66" s="8">
        <v>1.425</v>
      </c>
      <c r="J66" s="8">
        <v>-59.1</v>
      </c>
      <c r="K66" s="25" t="s">
        <v>734</v>
      </c>
      <c r="L66" s="85" t="str">
        <f t="shared" si="10"/>
        <v>No</v>
      </c>
    </row>
    <row r="67" spans="1:12" x14ac:dyDescent="0.25">
      <c r="A67" s="142" t="s">
        <v>1494</v>
      </c>
      <c r="B67" s="21" t="s">
        <v>213</v>
      </c>
      <c r="C67" s="26" t="s">
        <v>1750</v>
      </c>
      <c r="D67" s="7" t="str">
        <f t="shared" si="7"/>
        <v>N/A</v>
      </c>
      <c r="E67" s="26" t="s">
        <v>1750</v>
      </c>
      <c r="F67" s="7" t="str">
        <f t="shared" si="8"/>
        <v>N/A</v>
      </c>
      <c r="G67" s="26" t="s">
        <v>1750</v>
      </c>
      <c r="H67" s="7" t="str">
        <f t="shared" si="9"/>
        <v>N/A</v>
      </c>
      <c r="I67" s="8" t="s">
        <v>1750</v>
      </c>
      <c r="J67" s="8" t="s">
        <v>1750</v>
      </c>
      <c r="K67" s="25" t="s">
        <v>734</v>
      </c>
      <c r="L67" s="85" t="str">
        <f t="shared" si="10"/>
        <v>N/A</v>
      </c>
    </row>
    <row r="68" spans="1:12" x14ac:dyDescent="0.25">
      <c r="A68" s="142" t="s">
        <v>1495</v>
      </c>
      <c r="B68" s="21" t="s">
        <v>213</v>
      </c>
      <c r="C68" s="26">
        <v>2005.3366794999999</v>
      </c>
      <c r="D68" s="7" t="str">
        <f t="shared" si="7"/>
        <v>N/A</v>
      </c>
      <c r="E68" s="26">
        <v>1100.50929</v>
      </c>
      <c r="F68" s="7" t="str">
        <f t="shared" si="8"/>
        <v>N/A</v>
      </c>
      <c r="G68" s="26">
        <v>1334.0184781</v>
      </c>
      <c r="H68" s="7" t="str">
        <f t="shared" si="9"/>
        <v>N/A</v>
      </c>
      <c r="I68" s="8">
        <v>-45.1</v>
      </c>
      <c r="J68" s="8">
        <v>21.22</v>
      </c>
      <c r="K68" s="25" t="s">
        <v>734</v>
      </c>
      <c r="L68" s="85" t="str">
        <f t="shared" si="10"/>
        <v>Yes</v>
      </c>
    </row>
    <row r="69" spans="1:12" x14ac:dyDescent="0.25">
      <c r="A69" s="142" t="s">
        <v>1496</v>
      </c>
      <c r="B69" s="21" t="s">
        <v>213</v>
      </c>
      <c r="C69" s="26">
        <v>2195.6802667000002</v>
      </c>
      <c r="D69" s="7" t="str">
        <f t="shared" si="7"/>
        <v>N/A</v>
      </c>
      <c r="E69" s="26">
        <v>1697.2392523000001</v>
      </c>
      <c r="F69" s="7" t="str">
        <f t="shared" si="8"/>
        <v>N/A</v>
      </c>
      <c r="G69" s="26">
        <v>2064.22856</v>
      </c>
      <c r="H69" s="7" t="str">
        <f t="shared" si="9"/>
        <v>N/A</v>
      </c>
      <c r="I69" s="8">
        <v>-22.7</v>
      </c>
      <c r="J69" s="8">
        <v>21.62</v>
      </c>
      <c r="K69" s="25" t="s">
        <v>734</v>
      </c>
      <c r="L69" s="85" t="str">
        <f t="shared" si="10"/>
        <v>Yes</v>
      </c>
    </row>
    <row r="70" spans="1:12" x14ac:dyDescent="0.25">
      <c r="A70" s="142" t="s">
        <v>1497</v>
      </c>
      <c r="B70" s="21" t="s">
        <v>213</v>
      </c>
      <c r="C70" s="26">
        <v>2021.5517241</v>
      </c>
      <c r="D70" s="7" t="str">
        <f t="shared" si="7"/>
        <v>N/A</v>
      </c>
      <c r="E70" s="26">
        <v>1030.5573770000001</v>
      </c>
      <c r="F70" s="7" t="str">
        <f t="shared" si="8"/>
        <v>N/A</v>
      </c>
      <c r="G70" s="26">
        <v>1084.0089551999999</v>
      </c>
      <c r="H70" s="7" t="str">
        <f t="shared" si="9"/>
        <v>N/A</v>
      </c>
      <c r="I70" s="8">
        <v>-49</v>
      </c>
      <c r="J70" s="8">
        <v>5.1870000000000003</v>
      </c>
      <c r="K70" s="25" t="s">
        <v>734</v>
      </c>
      <c r="L70" s="85" t="str">
        <f t="shared" si="10"/>
        <v>Yes</v>
      </c>
    </row>
    <row r="71" spans="1:12" ht="25" x14ac:dyDescent="0.25">
      <c r="A71" s="142" t="s">
        <v>1498</v>
      </c>
      <c r="B71" s="21" t="s">
        <v>213</v>
      </c>
      <c r="C71" s="26" t="s">
        <v>1750</v>
      </c>
      <c r="D71" s="7" t="str">
        <f t="shared" si="7"/>
        <v>N/A</v>
      </c>
      <c r="E71" s="26" t="s">
        <v>1750</v>
      </c>
      <c r="F71" s="7" t="str">
        <f t="shared" si="8"/>
        <v>N/A</v>
      </c>
      <c r="G71" s="26" t="s">
        <v>1750</v>
      </c>
      <c r="H71" s="7" t="str">
        <f t="shared" si="9"/>
        <v>N/A</v>
      </c>
      <c r="I71" s="8" t="s">
        <v>1750</v>
      </c>
      <c r="J71" s="8" t="s">
        <v>1750</v>
      </c>
      <c r="K71" s="25" t="s">
        <v>734</v>
      </c>
      <c r="L71" s="85" t="str">
        <f t="shared" si="10"/>
        <v>N/A</v>
      </c>
    </row>
    <row r="72" spans="1:12" x14ac:dyDescent="0.25">
      <c r="A72" s="142" t="s">
        <v>1499</v>
      </c>
      <c r="B72" s="21" t="s">
        <v>213</v>
      </c>
      <c r="C72" s="26">
        <v>1063.7980918999999</v>
      </c>
      <c r="D72" s="7" t="str">
        <f t="shared" si="7"/>
        <v>N/A</v>
      </c>
      <c r="E72" s="26">
        <v>1335.2120431999999</v>
      </c>
      <c r="F72" s="7" t="str">
        <f t="shared" si="8"/>
        <v>N/A</v>
      </c>
      <c r="G72" s="26">
        <v>1145.0507325999999</v>
      </c>
      <c r="H72" s="7" t="str">
        <f t="shared" si="9"/>
        <v>N/A</v>
      </c>
      <c r="I72" s="8">
        <v>25.51</v>
      </c>
      <c r="J72" s="8">
        <v>-14.2</v>
      </c>
      <c r="K72" s="25" t="s">
        <v>734</v>
      </c>
      <c r="L72" s="85" t="str">
        <f t="shared" si="10"/>
        <v>Yes</v>
      </c>
    </row>
    <row r="73" spans="1:12" x14ac:dyDescent="0.25">
      <c r="A73" s="142" t="s">
        <v>1500</v>
      </c>
      <c r="B73" s="21" t="s">
        <v>213</v>
      </c>
      <c r="C73" s="26">
        <v>1109.7624189999999</v>
      </c>
      <c r="D73" s="7" t="str">
        <f t="shared" si="7"/>
        <v>N/A</v>
      </c>
      <c r="E73" s="26">
        <v>1066.8387481</v>
      </c>
      <c r="F73" s="7" t="str">
        <f t="shared" si="8"/>
        <v>N/A</v>
      </c>
      <c r="G73" s="26">
        <v>1291.1840751</v>
      </c>
      <c r="H73" s="7" t="str">
        <f t="shared" si="9"/>
        <v>N/A</v>
      </c>
      <c r="I73" s="8">
        <v>-3.87</v>
      </c>
      <c r="J73" s="8">
        <v>21.03</v>
      </c>
      <c r="K73" s="25" t="s">
        <v>734</v>
      </c>
      <c r="L73" s="85" t="str">
        <f t="shared" si="10"/>
        <v>Yes</v>
      </c>
    </row>
    <row r="74" spans="1:12" x14ac:dyDescent="0.25">
      <c r="A74" s="142" t="s">
        <v>1501</v>
      </c>
      <c r="B74" s="21" t="s">
        <v>213</v>
      </c>
      <c r="C74" s="26">
        <v>4226.4113504999996</v>
      </c>
      <c r="D74" s="7" t="str">
        <f t="shared" si="7"/>
        <v>N/A</v>
      </c>
      <c r="E74" s="26">
        <v>0</v>
      </c>
      <c r="F74" s="7" t="str">
        <f t="shared" si="8"/>
        <v>N/A</v>
      </c>
      <c r="G74" s="26">
        <v>411.28409090999997</v>
      </c>
      <c r="H74" s="7" t="str">
        <f t="shared" si="9"/>
        <v>N/A</v>
      </c>
      <c r="I74" s="8">
        <v>-100</v>
      </c>
      <c r="J74" s="8" t="s">
        <v>1750</v>
      </c>
      <c r="K74" s="25" t="s">
        <v>734</v>
      </c>
      <c r="L74" s="85" t="str">
        <f t="shared" si="10"/>
        <v>N/A</v>
      </c>
    </row>
    <row r="75" spans="1:12" x14ac:dyDescent="0.25">
      <c r="A75" s="142" t="s">
        <v>1583</v>
      </c>
      <c r="B75" s="21" t="s">
        <v>213</v>
      </c>
      <c r="C75" s="26">
        <v>50682724</v>
      </c>
      <c r="D75" s="7" t="str">
        <f t="shared" ref="D75:D144" si="11">IF($B75="N/A","N/A",IF(C75&gt;10,"No",IF(C75&lt;-10,"No","Yes")))</f>
        <v>N/A</v>
      </c>
      <c r="E75" s="26">
        <v>40912797</v>
      </c>
      <c r="F75" s="7" t="str">
        <f t="shared" ref="F75:F144" si="12">IF($B75="N/A","N/A",IF(E75&gt;10,"No",IF(E75&lt;-10,"No","Yes")))</f>
        <v>N/A</v>
      </c>
      <c r="G75" s="26">
        <v>44418966</v>
      </c>
      <c r="H75" s="7" t="str">
        <f t="shared" ref="H75:H144" si="13">IF($B75="N/A","N/A",IF(G75&gt;10,"No",IF(G75&lt;-10,"No","Yes")))</f>
        <v>N/A</v>
      </c>
      <c r="I75" s="8">
        <v>-19.3</v>
      </c>
      <c r="J75" s="8">
        <v>8.57</v>
      </c>
      <c r="K75" s="25" t="s">
        <v>734</v>
      </c>
      <c r="L75" s="85" t="str">
        <f t="shared" ref="L75:L135" si="14">IF(J75="Div by 0", "N/A", IF(K75="N/A","N/A", IF(J75&gt;VALUE(MID(K75,1,2)), "No", IF(J75&lt;-1*VALUE(MID(K75,1,2)), "No", "Yes"))))</f>
        <v>Yes</v>
      </c>
    </row>
    <row r="76" spans="1:12" x14ac:dyDescent="0.25">
      <c r="A76" s="142" t="s">
        <v>595</v>
      </c>
      <c r="B76" s="21" t="s">
        <v>213</v>
      </c>
      <c r="C76" s="22">
        <v>6226</v>
      </c>
      <c r="D76" s="7" t="str">
        <f t="shared" si="11"/>
        <v>N/A</v>
      </c>
      <c r="E76" s="22">
        <v>3966</v>
      </c>
      <c r="F76" s="7" t="str">
        <f t="shared" si="12"/>
        <v>N/A</v>
      </c>
      <c r="G76" s="22">
        <v>4595</v>
      </c>
      <c r="H76" s="7" t="str">
        <f t="shared" si="13"/>
        <v>N/A</v>
      </c>
      <c r="I76" s="8">
        <v>-36.299999999999997</v>
      </c>
      <c r="J76" s="8">
        <v>15.86</v>
      </c>
      <c r="K76" s="25" t="s">
        <v>734</v>
      </c>
      <c r="L76" s="85" t="str">
        <f t="shared" si="14"/>
        <v>Yes</v>
      </c>
    </row>
    <row r="77" spans="1:12" x14ac:dyDescent="0.25">
      <c r="A77" s="142" t="s">
        <v>1410</v>
      </c>
      <c r="B77" s="21" t="s">
        <v>213</v>
      </c>
      <c r="C77" s="26">
        <v>8140.4953421</v>
      </c>
      <c r="D77" s="7" t="str">
        <f t="shared" si="11"/>
        <v>N/A</v>
      </c>
      <c r="E77" s="26">
        <v>10315.884265999999</v>
      </c>
      <c r="F77" s="7" t="str">
        <f t="shared" si="12"/>
        <v>N/A</v>
      </c>
      <c r="G77" s="26">
        <v>9666.8043526000001</v>
      </c>
      <c r="H77" s="7" t="str">
        <f t="shared" si="13"/>
        <v>N/A</v>
      </c>
      <c r="I77" s="8">
        <v>26.72</v>
      </c>
      <c r="J77" s="8">
        <v>-6.29</v>
      </c>
      <c r="K77" s="25" t="s">
        <v>734</v>
      </c>
      <c r="L77" s="85" t="str">
        <f t="shared" si="14"/>
        <v>Yes</v>
      </c>
    </row>
    <row r="78" spans="1:12" x14ac:dyDescent="0.25">
      <c r="A78" s="142" t="s">
        <v>1411</v>
      </c>
      <c r="B78" s="21" t="s">
        <v>213</v>
      </c>
      <c r="C78" s="22">
        <v>3.7010921940000001</v>
      </c>
      <c r="D78" s="7" t="str">
        <f t="shared" si="11"/>
        <v>N/A</v>
      </c>
      <c r="E78" s="22">
        <v>4.520927887</v>
      </c>
      <c r="F78" s="7" t="str">
        <f t="shared" si="12"/>
        <v>N/A</v>
      </c>
      <c r="G78" s="22">
        <v>3.8994559303999998</v>
      </c>
      <c r="H78" s="7" t="str">
        <f t="shared" si="13"/>
        <v>N/A</v>
      </c>
      <c r="I78" s="8">
        <v>22.15</v>
      </c>
      <c r="J78" s="8">
        <v>-13.7</v>
      </c>
      <c r="K78" s="25" t="s">
        <v>734</v>
      </c>
      <c r="L78" s="85" t="str">
        <f t="shared" si="14"/>
        <v>Yes</v>
      </c>
    </row>
    <row r="79" spans="1:12" x14ac:dyDescent="0.25">
      <c r="A79" s="142" t="s">
        <v>596</v>
      </c>
      <c r="B79" s="21" t="s">
        <v>213</v>
      </c>
      <c r="C79" s="26">
        <v>1951797</v>
      </c>
      <c r="D79" s="7" t="str">
        <f t="shared" si="11"/>
        <v>N/A</v>
      </c>
      <c r="E79" s="26">
        <v>1882865</v>
      </c>
      <c r="F79" s="7" t="str">
        <f t="shared" si="12"/>
        <v>N/A</v>
      </c>
      <c r="G79" s="26">
        <v>2961263</v>
      </c>
      <c r="H79" s="7" t="str">
        <f t="shared" si="13"/>
        <v>N/A</v>
      </c>
      <c r="I79" s="8">
        <v>-3.53</v>
      </c>
      <c r="J79" s="8">
        <v>57.27</v>
      </c>
      <c r="K79" s="25" t="s">
        <v>734</v>
      </c>
      <c r="L79" s="85" t="str">
        <f t="shared" si="14"/>
        <v>No</v>
      </c>
    </row>
    <row r="80" spans="1:12" x14ac:dyDescent="0.25">
      <c r="A80" s="142" t="s">
        <v>597</v>
      </c>
      <c r="B80" s="21" t="s">
        <v>213</v>
      </c>
      <c r="C80" s="22">
        <v>28</v>
      </c>
      <c r="D80" s="7" t="str">
        <f t="shared" si="11"/>
        <v>N/A</v>
      </c>
      <c r="E80" s="22">
        <v>17</v>
      </c>
      <c r="F80" s="7" t="str">
        <f t="shared" si="12"/>
        <v>N/A</v>
      </c>
      <c r="G80" s="22">
        <v>12</v>
      </c>
      <c r="H80" s="7" t="str">
        <f t="shared" si="13"/>
        <v>N/A</v>
      </c>
      <c r="I80" s="8">
        <v>-39.299999999999997</v>
      </c>
      <c r="J80" s="8">
        <v>-29.4</v>
      </c>
      <c r="K80" s="25" t="s">
        <v>734</v>
      </c>
      <c r="L80" s="85" t="str">
        <f t="shared" si="14"/>
        <v>Yes</v>
      </c>
    </row>
    <row r="81" spans="1:12" x14ac:dyDescent="0.25">
      <c r="A81" s="142" t="s">
        <v>1412</v>
      </c>
      <c r="B81" s="21" t="s">
        <v>213</v>
      </c>
      <c r="C81" s="26">
        <v>69707.035713999998</v>
      </c>
      <c r="D81" s="7" t="str">
        <f t="shared" si="11"/>
        <v>N/A</v>
      </c>
      <c r="E81" s="26">
        <v>110756.76471</v>
      </c>
      <c r="F81" s="7" t="str">
        <f t="shared" si="12"/>
        <v>N/A</v>
      </c>
      <c r="G81" s="26">
        <v>246771.91667000001</v>
      </c>
      <c r="H81" s="7" t="str">
        <f t="shared" si="13"/>
        <v>N/A</v>
      </c>
      <c r="I81" s="8">
        <v>58.89</v>
      </c>
      <c r="J81" s="8">
        <v>122.8</v>
      </c>
      <c r="K81" s="25" t="s">
        <v>734</v>
      </c>
      <c r="L81" s="85" t="str">
        <f t="shared" si="14"/>
        <v>No</v>
      </c>
    </row>
    <row r="82" spans="1:12" ht="25" x14ac:dyDescent="0.25">
      <c r="A82" s="142" t="s">
        <v>598</v>
      </c>
      <c r="B82" s="21" t="s">
        <v>213</v>
      </c>
      <c r="C82" s="26">
        <v>6197557</v>
      </c>
      <c r="D82" s="7" t="str">
        <f t="shared" si="11"/>
        <v>N/A</v>
      </c>
      <c r="E82" s="26">
        <v>4688681</v>
      </c>
      <c r="F82" s="7" t="str">
        <f t="shared" si="12"/>
        <v>N/A</v>
      </c>
      <c r="G82" s="26">
        <v>1360732</v>
      </c>
      <c r="H82" s="7" t="str">
        <f t="shared" si="13"/>
        <v>N/A</v>
      </c>
      <c r="I82" s="8">
        <v>-24.3</v>
      </c>
      <c r="J82" s="8">
        <v>-71</v>
      </c>
      <c r="K82" s="25" t="s">
        <v>734</v>
      </c>
      <c r="L82" s="85" t="str">
        <f t="shared" si="14"/>
        <v>No</v>
      </c>
    </row>
    <row r="83" spans="1:12" x14ac:dyDescent="0.25">
      <c r="A83" s="142" t="s">
        <v>599</v>
      </c>
      <c r="B83" s="21" t="s">
        <v>213</v>
      </c>
      <c r="C83" s="22">
        <v>147</v>
      </c>
      <c r="D83" s="7" t="str">
        <f t="shared" si="11"/>
        <v>N/A</v>
      </c>
      <c r="E83" s="22">
        <v>111</v>
      </c>
      <c r="F83" s="7" t="str">
        <f t="shared" si="12"/>
        <v>N/A</v>
      </c>
      <c r="G83" s="22">
        <v>62</v>
      </c>
      <c r="H83" s="7" t="str">
        <f t="shared" si="13"/>
        <v>N/A</v>
      </c>
      <c r="I83" s="8">
        <v>-24.5</v>
      </c>
      <c r="J83" s="8">
        <v>-44.1</v>
      </c>
      <c r="K83" s="25" t="s">
        <v>734</v>
      </c>
      <c r="L83" s="85" t="str">
        <f t="shared" si="14"/>
        <v>No</v>
      </c>
    </row>
    <row r="84" spans="1:12" ht="25" x14ac:dyDescent="0.25">
      <c r="A84" s="116" t="s">
        <v>1413</v>
      </c>
      <c r="B84" s="21" t="s">
        <v>213</v>
      </c>
      <c r="C84" s="26">
        <v>42160.251701000001</v>
      </c>
      <c r="D84" s="7" t="str">
        <f t="shared" si="11"/>
        <v>N/A</v>
      </c>
      <c r="E84" s="26">
        <v>42240.369369</v>
      </c>
      <c r="F84" s="7" t="str">
        <f t="shared" si="12"/>
        <v>N/A</v>
      </c>
      <c r="G84" s="26">
        <v>21947.290323000001</v>
      </c>
      <c r="H84" s="7" t="str">
        <f t="shared" si="13"/>
        <v>N/A</v>
      </c>
      <c r="I84" s="8">
        <v>0.19</v>
      </c>
      <c r="J84" s="8">
        <v>-48</v>
      </c>
      <c r="K84" s="25" t="s">
        <v>734</v>
      </c>
      <c r="L84" s="85" t="str">
        <f t="shared" si="14"/>
        <v>No</v>
      </c>
    </row>
    <row r="85" spans="1:12" x14ac:dyDescent="0.25">
      <c r="A85" s="116" t="s">
        <v>600</v>
      </c>
      <c r="B85" s="21" t="s">
        <v>213</v>
      </c>
      <c r="C85" s="26">
        <v>0</v>
      </c>
      <c r="D85" s="7" t="str">
        <f t="shared" si="11"/>
        <v>N/A</v>
      </c>
      <c r="E85" s="26">
        <v>0</v>
      </c>
      <c r="F85" s="7" t="str">
        <f t="shared" si="12"/>
        <v>N/A</v>
      </c>
      <c r="G85" s="26">
        <v>0</v>
      </c>
      <c r="H85" s="7" t="str">
        <f t="shared" si="13"/>
        <v>N/A</v>
      </c>
      <c r="I85" s="8" t="s">
        <v>1750</v>
      </c>
      <c r="J85" s="8" t="s">
        <v>1750</v>
      </c>
      <c r="K85" s="25" t="s">
        <v>734</v>
      </c>
      <c r="L85" s="85" t="str">
        <f t="shared" si="14"/>
        <v>N/A</v>
      </c>
    </row>
    <row r="86" spans="1:12" x14ac:dyDescent="0.25">
      <c r="A86" s="116" t="s">
        <v>601</v>
      </c>
      <c r="B86" s="21" t="s">
        <v>213</v>
      </c>
      <c r="C86" s="22">
        <v>0</v>
      </c>
      <c r="D86" s="7" t="str">
        <f t="shared" si="11"/>
        <v>N/A</v>
      </c>
      <c r="E86" s="22">
        <v>0</v>
      </c>
      <c r="F86" s="7" t="str">
        <f t="shared" si="12"/>
        <v>N/A</v>
      </c>
      <c r="G86" s="22">
        <v>0</v>
      </c>
      <c r="H86" s="7" t="str">
        <f t="shared" si="13"/>
        <v>N/A</v>
      </c>
      <c r="I86" s="8" t="s">
        <v>1750</v>
      </c>
      <c r="J86" s="8" t="s">
        <v>1750</v>
      </c>
      <c r="K86" s="25" t="s">
        <v>734</v>
      </c>
      <c r="L86" s="85" t="str">
        <f t="shared" si="14"/>
        <v>N/A</v>
      </c>
    </row>
    <row r="87" spans="1:12" x14ac:dyDescent="0.25">
      <c r="A87" s="116" t="s">
        <v>1414</v>
      </c>
      <c r="B87" s="21" t="s">
        <v>213</v>
      </c>
      <c r="C87" s="26" t="s">
        <v>1750</v>
      </c>
      <c r="D87" s="7" t="str">
        <f t="shared" si="11"/>
        <v>N/A</v>
      </c>
      <c r="E87" s="26" t="s">
        <v>1750</v>
      </c>
      <c r="F87" s="7" t="str">
        <f t="shared" si="12"/>
        <v>N/A</v>
      </c>
      <c r="G87" s="26" t="s">
        <v>1750</v>
      </c>
      <c r="H87" s="7" t="str">
        <f t="shared" si="13"/>
        <v>N/A</v>
      </c>
      <c r="I87" s="8" t="s">
        <v>1750</v>
      </c>
      <c r="J87" s="8" t="s">
        <v>1750</v>
      </c>
      <c r="K87" s="25" t="s">
        <v>734</v>
      </c>
      <c r="L87" s="85" t="str">
        <f t="shared" si="14"/>
        <v>N/A</v>
      </c>
    </row>
    <row r="88" spans="1:12" x14ac:dyDescent="0.25">
      <c r="A88" s="142" t="s">
        <v>602</v>
      </c>
      <c r="B88" s="21" t="s">
        <v>213</v>
      </c>
      <c r="C88" s="26">
        <v>195543944</v>
      </c>
      <c r="D88" s="7" t="str">
        <f t="shared" si="11"/>
        <v>N/A</v>
      </c>
      <c r="E88" s="26">
        <v>50006034</v>
      </c>
      <c r="F88" s="7" t="str">
        <f t="shared" si="12"/>
        <v>N/A</v>
      </c>
      <c r="G88" s="26">
        <v>45278535</v>
      </c>
      <c r="H88" s="7" t="str">
        <f t="shared" si="13"/>
        <v>N/A</v>
      </c>
      <c r="I88" s="8">
        <v>-74.400000000000006</v>
      </c>
      <c r="J88" s="8">
        <v>-9.4499999999999993</v>
      </c>
      <c r="K88" s="25" t="s">
        <v>734</v>
      </c>
      <c r="L88" s="85" t="str">
        <f t="shared" si="14"/>
        <v>Yes</v>
      </c>
    </row>
    <row r="89" spans="1:12" x14ac:dyDescent="0.25">
      <c r="A89" s="145" t="s">
        <v>603</v>
      </c>
      <c r="B89" s="22" t="s">
        <v>213</v>
      </c>
      <c r="C89" s="22">
        <v>5199</v>
      </c>
      <c r="D89" s="7" t="str">
        <f t="shared" si="11"/>
        <v>N/A</v>
      </c>
      <c r="E89" s="22">
        <v>1409</v>
      </c>
      <c r="F89" s="7" t="str">
        <f t="shared" si="12"/>
        <v>N/A</v>
      </c>
      <c r="G89" s="22">
        <v>1133</v>
      </c>
      <c r="H89" s="7" t="str">
        <f t="shared" si="13"/>
        <v>N/A</v>
      </c>
      <c r="I89" s="8">
        <v>-72.900000000000006</v>
      </c>
      <c r="J89" s="8">
        <v>-19.600000000000001</v>
      </c>
      <c r="K89" s="1" t="s">
        <v>734</v>
      </c>
      <c r="L89" s="85" t="str">
        <f t="shared" si="14"/>
        <v>Yes</v>
      </c>
    </row>
    <row r="90" spans="1:12" x14ac:dyDescent="0.25">
      <c r="A90" s="142" t="s">
        <v>1415</v>
      </c>
      <c r="B90" s="21" t="s">
        <v>213</v>
      </c>
      <c r="C90" s="26">
        <v>37611.837660999998</v>
      </c>
      <c r="D90" s="7" t="str">
        <f t="shared" si="11"/>
        <v>N/A</v>
      </c>
      <c r="E90" s="26">
        <v>35490.442866999998</v>
      </c>
      <c r="F90" s="7" t="str">
        <f t="shared" si="12"/>
        <v>N/A</v>
      </c>
      <c r="G90" s="26">
        <v>39963.402471000001</v>
      </c>
      <c r="H90" s="7" t="str">
        <f t="shared" si="13"/>
        <v>N/A</v>
      </c>
      <c r="I90" s="8">
        <v>-5.64</v>
      </c>
      <c r="J90" s="8">
        <v>12.6</v>
      </c>
      <c r="K90" s="25" t="s">
        <v>734</v>
      </c>
      <c r="L90" s="85" t="str">
        <f t="shared" si="14"/>
        <v>Yes</v>
      </c>
    </row>
    <row r="91" spans="1:12" x14ac:dyDescent="0.25">
      <c r="A91" s="142" t="s">
        <v>604</v>
      </c>
      <c r="B91" s="21" t="s">
        <v>213</v>
      </c>
      <c r="C91" s="26">
        <v>12996283</v>
      </c>
      <c r="D91" s="7" t="str">
        <f t="shared" si="11"/>
        <v>N/A</v>
      </c>
      <c r="E91" s="26">
        <v>8737442</v>
      </c>
      <c r="F91" s="7" t="str">
        <f t="shared" si="12"/>
        <v>N/A</v>
      </c>
      <c r="G91" s="26">
        <v>8211378</v>
      </c>
      <c r="H91" s="7" t="str">
        <f t="shared" si="13"/>
        <v>N/A</v>
      </c>
      <c r="I91" s="8">
        <v>-32.799999999999997</v>
      </c>
      <c r="J91" s="8">
        <v>-6.02</v>
      </c>
      <c r="K91" s="25" t="s">
        <v>734</v>
      </c>
      <c r="L91" s="85" t="str">
        <f t="shared" si="14"/>
        <v>Yes</v>
      </c>
    </row>
    <row r="92" spans="1:12" x14ac:dyDescent="0.25">
      <c r="A92" s="142" t="s">
        <v>605</v>
      </c>
      <c r="B92" s="21" t="s">
        <v>213</v>
      </c>
      <c r="C92" s="22">
        <v>28712</v>
      </c>
      <c r="D92" s="7" t="str">
        <f t="shared" si="11"/>
        <v>N/A</v>
      </c>
      <c r="E92" s="22">
        <v>19794</v>
      </c>
      <c r="F92" s="7" t="str">
        <f t="shared" si="12"/>
        <v>N/A</v>
      </c>
      <c r="G92" s="22">
        <v>22308</v>
      </c>
      <c r="H92" s="7" t="str">
        <f t="shared" si="13"/>
        <v>N/A</v>
      </c>
      <c r="I92" s="8">
        <v>-31.1</v>
      </c>
      <c r="J92" s="8">
        <v>12.7</v>
      </c>
      <c r="K92" s="25" t="s">
        <v>734</v>
      </c>
      <c r="L92" s="85" t="str">
        <f t="shared" si="14"/>
        <v>Yes</v>
      </c>
    </row>
    <row r="93" spans="1:12" x14ac:dyDescent="0.25">
      <c r="A93" s="142" t="s">
        <v>1416</v>
      </c>
      <c r="B93" s="21" t="s">
        <v>213</v>
      </c>
      <c r="C93" s="26">
        <v>452.64290191999999</v>
      </c>
      <c r="D93" s="7" t="str">
        <f t="shared" si="11"/>
        <v>N/A</v>
      </c>
      <c r="E93" s="26">
        <v>441.41871273999999</v>
      </c>
      <c r="F93" s="7" t="str">
        <f t="shared" si="12"/>
        <v>N/A</v>
      </c>
      <c r="G93" s="26">
        <v>368.09117805</v>
      </c>
      <c r="H93" s="7" t="str">
        <f t="shared" si="13"/>
        <v>N/A</v>
      </c>
      <c r="I93" s="8">
        <v>-2.48</v>
      </c>
      <c r="J93" s="8">
        <v>-16.600000000000001</v>
      </c>
      <c r="K93" s="25" t="s">
        <v>734</v>
      </c>
      <c r="L93" s="85" t="str">
        <f t="shared" si="14"/>
        <v>Yes</v>
      </c>
    </row>
    <row r="94" spans="1:12" x14ac:dyDescent="0.25">
      <c r="A94" s="142" t="s">
        <v>606</v>
      </c>
      <c r="B94" s="21" t="s">
        <v>213</v>
      </c>
      <c r="C94" s="26">
        <v>752409</v>
      </c>
      <c r="D94" s="7" t="str">
        <f t="shared" si="11"/>
        <v>N/A</v>
      </c>
      <c r="E94" s="26">
        <v>1841301</v>
      </c>
      <c r="F94" s="7" t="str">
        <f t="shared" si="12"/>
        <v>N/A</v>
      </c>
      <c r="G94" s="26">
        <v>2164301</v>
      </c>
      <c r="H94" s="7" t="str">
        <f t="shared" si="13"/>
        <v>N/A</v>
      </c>
      <c r="I94" s="8">
        <v>144.69999999999999</v>
      </c>
      <c r="J94" s="8">
        <v>17.54</v>
      </c>
      <c r="K94" s="25" t="s">
        <v>734</v>
      </c>
      <c r="L94" s="85" t="str">
        <f t="shared" si="14"/>
        <v>Yes</v>
      </c>
    </row>
    <row r="95" spans="1:12" x14ac:dyDescent="0.25">
      <c r="A95" s="142" t="s">
        <v>607</v>
      </c>
      <c r="B95" s="21" t="s">
        <v>213</v>
      </c>
      <c r="C95" s="22">
        <v>1446</v>
      </c>
      <c r="D95" s="7" t="str">
        <f t="shared" si="11"/>
        <v>N/A</v>
      </c>
      <c r="E95" s="22">
        <v>2820</v>
      </c>
      <c r="F95" s="7" t="str">
        <f t="shared" si="12"/>
        <v>N/A</v>
      </c>
      <c r="G95" s="22">
        <v>3348</v>
      </c>
      <c r="H95" s="7" t="str">
        <f t="shared" si="13"/>
        <v>N/A</v>
      </c>
      <c r="I95" s="8">
        <v>95.02</v>
      </c>
      <c r="J95" s="8">
        <v>18.72</v>
      </c>
      <c r="K95" s="25" t="s">
        <v>734</v>
      </c>
      <c r="L95" s="85" t="str">
        <f t="shared" si="14"/>
        <v>Yes</v>
      </c>
    </row>
    <row r="96" spans="1:12" x14ac:dyDescent="0.25">
      <c r="A96" s="142" t="s">
        <v>1417</v>
      </c>
      <c r="B96" s="21" t="s">
        <v>213</v>
      </c>
      <c r="C96" s="26">
        <v>520.33817426999997</v>
      </c>
      <c r="D96" s="7" t="str">
        <f t="shared" si="11"/>
        <v>N/A</v>
      </c>
      <c r="E96" s="26">
        <v>652.94361702000003</v>
      </c>
      <c r="F96" s="7" t="str">
        <f t="shared" si="12"/>
        <v>N/A</v>
      </c>
      <c r="G96" s="26">
        <v>646.44593786999997</v>
      </c>
      <c r="H96" s="7" t="str">
        <f t="shared" si="13"/>
        <v>N/A</v>
      </c>
      <c r="I96" s="8">
        <v>25.48</v>
      </c>
      <c r="J96" s="8">
        <v>-0.995</v>
      </c>
      <c r="K96" s="25" t="s">
        <v>734</v>
      </c>
      <c r="L96" s="85" t="str">
        <f t="shared" si="14"/>
        <v>Yes</v>
      </c>
    </row>
    <row r="97" spans="1:12" ht="25" x14ac:dyDescent="0.25">
      <c r="A97" s="142" t="s">
        <v>608</v>
      </c>
      <c r="B97" s="21" t="s">
        <v>213</v>
      </c>
      <c r="C97" s="26">
        <v>4275462</v>
      </c>
      <c r="D97" s="7" t="str">
        <f t="shared" si="11"/>
        <v>N/A</v>
      </c>
      <c r="E97" s="26">
        <v>1654986</v>
      </c>
      <c r="F97" s="7" t="str">
        <f t="shared" si="12"/>
        <v>N/A</v>
      </c>
      <c r="G97" s="26">
        <v>1731289</v>
      </c>
      <c r="H97" s="7" t="str">
        <f t="shared" si="13"/>
        <v>N/A</v>
      </c>
      <c r="I97" s="8">
        <v>-61.3</v>
      </c>
      <c r="J97" s="8">
        <v>4.6100000000000003</v>
      </c>
      <c r="K97" s="25" t="s">
        <v>734</v>
      </c>
      <c r="L97" s="85" t="str">
        <f t="shared" si="14"/>
        <v>Yes</v>
      </c>
    </row>
    <row r="98" spans="1:12" x14ac:dyDescent="0.25">
      <c r="A98" s="142" t="s">
        <v>609</v>
      </c>
      <c r="B98" s="21" t="s">
        <v>213</v>
      </c>
      <c r="C98" s="22">
        <v>7207</v>
      </c>
      <c r="D98" s="7" t="str">
        <f t="shared" si="11"/>
        <v>N/A</v>
      </c>
      <c r="E98" s="22">
        <v>3600</v>
      </c>
      <c r="F98" s="7" t="str">
        <f t="shared" si="12"/>
        <v>N/A</v>
      </c>
      <c r="G98" s="22">
        <v>4966</v>
      </c>
      <c r="H98" s="7" t="str">
        <f t="shared" si="13"/>
        <v>N/A</v>
      </c>
      <c r="I98" s="8">
        <v>-50</v>
      </c>
      <c r="J98" s="8">
        <v>37.94</v>
      </c>
      <c r="K98" s="25" t="s">
        <v>734</v>
      </c>
      <c r="L98" s="85" t="str">
        <f t="shared" si="14"/>
        <v>No</v>
      </c>
    </row>
    <row r="99" spans="1:12" ht="25" x14ac:dyDescent="0.25">
      <c r="A99" s="142" t="s">
        <v>1418</v>
      </c>
      <c r="B99" s="21" t="s">
        <v>213</v>
      </c>
      <c r="C99" s="26">
        <v>593.23740808000002</v>
      </c>
      <c r="D99" s="7" t="str">
        <f t="shared" si="11"/>
        <v>N/A</v>
      </c>
      <c r="E99" s="26">
        <v>459.71833333000001</v>
      </c>
      <c r="F99" s="7" t="str">
        <f t="shared" si="12"/>
        <v>N/A</v>
      </c>
      <c r="G99" s="26">
        <v>348.62847362000002</v>
      </c>
      <c r="H99" s="7" t="str">
        <f t="shared" si="13"/>
        <v>N/A</v>
      </c>
      <c r="I99" s="8">
        <v>-22.5</v>
      </c>
      <c r="J99" s="8">
        <v>-24.2</v>
      </c>
      <c r="K99" s="25" t="s">
        <v>734</v>
      </c>
      <c r="L99" s="85" t="str">
        <f t="shared" si="14"/>
        <v>Yes</v>
      </c>
    </row>
    <row r="100" spans="1:12" ht="25" x14ac:dyDescent="0.25">
      <c r="A100" s="142" t="s">
        <v>610</v>
      </c>
      <c r="B100" s="21" t="s">
        <v>213</v>
      </c>
      <c r="C100" s="26">
        <v>25556421</v>
      </c>
      <c r="D100" s="7" t="str">
        <f t="shared" si="11"/>
        <v>N/A</v>
      </c>
      <c r="E100" s="26">
        <v>18606851</v>
      </c>
      <c r="F100" s="7" t="str">
        <f t="shared" si="12"/>
        <v>N/A</v>
      </c>
      <c r="G100" s="26">
        <v>21922624</v>
      </c>
      <c r="H100" s="7" t="str">
        <f t="shared" si="13"/>
        <v>N/A</v>
      </c>
      <c r="I100" s="8">
        <v>-27.2</v>
      </c>
      <c r="J100" s="8">
        <v>17.82</v>
      </c>
      <c r="K100" s="25" t="s">
        <v>734</v>
      </c>
      <c r="L100" s="85" t="str">
        <f t="shared" si="14"/>
        <v>Yes</v>
      </c>
    </row>
    <row r="101" spans="1:12" x14ac:dyDescent="0.25">
      <c r="A101" s="142" t="s">
        <v>611</v>
      </c>
      <c r="B101" s="21" t="s">
        <v>213</v>
      </c>
      <c r="C101" s="22">
        <v>20543</v>
      </c>
      <c r="D101" s="7" t="str">
        <f t="shared" si="11"/>
        <v>N/A</v>
      </c>
      <c r="E101" s="22">
        <v>17464</v>
      </c>
      <c r="F101" s="7" t="str">
        <f t="shared" si="12"/>
        <v>N/A</v>
      </c>
      <c r="G101" s="22">
        <v>21230</v>
      </c>
      <c r="H101" s="7" t="str">
        <f t="shared" si="13"/>
        <v>N/A</v>
      </c>
      <c r="I101" s="8">
        <v>-15</v>
      </c>
      <c r="J101" s="8">
        <v>21.56</v>
      </c>
      <c r="K101" s="25" t="s">
        <v>734</v>
      </c>
      <c r="L101" s="85" t="str">
        <f t="shared" si="14"/>
        <v>Yes</v>
      </c>
    </row>
    <row r="102" spans="1:12" x14ac:dyDescent="0.25">
      <c r="A102" s="142" t="s">
        <v>1419</v>
      </c>
      <c r="B102" s="21" t="s">
        <v>213</v>
      </c>
      <c r="C102" s="26">
        <v>1244.0452221999999</v>
      </c>
      <c r="D102" s="7" t="str">
        <f t="shared" si="11"/>
        <v>N/A</v>
      </c>
      <c r="E102" s="26">
        <v>1065.4403917</v>
      </c>
      <c r="F102" s="7" t="str">
        <f t="shared" si="12"/>
        <v>N/A</v>
      </c>
      <c r="G102" s="26">
        <v>1032.6247762999999</v>
      </c>
      <c r="H102" s="7" t="str">
        <f t="shared" si="13"/>
        <v>N/A</v>
      </c>
      <c r="I102" s="8">
        <v>-14.4</v>
      </c>
      <c r="J102" s="8">
        <v>-3.08</v>
      </c>
      <c r="K102" s="25" t="s">
        <v>734</v>
      </c>
      <c r="L102" s="85" t="str">
        <f t="shared" si="14"/>
        <v>Yes</v>
      </c>
    </row>
    <row r="103" spans="1:12" x14ac:dyDescent="0.25">
      <c r="A103" s="142" t="s">
        <v>612</v>
      </c>
      <c r="B103" s="21" t="s">
        <v>213</v>
      </c>
      <c r="C103" s="26">
        <v>9727567</v>
      </c>
      <c r="D103" s="7" t="str">
        <f t="shared" si="11"/>
        <v>N/A</v>
      </c>
      <c r="E103" s="26">
        <v>11458558</v>
      </c>
      <c r="F103" s="7" t="str">
        <f t="shared" si="12"/>
        <v>N/A</v>
      </c>
      <c r="G103" s="26">
        <v>13943987</v>
      </c>
      <c r="H103" s="7" t="str">
        <f t="shared" si="13"/>
        <v>N/A</v>
      </c>
      <c r="I103" s="8">
        <v>17.79</v>
      </c>
      <c r="J103" s="8">
        <v>21.69</v>
      </c>
      <c r="K103" s="25" t="s">
        <v>734</v>
      </c>
      <c r="L103" s="85" t="str">
        <f t="shared" si="14"/>
        <v>Yes</v>
      </c>
    </row>
    <row r="104" spans="1:12" x14ac:dyDescent="0.25">
      <c r="A104" s="142" t="s">
        <v>613</v>
      </c>
      <c r="B104" s="21" t="s">
        <v>213</v>
      </c>
      <c r="C104" s="22">
        <v>13400</v>
      </c>
      <c r="D104" s="7" t="str">
        <f t="shared" si="11"/>
        <v>N/A</v>
      </c>
      <c r="E104" s="22">
        <v>14127</v>
      </c>
      <c r="F104" s="7" t="str">
        <f t="shared" si="12"/>
        <v>N/A</v>
      </c>
      <c r="G104" s="22">
        <v>19425</v>
      </c>
      <c r="H104" s="7" t="str">
        <f t="shared" si="13"/>
        <v>N/A</v>
      </c>
      <c r="I104" s="8">
        <v>5.4249999999999998</v>
      </c>
      <c r="J104" s="8">
        <v>37.5</v>
      </c>
      <c r="K104" s="25" t="s">
        <v>734</v>
      </c>
      <c r="L104" s="85" t="str">
        <f t="shared" si="14"/>
        <v>No</v>
      </c>
    </row>
    <row r="105" spans="1:12" x14ac:dyDescent="0.25">
      <c r="A105" s="142" t="s">
        <v>1420</v>
      </c>
      <c r="B105" s="21" t="s">
        <v>213</v>
      </c>
      <c r="C105" s="26">
        <v>725.93783582000003</v>
      </c>
      <c r="D105" s="7" t="str">
        <f t="shared" si="11"/>
        <v>N/A</v>
      </c>
      <c r="E105" s="26">
        <v>811.11049763000005</v>
      </c>
      <c r="F105" s="7" t="str">
        <f t="shared" si="12"/>
        <v>N/A</v>
      </c>
      <c r="G105" s="26">
        <v>717.83716860000004</v>
      </c>
      <c r="H105" s="7" t="str">
        <f t="shared" si="13"/>
        <v>N/A</v>
      </c>
      <c r="I105" s="8">
        <v>11.73</v>
      </c>
      <c r="J105" s="8">
        <v>-11.5</v>
      </c>
      <c r="K105" s="25" t="s">
        <v>734</v>
      </c>
      <c r="L105" s="85" t="str">
        <f t="shared" si="14"/>
        <v>Yes</v>
      </c>
    </row>
    <row r="106" spans="1:12" ht="25" x14ac:dyDescent="0.25">
      <c r="A106" s="142" t="s">
        <v>614</v>
      </c>
      <c r="B106" s="21" t="s">
        <v>213</v>
      </c>
      <c r="C106" s="26">
        <v>362969</v>
      </c>
      <c r="D106" s="7" t="str">
        <f t="shared" si="11"/>
        <v>N/A</v>
      </c>
      <c r="E106" s="26">
        <v>144711</v>
      </c>
      <c r="F106" s="7" t="str">
        <f t="shared" si="12"/>
        <v>N/A</v>
      </c>
      <c r="G106" s="26">
        <v>296266</v>
      </c>
      <c r="H106" s="7" t="str">
        <f t="shared" si="13"/>
        <v>N/A</v>
      </c>
      <c r="I106" s="8">
        <v>-60.1</v>
      </c>
      <c r="J106" s="8">
        <v>104.7</v>
      </c>
      <c r="K106" s="25" t="s">
        <v>734</v>
      </c>
      <c r="L106" s="85" t="str">
        <f t="shared" si="14"/>
        <v>No</v>
      </c>
    </row>
    <row r="107" spans="1:12" x14ac:dyDescent="0.25">
      <c r="A107" s="142" t="s">
        <v>615</v>
      </c>
      <c r="B107" s="21" t="s">
        <v>213</v>
      </c>
      <c r="C107" s="22">
        <v>201</v>
      </c>
      <c r="D107" s="7" t="str">
        <f t="shared" si="11"/>
        <v>N/A</v>
      </c>
      <c r="E107" s="22">
        <v>95</v>
      </c>
      <c r="F107" s="7" t="str">
        <f t="shared" si="12"/>
        <v>N/A</v>
      </c>
      <c r="G107" s="22">
        <v>748</v>
      </c>
      <c r="H107" s="7" t="str">
        <f t="shared" si="13"/>
        <v>N/A</v>
      </c>
      <c r="I107" s="8">
        <v>-52.7</v>
      </c>
      <c r="J107" s="8">
        <v>687.4</v>
      </c>
      <c r="K107" s="25" t="s">
        <v>734</v>
      </c>
      <c r="L107" s="85" t="str">
        <f t="shared" si="14"/>
        <v>No</v>
      </c>
    </row>
    <row r="108" spans="1:12" x14ac:dyDescent="0.25">
      <c r="A108" s="142" t="s">
        <v>1421</v>
      </c>
      <c r="B108" s="21" t="s">
        <v>213</v>
      </c>
      <c r="C108" s="26">
        <v>1805.8159204000001</v>
      </c>
      <c r="D108" s="7" t="str">
        <f t="shared" si="11"/>
        <v>N/A</v>
      </c>
      <c r="E108" s="26">
        <v>1523.2736841999999</v>
      </c>
      <c r="F108" s="7" t="str">
        <f t="shared" si="12"/>
        <v>N/A</v>
      </c>
      <c r="G108" s="26">
        <v>396.07754010999997</v>
      </c>
      <c r="H108" s="7" t="str">
        <f t="shared" si="13"/>
        <v>N/A</v>
      </c>
      <c r="I108" s="8">
        <v>-15.6</v>
      </c>
      <c r="J108" s="8">
        <v>-74</v>
      </c>
      <c r="K108" s="25" t="s">
        <v>734</v>
      </c>
      <c r="L108" s="85" t="str">
        <f t="shared" si="14"/>
        <v>No</v>
      </c>
    </row>
    <row r="109" spans="1:12" x14ac:dyDescent="0.25">
      <c r="A109" s="142" t="s">
        <v>616</v>
      </c>
      <c r="B109" s="21" t="s">
        <v>213</v>
      </c>
      <c r="C109" s="26">
        <v>8642617</v>
      </c>
      <c r="D109" s="7" t="str">
        <f t="shared" si="11"/>
        <v>N/A</v>
      </c>
      <c r="E109" s="26">
        <v>6772048</v>
      </c>
      <c r="F109" s="7" t="str">
        <f t="shared" si="12"/>
        <v>N/A</v>
      </c>
      <c r="G109" s="26">
        <v>8100455</v>
      </c>
      <c r="H109" s="7" t="str">
        <f t="shared" si="13"/>
        <v>N/A</v>
      </c>
      <c r="I109" s="8">
        <v>-21.6</v>
      </c>
      <c r="J109" s="8">
        <v>19.62</v>
      </c>
      <c r="K109" s="25" t="s">
        <v>734</v>
      </c>
      <c r="L109" s="85" t="str">
        <f t="shared" si="14"/>
        <v>Yes</v>
      </c>
    </row>
    <row r="110" spans="1:12" x14ac:dyDescent="0.25">
      <c r="A110" s="142" t="s">
        <v>617</v>
      </c>
      <c r="B110" s="21" t="s">
        <v>213</v>
      </c>
      <c r="C110" s="22">
        <v>24273</v>
      </c>
      <c r="D110" s="7" t="str">
        <f t="shared" si="11"/>
        <v>N/A</v>
      </c>
      <c r="E110" s="22">
        <v>21587</v>
      </c>
      <c r="F110" s="7" t="str">
        <f t="shared" si="12"/>
        <v>N/A</v>
      </c>
      <c r="G110" s="22">
        <v>25095</v>
      </c>
      <c r="H110" s="7" t="str">
        <f t="shared" si="13"/>
        <v>N/A</v>
      </c>
      <c r="I110" s="8">
        <v>-11.1</v>
      </c>
      <c r="J110" s="8">
        <v>16.25</v>
      </c>
      <c r="K110" s="25" t="s">
        <v>734</v>
      </c>
      <c r="L110" s="85" t="str">
        <f t="shared" si="14"/>
        <v>Yes</v>
      </c>
    </row>
    <row r="111" spans="1:12" x14ac:dyDescent="0.25">
      <c r="A111" s="142" t="s">
        <v>1422</v>
      </c>
      <c r="B111" s="21" t="s">
        <v>213</v>
      </c>
      <c r="C111" s="26">
        <v>356.05887200000001</v>
      </c>
      <c r="D111" s="7" t="str">
        <f t="shared" si="11"/>
        <v>N/A</v>
      </c>
      <c r="E111" s="26">
        <v>313.70954741000003</v>
      </c>
      <c r="F111" s="7" t="str">
        <f t="shared" si="12"/>
        <v>N/A</v>
      </c>
      <c r="G111" s="26">
        <v>322.79159195</v>
      </c>
      <c r="H111" s="7" t="str">
        <f t="shared" si="13"/>
        <v>N/A</v>
      </c>
      <c r="I111" s="8">
        <v>-11.9</v>
      </c>
      <c r="J111" s="8">
        <v>2.895</v>
      </c>
      <c r="K111" s="25" t="s">
        <v>734</v>
      </c>
      <c r="L111" s="85" t="str">
        <f t="shared" si="14"/>
        <v>Yes</v>
      </c>
    </row>
    <row r="112" spans="1:12" x14ac:dyDescent="0.25">
      <c r="A112" s="142" t="s">
        <v>618</v>
      </c>
      <c r="B112" s="21" t="s">
        <v>213</v>
      </c>
      <c r="C112" s="26">
        <v>27559108</v>
      </c>
      <c r="D112" s="7" t="str">
        <f t="shared" si="11"/>
        <v>N/A</v>
      </c>
      <c r="E112" s="26">
        <v>15157186</v>
      </c>
      <c r="F112" s="7" t="str">
        <f t="shared" si="12"/>
        <v>N/A</v>
      </c>
      <c r="G112" s="26">
        <v>16859141</v>
      </c>
      <c r="H112" s="7" t="str">
        <f t="shared" si="13"/>
        <v>N/A</v>
      </c>
      <c r="I112" s="8">
        <v>-45</v>
      </c>
      <c r="J112" s="8">
        <v>11.23</v>
      </c>
      <c r="K112" s="25" t="s">
        <v>734</v>
      </c>
      <c r="L112" s="85" t="str">
        <f t="shared" si="14"/>
        <v>Yes</v>
      </c>
    </row>
    <row r="113" spans="1:12" x14ac:dyDescent="0.25">
      <c r="A113" s="142" t="s">
        <v>619</v>
      </c>
      <c r="B113" s="21" t="s">
        <v>213</v>
      </c>
      <c r="C113" s="22">
        <v>30582</v>
      </c>
      <c r="D113" s="7" t="str">
        <f t="shared" si="11"/>
        <v>N/A</v>
      </c>
      <c r="E113" s="22">
        <v>23768</v>
      </c>
      <c r="F113" s="7" t="str">
        <f t="shared" si="12"/>
        <v>N/A</v>
      </c>
      <c r="G113" s="22">
        <v>27497</v>
      </c>
      <c r="H113" s="7" t="str">
        <f t="shared" si="13"/>
        <v>N/A</v>
      </c>
      <c r="I113" s="8">
        <v>-22.3</v>
      </c>
      <c r="J113" s="8">
        <v>15.69</v>
      </c>
      <c r="K113" s="25" t="s">
        <v>734</v>
      </c>
      <c r="L113" s="85" t="str">
        <f t="shared" si="14"/>
        <v>Yes</v>
      </c>
    </row>
    <row r="114" spans="1:12" x14ac:dyDescent="0.25">
      <c r="A114" s="142" t="s">
        <v>1423</v>
      </c>
      <c r="B114" s="21" t="s">
        <v>213</v>
      </c>
      <c r="C114" s="26">
        <v>901.15453534999995</v>
      </c>
      <c r="D114" s="7" t="str">
        <f t="shared" si="11"/>
        <v>N/A</v>
      </c>
      <c r="E114" s="26">
        <v>637.71398519000002</v>
      </c>
      <c r="F114" s="7" t="str">
        <f t="shared" si="12"/>
        <v>N/A</v>
      </c>
      <c r="G114" s="26">
        <v>613.12655926000002</v>
      </c>
      <c r="H114" s="7" t="str">
        <f t="shared" si="13"/>
        <v>N/A</v>
      </c>
      <c r="I114" s="8">
        <v>-29.2</v>
      </c>
      <c r="J114" s="8">
        <v>-3.86</v>
      </c>
      <c r="K114" s="25" t="s">
        <v>734</v>
      </c>
      <c r="L114" s="85" t="str">
        <f t="shared" si="14"/>
        <v>Yes</v>
      </c>
    </row>
    <row r="115" spans="1:12" ht="25" x14ac:dyDescent="0.25">
      <c r="A115" s="142" t="s">
        <v>620</v>
      </c>
      <c r="B115" s="21" t="s">
        <v>213</v>
      </c>
      <c r="C115" s="26">
        <v>91248010</v>
      </c>
      <c r="D115" s="7" t="str">
        <f t="shared" si="11"/>
        <v>N/A</v>
      </c>
      <c r="E115" s="26">
        <v>33598323</v>
      </c>
      <c r="F115" s="7" t="str">
        <f t="shared" si="12"/>
        <v>N/A</v>
      </c>
      <c r="G115" s="26">
        <v>39580509</v>
      </c>
      <c r="H115" s="7" t="str">
        <f t="shared" si="13"/>
        <v>N/A</v>
      </c>
      <c r="I115" s="8">
        <v>-63.2</v>
      </c>
      <c r="J115" s="8">
        <v>17.809999999999999</v>
      </c>
      <c r="K115" s="25" t="s">
        <v>734</v>
      </c>
      <c r="L115" s="85" t="str">
        <f t="shared" si="14"/>
        <v>Yes</v>
      </c>
    </row>
    <row r="116" spans="1:12" x14ac:dyDescent="0.25">
      <c r="A116" s="145" t="s">
        <v>621</v>
      </c>
      <c r="B116" s="22" t="s">
        <v>213</v>
      </c>
      <c r="C116" s="22">
        <v>9718</v>
      </c>
      <c r="D116" s="7" t="str">
        <f t="shared" si="11"/>
        <v>N/A</v>
      </c>
      <c r="E116" s="22">
        <v>3372</v>
      </c>
      <c r="F116" s="7" t="str">
        <f t="shared" si="12"/>
        <v>N/A</v>
      </c>
      <c r="G116" s="22">
        <v>2912</v>
      </c>
      <c r="H116" s="7" t="str">
        <f t="shared" si="13"/>
        <v>N/A</v>
      </c>
      <c r="I116" s="8">
        <v>-65.3</v>
      </c>
      <c r="J116" s="8">
        <v>-13.6</v>
      </c>
      <c r="K116" s="1" t="s">
        <v>734</v>
      </c>
      <c r="L116" s="85" t="str">
        <f t="shared" si="14"/>
        <v>Yes</v>
      </c>
    </row>
    <row r="117" spans="1:12" x14ac:dyDescent="0.25">
      <c r="A117" s="142" t="s">
        <v>1424</v>
      </c>
      <c r="B117" s="21" t="s">
        <v>213</v>
      </c>
      <c r="C117" s="26">
        <v>9389.5873637000004</v>
      </c>
      <c r="D117" s="7" t="str">
        <f t="shared" si="11"/>
        <v>N/A</v>
      </c>
      <c r="E117" s="26">
        <v>9963.9154804000009</v>
      </c>
      <c r="F117" s="7" t="str">
        <f t="shared" si="12"/>
        <v>N/A</v>
      </c>
      <c r="G117" s="26">
        <v>13592.207761</v>
      </c>
      <c r="H117" s="7" t="str">
        <f t="shared" si="13"/>
        <v>N/A</v>
      </c>
      <c r="I117" s="8">
        <v>6.117</v>
      </c>
      <c r="J117" s="8">
        <v>36.409999999999997</v>
      </c>
      <c r="K117" s="25" t="s">
        <v>734</v>
      </c>
      <c r="L117" s="85" t="str">
        <f t="shared" si="14"/>
        <v>No</v>
      </c>
    </row>
    <row r="118" spans="1:12" ht="25" x14ac:dyDescent="0.25">
      <c r="A118" s="142" t="s">
        <v>622</v>
      </c>
      <c r="B118" s="21" t="s">
        <v>213</v>
      </c>
      <c r="C118" s="26">
        <v>12303167</v>
      </c>
      <c r="D118" s="7" t="str">
        <f t="shared" si="11"/>
        <v>N/A</v>
      </c>
      <c r="E118" s="26">
        <v>6032540</v>
      </c>
      <c r="F118" s="7" t="str">
        <f t="shared" si="12"/>
        <v>N/A</v>
      </c>
      <c r="G118" s="26">
        <v>6710141</v>
      </c>
      <c r="H118" s="7" t="str">
        <f t="shared" si="13"/>
        <v>N/A</v>
      </c>
      <c r="I118" s="8">
        <v>-51</v>
      </c>
      <c r="J118" s="8">
        <v>11.23</v>
      </c>
      <c r="K118" s="25" t="s">
        <v>734</v>
      </c>
      <c r="L118" s="85" t="str">
        <f t="shared" si="14"/>
        <v>Yes</v>
      </c>
    </row>
    <row r="119" spans="1:12" x14ac:dyDescent="0.25">
      <c r="A119" s="142" t="s">
        <v>623</v>
      </c>
      <c r="B119" s="21" t="s">
        <v>213</v>
      </c>
      <c r="C119" s="22">
        <v>13888</v>
      </c>
      <c r="D119" s="7" t="str">
        <f t="shared" si="11"/>
        <v>N/A</v>
      </c>
      <c r="E119" s="22">
        <v>5951</v>
      </c>
      <c r="F119" s="7" t="str">
        <f t="shared" si="12"/>
        <v>N/A</v>
      </c>
      <c r="G119" s="22">
        <v>6064</v>
      </c>
      <c r="H119" s="7" t="str">
        <f t="shared" si="13"/>
        <v>N/A</v>
      </c>
      <c r="I119" s="8">
        <v>-57.2</v>
      </c>
      <c r="J119" s="8">
        <v>1.899</v>
      </c>
      <c r="K119" s="25" t="s">
        <v>734</v>
      </c>
      <c r="L119" s="85" t="str">
        <f t="shared" si="14"/>
        <v>Yes</v>
      </c>
    </row>
    <row r="120" spans="1:12" x14ac:dyDescent="0.25">
      <c r="A120" s="142" t="s">
        <v>1425</v>
      </c>
      <c r="B120" s="21" t="s">
        <v>213</v>
      </c>
      <c r="C120" s="26">
        <v>885.88472062000005</v>
      </c>
      <c r="D120" s="7" t="str">
        <f t="shared" si="11"/>
        <v>N/A</v>
      </c>
      <c r="E120" s="26">
        <v>1013.7018988</v>
      </c>
      <c r="F120" s="7" t="str">
        <f t="shared" si="12"/>
        <v>N/A</v>
      </c>
      <c r="G120" s="26">
        <v>1106.5535950000001</v>
      </c>
      <c r="H120" s="7" t="str">
        <f t="shared" si="13"/>
        <v>N/A</v>
      </c>
      <c r="I120" s="8">
        <v>14.43</v>
      </c>
      <c r="J120" s="8">
        <v>9.16</v>
      </c>
      <c r="K120" s="25" t="s">
        <v>734</v>
      </c>
      <c r="L120" s="85" t="str">
        <f t="shared" si="14"/>
        <v>Yes</v>
      </c>
    </row>
    <row r="121" spans="1:12" ht="25" x14ac:dyDescent="0.25">
      <c r="A121" s="142" t="s">
        <v>624</v>
      </c>
      <c r="B121" s="21" t="s">
        <v>213</v>
      </c>
      <c r="C121" s="26">
        <v>12068348</v>
      </c>
      <c r="D121" s="7" t="str">
        <f t="shared" si="11"/>
        <v>N/A</v>
      </c>
      <c r="E121" s="26">
        <v>4586496</v>
      </c>
      <c r="F121" s="7" t="str">
        <f t="shared" si="12"/>
        <v>N/A</v>
      </c>
      <c r="G121" s="26">
        <v>4539668</v>
      </c>
      <c r="H121" s="7" t="str">
        <f t="shared" si="13"/>
        <v>N/A</v>
      </c>
      <c r="I121" s="8">
        <v>-62</v>
      </c>
      <c r="J121" s="8">
        <v>-1.02</v>
      </c>
      <c r="K121" s="25" t="s">
        <v>734</v>
      </c>
      <c r="L121" s="85" t="str">
        <f t="shared" si="14"/>
        <v>Yes</v>
      </c>
    </row>
    <row r="122" spans="1:12" x14ac:dyDescent="0.25">
      <c r="A122" s="142" t="s">
        <v>625</v>
      </c>
      <c r="B122" s="21" t="s">
        <v>213</v>
      </c>
      <c r="C122" s="22">
        <v>1098</v>
      </c>
      <c r="D122" s="7" t="str">
        <f t="shared" si="11"/>
        <v>N/A</v>
      </c>
      <c r="E122" s="22">
        <v>386</v>
      </c>
      <c r="F122" s="7" t="str">
        <f t="shared" si="12"/>
        <v>N/A</v>
      </c>
      <c r="G122" s="22">
        <v>324</v>
      </c>
      <c r="H122" s="7" t="str">
        <f t="shared" si="13"/>
        <v>N/A</v>
      </c>
      <c r="I122" s="8">
        <v>-64.8</v>
      </c>
      <c r="J122" s="8">
        <v>-16.100000000000001</v>
      </c>
      <c r="K122" s="25" t="s">
        <v>734</v>
      </c>
      <c r="L122" s="85" t="str">
        <f t="shared" si="14"/>
        <v>Yes</v>
      </c>
    </row>
    <row r="123" spans="1:12" ht="25" x14ac:dyDescent="0.25">
      <c r="A123" s="142" t="s">
        <v>1426</v>
      </c>
      <c r="B123" s="21" t="s">
        <v>213</v>
      </c>
      <c r="C123" s="26">
        <v>10991.209472</v>
      </c>
      <c r="D123" s="7" t="str">
        <f t="shared" si="11"/>
        <v>N/A</v>
      </c>
      <c r="E123" s="26">
        <v>11882.11399</v>
      </c>
      <c r="F123" s="7" t="str">
        <f t="shared" si="12"/>
        <v>N/A</v>
      </c>
      <c r="G123" s="26">
        <v>14011.320987999999</v>
      </c>
      <c r="H123" s="7" t="str">
        <f t="shared" si="13"/>
        <v>N/A</v>
      </c>
      <c r="I123" s="8">
        <v>8.1059999999999999</v>
      </c>
      <c r="J123" s="8">
        <v>17.920000000000002</v>
      </c>
      <c r="K123" s="25" t="s">
        <v>734</v>
      </c>
      <c r="L123" s="85" t="str">
        <f t="shared" si="14"/>
        <v>Yes</v>
      </c>
    </row>
    <row r="124" spans="1:12" ht="25" x14ac:dyDescent="0.25">
      <c r="A124" s="142" t="s">
        <v>626</v>
      </c>
      <c r="B124" s="21" t="s">
        <v>213</v>
      </c>
      <c r="C124" s="26">
        <v>610575</v>
      </c>
      <c r="D124" s="7" t="str">
        <f t="shared" si="11"/>
        <v>N/A</v>
      </c>
      <c r="E124" s="26">
        <v>678745</v>
      </c>
      <c r="F124" s="7" t="str">
        <f t="shared" si="12"/>
        <v>N/A</v>
      </c>
      <c r="G124" s="26">
        <v>456879</v>
      </c>
      <c r="H124" s="7" t="str">
        <f t="shared" si="13"/>
        <v>N/A</v>
      </c>
      <c r="I124" s="8">
        <v>11.16</v>
      </c>
      <c r="J124" s="8">
        <v>-32.700000000000003</v>
      </c>
      <c r="K124" s="25" t="s">
        <v>734</v>
      </c>
      <c r="L124" s="85" t="str">
        <f t="shared" si="14"/>
        <v>No</v>
      </c>
    </row>
    <row r="125" spans="1:12" x14ac:dyDescent="0.25">
      <c r="A125" s="142" t="s">
        <v>627</v>
      </c>
      <c r="B125" s="21" t="s">
        <v>213</v>
      </c>
      <c r="C125" s="22">
        <v>395</v>
      </c>
      <c r="D125" s="7" t="str">
        <f t="shared" si="11"/>
        <v>N/A</v>
      </c>
      <c r="E125" s="22">
        <v>434</v>
      </c>
      <c r="F125" s="7" t="str">
        <f t="shared" si="12"/>
        <v>N/A</v>
      </c>
      <c r="G125" s="22">
        <v>301</v>
      </c>
      <c r="H125" s="7" t="str">
        <f t="shared" si="13"/>
        <v>N/A</v>
      </c>
      <c r="I125" s="8">
        <v>9.8729999999999993</v>
      </c>
      <c r="J125" s="8">
        <v>-30.6</v>
      </c>
      <c r="K125" s="25" t="s">
        <v>734</v>
      </c>
      <c r="L125" s="85" t="str">
        <f t="shared" si="14"/>
        <v>No</v>
      </c>
    </row>
    <row r="126" spans="1:12" ht="25" x14ac:dyDescent="0.25">
      <c r="A126" s="142" t="s">
        <v>1427</v>
      </c>
      <c r="B126" s="21" t="s">
        <v>213</v>
      </c>
      <c r="C126" s="26">
        <v>1545.7594936999999</v>
      </c>
      <c r="D126" s="7" t="str">
        <f t="shared" si="11"/>
        <v>N/A</v>
      </c>
      <c r="E126" s="26">
        <v>1563.9285714</v>
      </c>
      <c r="F126" s="7" t="str">
        <f t="shared" si="12"/>
        <v>N/A</v>
      </c>
      <c r="G126" s="26">
        <v>1517.8704319000001</v>
      </c>
      <c r="H126" s="7" t="str">
        <f t="shared" si="13"/>
        <v>N/A</v>
      </c>
      <c r="I126" s="8">
        <v>1.175</v>
      </c>
      <c r="J126" s="8">
        <v>-2.95</v>
      </c>
      <c r="K126" s="25" t="s">
        <v>734</v>
      </c>
      <c r="L126" s="85" t="str">
        <f t="shared" si="14"/>
        <v>Yes</v>
      </c>
    </row>
    <row r="127" spans="1:12" ht="25" x14ac:dyDescent="0.25">
      <c r="A127" s="142" t="s">
        <v>628</v>
      </c>
      <c r="B127" s="21" t="s">
        <v>213</v>
      </c>
      <c r="C127" s="26">
        <v>1633669</v>
      </c>
      <c r="D127" s="7" t="str">
        <f t="shared" si="11"/>
        <v>N/A</v>
      </c>
      <c r="E127" s="26">
        <v>1097693</v>
      </c>
      <c r="F127" s="7" t="str">
        <f t="shared" si="12"/>
        <v>N/A</v>
      </c>
      <c r="G127" s="26">
        <v>907885</v>
      </c>
      <c r="H127" s="7" t="str">
        <f t="shared" si="13"/>
        <v>N/A</v>
      </c>
      <c r="I127" s="8">
        <v>-32.799999999999997</v>
      </c>
      <c r="J127" s="8">
        <v>-17.3</v>
      </c>
      <c r="K127" s="25" t="s">
        <v>734</v>
      </c>
      <c r="L127" s="85" t="str">
        <f t="shared" si="14"/>
        <v>Yes</v>
      </c>
    </row>
    <row r="128" spans="1:12" x14ac:dyDescent="0.25">
      <c r="A128" s="142" t="s">
        <v>629</v>
      </c>
      <c r="B128" s="21" t="s">
        <v>213</v>
      </c>
      <c r="C128" s="22">
        <v>1290</v>
      </c>
      <c r="D128" s="7" t="str">
        <f t="shared" si="11"/>
        <v>N/A</v>
      </c>
      <c r="E128" s="22">
        <v>1414</v>
      </c>
      <c r="F128" s="7" t="str">
        <f t="shared" si="12"/>
        <v>N/A</v>
      </c>
      <c r="G128" s="22">
        <v>1676</v>
      </c>
      <c r="H128" s="7" t="str">
        <f t="shared" si="13"/>
        <v>N/A</v>
      </c>
      <c r="I128" s="8">
        <v>9.6120000000000001</v>
      </c>
      <c r="J128" s="8">
        <v>18.53</v>
      </c>
      <c r="K128" s="25" t="s">
        <v>734</v>
      </c>
      <c r="L128" s="85" t="str">
        <f t="shared" si="14"/>
        <v>Yes</v>
      </c>
    </row>
    <row r="129" spans="1:12" ht="25" x14ac:dyDescent="0.25">
      <c r="A129" s="142" t="s">
        <v>1428</v>
      </c>
      <c r="B129" s="21" t="s">
        <v>213</v>
      </c>
      <c r="C129" s="26">
        <v>1266.4100774999999</v>
      </c>
      <c r="D129" s="7" t="str">
        <f t="shared" si="11"/>
        <v>N/A</v>
      </c>
      <c r="E129" s="26">
        <v>776.30339462999996</v>
      </c>
      <c r="F129" s="7" t="str">
        <f t="shared" si="12"/>
        <v>N/A</v>
      </c>
      <c r="G129" s="26">
        <v>541.69749403000003</v>
      </c>
      <c r="H129" s="7" t="str">
        <f t="shared" si="13"/>
        <v>N/A</v>
      </c>
      <c r="I129" s="8">
        <v>-38.700000000000003</v>
      </c>
      <c r="J129" s="8">
        <v>-30.2</v>
      </c>
      <c r="K129" s="25" t="s">
        <v>734</v>
      </c>
      <c r="L129" s="85" t="str">
        <f t="shared" si="14"/>
        <v>No</v>
      </c>
    </row>
    <row r="130" spans="1:12" ht="25" x14ac:dyDescent="0.25">
      <c r="A130" s="142" t="s">
        <v>630</v>
      </c>
      <c r="B130" s="21" t="s">
        <v>213</v>
      </c>
      <c r="C130" s="26">
        <v>185027</v>
      </c>
      <c r="D130" s="7" t="str">
        <f t="shared" si="11"/>
        <v>N/A</v>
      </c>
      <c r="E130" s="26">
        <v>80103</v>
      </c>
      <c r="F130" s="7" t="str">
        <f t="shared" si="12"/>
        <v>N/A</v>
      </c>
      <c r="G130" s="26">
        <v>138782</v>
      </c>
      <c r="H130" s="7" t="str">
        <f t="shared" si="13"/>
        <v>N/A</v>
      </c>
      <c r="I130" s="8">
        <v>-56.7</v>
      </c>
      <c r="J130" s="8">
        <v>73.25</v>
      </c>
      <c r="K130" s="25" t="s">
        <v>734</v>
      </c>
      <c r="L130" s="85" t="str">
        <f t="shared" si="14"/>
        <v>No</v>
      </c>
    </row>
    <row r="131" spans="1:12" x14ac:dyDescent="0.25">
      <c r="A131" s="142" t="s">
        <v>631</v>
      </c>
      <c r="B131" s="21" t="s">
        <v>213</v>
      </c>
      <c r="C131" s="22">
        <v>1287</v>
      </c>
      <c r="D131" s="7" t="str">
        <f t="shared" si="11"/>
        <v>N/A</v>
      </c>
      <c r="E131" s="22">
        <v>520</v>
      </c>
      <c r="F131" s="7" t="str">
        <f t="shared" si="12"/>
        <v>N/A</v>
      </c>
      <c r="G131" s="22">
        <v>652</v>
      </c>
      <c r="H131" s="7" t="str">
        <f t="shared" si="13"/>
        <v>N/A</v>
      </c>
      <c r="I131" s="8">
        <v>-59.6</v>
      </c>
      <c r="J131" s="8">
        <v>25.38</v>
      </c>
      <c r="K131" s="25" t="s">
        <v>734</v>
      </c>
      <c r="L131" s="85" t="str">
        <f t="shared" si="14"/>
        <v>Yes</v>
      </c>
    </row>
    <row r="132" spans="1:12" ht="25" x14ac:dyDescent="0.25">
      <c r="A132" s="142" t="s">
        <v>1429</v>
      </c>
      <c r="B132" s="21" t="s">
        <v>213</v>
      </c>
      <c r="C132" s="26">
        <v>143.76612277000001</v>
      </c>
      <c r="D132" s="7" t="str">
        <f t="shared" si="11"/>
        <v>N/A</v>
      </c>
      <c r="E132" s="26">
        <v>154.04423077000001</v>
      </c>
      <c r="F132" s="7" t="str">
        <f t="shared" si="12"/>
        <v>N/A</v>
      </c>
      <c r="G132" s="26">
        <v>212.85582822000001</v>
      </c>
      <c r="H132" s="7" t="str">
        <f t="shared" si="13"/>
        <v>N/A</v>
      </c>
      <c r="I132" s="8">
        <v>7.149</v>
      </c>
      <c r="J132" s="8">
        <v>38.18</v>
      </c>
      <c r="K132" s="25" t="s">
        <v>734</v>
      </c>
      <c r="L132" s="85" t="str">
        <f t="shared" si="14"/>
        <v>No</v>
      </c>
    </row>
    <row r="133" spans="1:12" x14ac:dyDescent="0.25">
      <c r="A133" s="142" t="s">
        <v>632</v>
      </c>
      <c r="B133" s="21" t="s">
        <v>213</v>
      </c>
      <c r="C133" s="26">
        <v>7870953</v>
      </c>
      <c r="D133" s="7" t="str">
        <f t="shared" si="11"/>
        <v>N/A</v>
      </c>
      <c r="E133" s="26">
        <v>2954229</v>
      </c>
      <c r="F133" s="7" t="str">
        <f t="shared" si="12"/>
        <v>N/A</v>
      </c>
      <c r="G133" s="26">
        <v>2273480</v>
      </c>
      <c r="H133" s="7" t="str">
        <f t="shared" si="13"/>
        <v>N/A</v>
      </c>
      <c r="I133" s="8">
        <v>-62.5</v>
      </c>
      <c r="J133" s="8">
        <v>-23</v>
      </c>
      <c r="K133" s="25" t="s">
        <v>734</v>
      </c>
      <c r="L133" s="85" t="str">
        <f t="shared" si="14"/>
        <v>Yes</v>
      </c>
    </row>
    <row r="134" spans="1:12" x14ac:dyDescent="0.25">
      <c r="A134" s="142" t="s">
        <v>633</v>
      </c>
      <c r="B134" s="21" t="s">
        <v>213</v>
      </c>
      <c r="C134" s="22">
        <v>696</v>
      </c>
      <c r="D134" s="7" t="str">
        <f t="shared" si="11"/>
        <v>N/A</v>
      </c>
      <c r="E134" s="22">
        <v>355</v>
      </c>
      <c r="F134" s="7" t="str">
        <f t="shared" si="12"/>
        <v>N/A</v>
      </c>
      <c r="G134" s="22">
        <v>253</v>
      </c>
      <c r="H134" s="7" t="str">
        <f t="shared" si="13"/>
        <v>N/A</v>
      </c>
      <c r="I134" s="8">
        <v>-49</v>
      </c>
      <c r="J134" s="8">
        <v>-28.7</v>
      </c>
      <c r="K134" s="25" t="s">
        <v>734</v>
      </c>
      <c r="L134" s="85" t="str">
        <f t="shared" si="14"/>
        <v>Yes</v>
      </c>
    </row>
    <row r="135" spans="1:12" x14ac:dyDescent="0.25">
      <c r="A135" s="142" t="s">
        <v>1430</v>
      </c>
      <c r="B135" s="21" t="s">
        <v>213</v>
      </c>
      <c r="C135" s="26">
        <v>11308.840517000001</v>
      </c>
      <c r="D135" s="7" t="str">
        <f t="shared" si="11"/>
        <v>N/A</v>
      </c>
      <c r="E135" s="26">
        <v>8321.771831</v>
      </c>
      <c r="F135" s="7" t="str">
        <f t="shared" si="12"/>
        <v>N/A</v>
      </c>
      <c r="G135" s="26">
        <v>8986.0869564999994</v>
      </c>
      <c r="H135" s="7" t="str">
        <f t="shared" si="13"/>
        <v>N/A</v>
      </c>
      <c r="I135" s="8">
        <v>-26.4</v>
      </c>
      <c r="J135" s="8">
        <v>7.9829999999999997</v>
      </c>
      <c r="K135" s="25" t="s">
        <v>734</v>
      </c>
      <c r="L135" s="85" t="str">
        <f t="shared" si="14"/>
        <v>Yes</v>
      </c>
    </row>
    <row r="136" spans="1:12" ht="25" x14ac:dyDescent="0.25">
      <c r="A136" s="142" t="s">
        <v>634</v>
      </c>
      <c r="B136" s="21" t="s">
        <v>213</v>
      </c>
      <c r="C136" s="26">
        <v>943647</v>
      </c>
      <c r="D136" s="7" t="str">
        <f t="shared" si="11"/>
        <v>N/A</v>
      </c>
      <c r="E136" s="26">
        <v>390401</v>
      </c>
      <c r="F136" s="7" t="str">
        <f t="shared" si="12"/>
        <v>N/A</v>
      </c>
      <c r="G136" s="26">
        <v>490417</v>
      </c>
      <c r="H136" s="7" t="str">
        <f t="shared" si="13"/>
        <v>N/A</v>
      </c>
      <c r="I136" s="8">
        <v>-58.6</v>
      </c>
      <c r="J136" s="8">
        <v>25.62</v>
      </c>
      <c r="K136" s="25" t="s">
        <v>734</v>
      </c>
      <c r="L136" s="85" t="str">
        <f>IF(J136="Div by 0", "N/A", IF(OR(J136="N/A",K136="N/A"),"N/A", IF(J136&gt;VALUE(MID(K136,1,2)), "No", IF(J136&lt;-1*VALUE(MID(K136,1,2)), "No", "Yes"))))</f>
        <v>Yes</v>
      </c>
    </row>
    <row r="137" spans="1:12" x14ac:dyDescent="0.25">
      <c r="A137" s="142" t="s">
        <v>635</v>
      </c>
      <c r="B137" s="21" t="s">
        <v>213</v>
      </c>
      <c r="C137" s="22">
        <v>5083</v>
      </c>
      <c r="D137" s="7" t="str">
        <f t="shared" si="11"/>
        <v>N/A</v>
      </c>
      <c r="E137" s="22">
        <v>2927</v>
      </c>
      <c r="F137" s="7" t="str">
        <f t="shared" si="12"/>
        <v>N/A</v>
      </c>
      <c r="G137" s="22">
        <v>3610</v>
      </c>
      <c r="H137" s="7" t="str">
        <f t="shared" si="13"/>
        <v>N/A</v>
      </c>
      <c r="I137" s="8">
        <v>-42.4</v>
      </c>
      <c r="J137" s="8">
        <v>23.33</v>
      </c>
      <c r="K137" s="25" t="s">
        <v>734</v>
      </c>
      <c r="L137" s="85" t="str">
        <f t="shared" ref="L137:L141" si="15">IF(J137="Div by 0", "N/A", IF(OR(J137="N/A",K137="N/A"),"N/A", IF(J137&gt;VALUE(MID(K137,1,2)), "No", IF(J137&lt;-1*VALUE(MID(K137,1,2)), "No", "Yes"))))</f>
        <v>Yes</v>
      </c>
    </row>
    <row r="138" spans="1:12" ht="25" x14ac:dyDescent="0.25">
      <c r="A138" s="142" t="s">
        <v>1431</v>
      </c>
      <c r="B138" s="21" t="s">
        <v>213</v>
      </c>
      <c r="C138" s="26">
        <v>185.64764903</v>
      </c>
      <c r="D138" s="7" t="str">
        <f t="shared" si="11"/>
        <v>N/A</v>
      </c>
      <c r="E138" s="26">
        <v>133.37922788</v>
      </c>
      <c r="F138" s="7" t="str">
        <f t="shared" si="12"/>
        <v>N/A</v>
      </c>
      <c r="G138" s="26">
        <v>135.84958449000001</v>
      </c>
      <c r="H138" s="7" t="str">
        <f t="shared" si="13"/>
        <v>N/A</v>
      </c>
      <c r="I138" s="8">
        <v>-28.2</v>
      </c>
      <c r="J138" s="8">
        <v>1.8520000000000001</v>
      </c>
      <c r="K138" s="25" t="s">
        <v>734</v>
      </c>
      <c r="L138" s="85" t="str">
        <f t="shared" si="15"/>
        <v>Yes</v>
      </c>
    </row>
    <row r="139" spans="1:12" ht="25" x14ac:dyDescent="0.25">
      <c r="A139" s="142" t="s">
        <v>636</v>
      </c>
      <c r="B139" s="21" t="s">
        <v>213</v>
      </c>
      <c r="C139" s="26">
        <v>5040693</v>
      </c>
      <c r="D139" s="7" t="str">
        <f t="shared" si="11"/>
        <v>N/A</v>
      </c>
      <c r="E139" s="26">
        <v>1741208</v>
      </c>
      <c r="F139" s="7" t="str">
        <f t="shared" si="12"/>
        <v>N/A</v>
      </c>
      <c r="G139" s="26">
        <v>1633935</v>
      </c>
      <c r="H139" s="7" t="str">
        <f t="shared" si="13"/>
        <v>N/A</v>
      </c>
      <c r="I139" s="8">
        <v>-65.5</v>
      </c>
      <c r="J139" s="8">
        <v>-6.16</v>
      </c>
      <c r="K139" s="25" t="s">
        <v>734</v>
      </c>
      <c r="L139" s="85" t="str">
        <f t="shared" si="15"/>
        <v>Yes</v>
      </c>
    </row>
    <row r="140" spans="1:12" x14ac:dyDescent="0.25">
      <c r="A140" s="142" t="s">
        <v>637</v>
      </c>
      <c r="B140" s="21" t="s">
        <v>213</v>
      </c>
      <c r="C140" s="22">
        <v>237</v>
      </c>
      <c r="D140" s="7" t="str">
        <f t="shared" si="11"/>
        <v>N/A</v>
      </c>
      <c r="E140" s="22">
        <v>76</v>
      </c>
      <c r="F140" s="7" t="str">
        <f t="shared" si="12"/>
        <v>N/A</v>
      </c>
      <c r="G140" s="22">
        <v>63</v>
      </c>
      <c r="H140" s="7" t="str">
        <f t="shared" si="13"/>
        <v>N/A</v>
      </c>
      <c r="I140" s="8">
        <v>-67.900000000000006</v>
      </c>
      <c r="J140" s="8">
        <v>-17.100000000000001</v>
      </c>
      <c r="K140" s="25" t="s">
        <v>734</v>
      </c>
      <c r="L140" s="85" t="str">
        <f t="shared" si="15"/>
        <v>Yes</v>
      </c>
    </row>
    <row r="141" spans="1:12" ht="25" x14ac:dyDescent="0.25">
      <c r="A141" s="142" t="s">
        <v>1432</v>
      </c>
      <c r="B141" s="21" t="s">
        <v>213</v>
      </c>
      <c r="C141" s="26">
        <v>21268.746835000002</v>
      </c>
      <c r="D141" s="7" t="str">
        <f t="shared" si="11"/>
        <v>N/A</v>
      </c>
      <c r="E141" s="26">
        <v>22910.631579000001</v>
      </c>
      <c r="F141" s="7" t="str">
        <f t="shared" si="12"/>
        <v>N/A</v>
      </c>
      <c r="G141" s="26">
        <v>25935.476190000001</v>
      </c>
      <c r="H141" s="7" t="str">
        <f t="shared" si="13"/>
        <v>N/A</v>
      </c>
      <c r="I141" s="8">
        <v>7.72</v>
      </c>
      <c r="J141" s="8">
        <v>13.2</v>
      </c>
      <c r="K141" s="25" t="s">
        <v>734</v>
      </c>
      <c r="L141" s="85" t="str">
        <f t="shared" si="15"/>
        <v>Yes</v>
      </c>
    </row>
    <row r="142" spans="1:12" ht="25" x14ac:dyDescent="0.25">
      <c r="A142" s="142" t="s">
        <v>638</v>
      </c>
      <c r="B142" s="21" t="s">
        <v>213</v>
      </c>
      <c r="C142" s="26">
        <v>12756138</v>
      </c>
      <c r="D142" s="7" t="str">
        <f t="shared" si="11"/>
        <v>N/A</v>
      </c>
      <c r="E142" s="26">
        <v>4295207</v>
      </c>
      <c r="F142" s="7" t="str">
        <f t="shared" si="12"/>
        <v>N/A</v>
      </c>
      <c r="G142" s="26">
        <v>3979399</v>
      </c>
      <c r="H142" s="7" t="str">
        <f t="shared" si="13"/>
        <v>N/A</v>
      </c>
      <c r="I142" s="8">
        <v>-66.3</v>
      </c>
      <c r="J142" s="8">
        <v>-7.35</v>
      </c>
      <c r="K142" s="25" t="s">
        <v>734</v>
      </c>
      <c r="L142" s="85" t="str">
        <f t="shared" ref="L142:L153" si="16">IF(J142="Div by 0", "N/A", IF(K142="N/A","N/A", IF(J142&gt;VALUE(MID(K142,1,2)), "No", IF(J142&lt;-1*VALUE(MID(K142,1,2)), "No", "Yes"))))</f>
        <v>Yes</v>
      </c>
    </row>
    <row r="143" spans="1:12" x14ac:dyDescent="0.25">
      <c r="A143" s="142" t="s">
        <v>639</v>
      </c>
      <c r="B143" s="21" t="s">
        <v>213</v>
      </c>
      <c r="C143" s="22">
        <v>16745</v>
      </c>
      <c r="D143" s="7" t="str">
        <f t="shared" si="11"/>
        <v>N/A</v>
      </c>
      <c r="E143" s="22">
        <v>8119</v>
      </c>
      <c r="F143" s="7" t="str">
        <f t="shared" si="12"/>
        <v>N/A</v>
      </c>
      <c r="G143" s="22">
        <v>8921</v>
      </c>
      <c r="H143" s="7" t="str">
        <f t="shared" si="13"/>
        <v>N/A</v>
      </c>
      <c r="I143" s="8">
        <v>-51.5</v>
      </c>
      <c r="J143" s="8">
        <v>9.8780000000000001</v>
      </c>
      <c r="K143" s="25" t="s">
        <v>734</v>
      </c>
      <c r="L143" s="85" t="str">
        <f t="shared" si="16"/>
        <v>Yes</v>
      </c>
    </row>
    <row r="144" spans="1:12" ht="25" x14ac:dyDescent="0.25">
      <c r="A144" s="142" t="s">
        <v>1433</v>
      </c>
      <c r="B144" s="21" t="s">
        <v>213</v>
      </c>
      <c r="C144" s="26">
        <v>761.78787697999996</v>
      </c>
      <c r="D144" s="7" t="str">
        <f t="shared" si="11"/>
        <v>N/A</v>
      </c>
      <c r="E144" s="26">
        <v>529.03153097999996</v>
      </c>
      <c r="F144" s="7" t="str">
        <f t="shared" si="12"/>
        <v>N/A</v>
      </c>
      <c r="G144" s="26">
        <v>446.07095616999999</v>
      </c>
      <c r="H144" s="7" t="str">
        <f t="shared" si="13"/>
        <v>N/A</v>
      </c>
      <c r="I144" s="8">
        <v>-30.6</v>
      </c>
      <c r="J144" s="8">
        <v>-15.7</v>
      </c>
      <c r="K144" s="25" t="s">
        <v>734</v>
      </c>
      <c r="L144" s="85" t="str">
        <f t="shared" si="16"/>
        <v>Yes</v>
      </c>
    </row>
    <row r="145" spans="1:12" ht="25" x14ac:dyDescent="0.25">
      <c r="A145" s="142" t="s">
        <v>640</v>
      </c>
      <c r="B145" s="21" t="s">
        <v>213</v>
      </c>
      <c r="C145" s="26">
        <v>87129289</v>
      </c>
      <c r="D145" s="7" t="str">
        <f t="shared" ref="D145:D153" si="17">IF($B145="N/A","N/A",IF(C145&gt;10,"No",IF(C145&lt;-10,"No","Yes")))</f>
        <v>N/A</v>
      </c>
      <c r="E145" s="26">
        <v>21608386</v>
      </c>
      <c r="F145" s="7" t="str">
        <f t="shared" ref="F145:F153" si="18">IF($B145="N/A","N/A",IF(E145&gt;10,"No",IF(E145&lt;-10,"No","Yes")))</f>
        <v>N/A</v>
      </c>
      <c r="G145" s="26">
        <v>19701300</v>
      </c>
      <c r="H145" s="7" t="str">
        <f t="shared" ref="H145:H153" si="19">IF($B145="N/A","N/A",IF(G145&gt;10,"No",IF(G145&lt;-10,"No","Yes")))</f>
        <v>N/A</v>
      </c>
      <c r="I145" s="8">
        <v>-75.2</v>
      </c>
      <c r="J145" s="8">
        <v>-8.83</v>
      </c>
      <c r="K145" s="25" t="s">
        <v>734</v>
      </c>
      <c r="L145" s="85" t="str">
        <f t="shared" si="16"/>
        <v>Yes</v>
      </c>
    </row>
    <row r="146" spans="1:12" x14ac:dyDescent="0.25">
      <c r="A146" s="142" t="s">
        <v>641</v>
      </c>
      <c r="B146" s="21" t="s">
        <v>213</v>
      </c>
      <c r="C146" s="22">
        <v>5413</v>
      </c>
      <c r="D146" s="7" t="str">
        <f t="shared" si="17"/>
        <v>N/A</v>
      </c>
      <c r="E146" s="22">
        <v>1562</v>
      </c>
      <c r="F146" s="7" t="str">
        <f t="shared" si="18"/>
        <v>N/A</v>
      </c>
      <c r="G146" s="22">
        <v>1292</v>
      </c>
      <c r="H146" s="7" t="str">
        <f t="shared" si="19"/>
        <v>N/A</v>
      </c>
      <c r="I146" s="8">
        <v>-71.099999999999994</v>
      </c>
      <c r="J146" s="8">
        <v>-17.3</v>
      </c>
      <c r="K146" s="25" t="s">
        <v>734</v>
      </c>
      <c r="L146" s="85" t="str">
        <f t="shared" si="16"/>
        <v>Yes</v>
      </c>
    </row>
    <row r="147" spans="1:12" ht="25" x14ac:dyDescent="0.25">
      <c r="A147" s="142" t="s">
        <v>1434</v>
      </c>
      <c r="B147" s="21" t="s">
        <v>213</v>
      </c>
      <c r="C147" s="26">
        <v>16096.303158999999</v>
      </c>
      <c r="D147" s="7" t="str">
        <f t="shared" si="17"/>
        <v>N/A</v>
      </c>
      <c r="E147" s="26">
        <v>13833.793854</v>
      </c>
      <c r="F147" s="7" t="str">
        <f t="shared" si="18"/>
        <v>N/A</v>
      </c>
      <c r="G147" s="26">
        <v>15248.684211</v>
      </c>
      <c r="H147" s="7" t="str">
        <f t="shared" si="19"/>
        <v>N/A</v>
      </c>
      <c r="I147" s="8">
        <v>-14.1</v>
      </c>
      <c r="J147" s="8">
        <v>10.23</v>
      </c>
      <c r="K147" s="25" t="s">
        <v>734</v>
      </c>
      <c r="L147" s="85" t="str">
        <f t="shared" si="16"/>
        <v>Yes</v>
      </c>
    </row>
    <row r="148" spans="1:12" ht="25" x14ac:dyDescent="0.25">
      <c r="A148" s="142" t="s">
        <v>642</v>
      </c>
      <c r="B148" s="21" t="s">
        <v>213</v>
      </c>
      <c r="C148" s="26">
        <v>47695510</v>
      </c>
      <c r="D148" s="7" t="str">
        <f t="shared" si="17"/>
        <v>N/A</v>
      </c>
      <c r="E148" s="26">
        <v>26477636</v>
      </c>
      <c r="F148" s="7" t="str">
        <f t="shared" si="18"/>
        <v>N/A</v>
      </c>
      <c r="G148" s="26">
        <v>30928940</v>
      </c>
      <c r="H148" s="7" t="str">
        <f t="shared" si="19"/>
        <v>N/A</v>
      </c>
      <c r="I148" s="8">
        <v>-44.5</v>
      </c>
      <c r="J148" s="8">
        <v>16.809999999999999</v>
      </c>
      <c r="K148" s="25" t="s">
        <v>734</v>
      </c>
      <c r="L148" s="85" t="str">
        <f t="shared" si="16"/>
        <v>Yes</v>
      </c>
    </row>
    <row r="149" spans="1:12" x14ac:dyDescent="0.25">
      <c r="A149" s="142" t="s">
        <v>643</v>
      </c>
      <c r="B149" s="21" t="s">
        <v>213</v>
      </c>
      <c r="C149" s="22">
        <v>5884</v>
      </c>
      <c r="D149" s="7" t="str">
        <f t="shared" si="17"/>
        <v>N/A</v>
      </c>
      <c r="E149" s="22">
        <v>6124</v>
      </c>
      <c r="F149" s="7" t="str">
        <f t="shared" si="18"/>
        <v>N/A</v>
      </c>
      <c r="G149" s="22">
        <v>7347</v>
      </c>
      <c r="H149" s="7" t="str">
        <f t="shared" si="19"/>
        <v>N/A</v>
      </c>
      <c r="I149" s="8">
        <v>4.0789999999999997</v>
      </c>
      <c r="J149" s="8">
        <v>19.97</v>
      </c>
      <c r="K149" s="25" t="s">
        <v>734</v>
      </c>
      <c r="L149" s="85" t="str">
        <f t="shared" si="16"/>
        <v>Yes</v>
      </c>
    </row>
    <row r="150" spans="1:12" ht="25" x14ac:dyDescent="0.25">
      <c r="A150" s="142" t="s">
        <v>1435</v>
      </c>
      <c r="B150" s="21" t="s">
        <v>213</v>
      </c>
      <c r="C150" s="26">
        <v>8105.9670292000001</v>
      </c>
      <c r="D150" s="7" t="str">
        <f t="shared" si="17"/>
        <v>N/A</v>
      </c>
      <c r="E150" s="26">
        <v>4323.5852384</v>
      </c>
      <c r="F150" s="7" t="str">
        <f t="shared" si="18"/>
        <v>N/A</v>
      </c>
      <c r="G150" s="26">
        <v>4209.7373077000002</v>
      </c>
      <c r="H150" s="7" t="str">
        <f t="shared" si="19"/>
        <v>N/A</v>
      </c>
      <c r="I150" s="8">
        <v>-46.7</v>
      </c>
      <c r="J150" s="8">
        <v>-2.63</v>
      </c>
      <c r="K150" s="25" t="s">
        <v>734</v>
      </c>
      <c r="L150" s="85" t="str">
        <f t="shared" si="16"/>
        <v>Yes</v>
      </c>
    </row>
    <row r="151" spans="1:12" ht="25" x14ac:dyDescent="0.25">
      <c r="A151" s="142" t="s">
        <v>644</v>
      </c>
      <c r="B151" s="21" t="s">
        <v>213</v>
      </c>
      <c r="C151" s="26">
        <v>168140</v>
      </c>
      <c r="D151" s="7" t="str">
        <f t="shared" si="17"/>
        <v>N/A</v>
      </c>
      <c r="E151" s="26">
        <v>12036</v>
      </c>
      <c r="F151" s="7" t="str">
        <f t="shared" si="18"/>
        <v>N/A</v>
      </c>
      <c r="G151" s="26">
        <v>9464</v>
      </c>
      <c r="H151" s="7" t="str">
        <f t="shared" si="19"/>
        <v>N/A</v>
      </c>
      <c r="I151" s="8">
        <v>-92.8</v>
      </c>
      <c r="J151" s="8">
        <v>-21.4</v>
      </c>
      <c r="K151" s="25" t="s">
        <v>734</v>
      </c>
      <c r="L151" s="85" t="str">
        <f t="shared" si="16"/>
        <v>Yes</v>
      </c>
    </row>
    <row r="152" spans="1:12" x14ac:dyDescent="0.25">
      <c r="A152" s="142" t="s">
        <v>645</v>
      </c>
      <c r="B152" s="21" t="s">
        <v>213</v>
      </c>
      <c r="C152" s="22">
        <v>37</v>
      </c>
      <c r="D152" s="7" t="str">
        <f t="shared" si="17"/>
        <v>N/A</v>
      </c>
      <c r="E152" s="22">
        <v>11</v>
      </c>
      <c r="F152" s="7" t="str">
        <f t="shared" si="18"/>
        <v>N/A</v>
      </c>
      <c r="G152" s="22">
        <v>11</v>
      </c>
      <c r="H152" s="7" t="str">
        <f t="shared" si="19"/>
        <v>N/A</v>
      </c>
      <c r="I152" s="8">
        <v>-89.2</v>
      </c>
      <c r="J152" s="8">
        <v>50</v>
      </c>
      <c r="K152" s="25" t="s">
        <v>734</v>
      </c>
      <c r="L152" s="85" t="str">
        <f t="shared" si="16"/>
        <v>No</v>
      </c>
    </row>
    <row r="153" spans="1:12" ht="25" x14ac:dyDescent="0.25">
      <c r="A153" s="142" t="s">
        <v>1436</v>
      </c>
      <c r="B153" s="21" t="s">
        <v>213</v>
      </c>
      <c r="C153" s="26">
        <v>4544.3243242999997</v>
      </c>
      <c r="D153" s="7" t="str">
        <f t="shared" si="17"/>
        <v>N/A</v>
      </c>
      <c r="E153" s="26">
        <v>3009</v>
      </c>
      <c r="F153" s="7" t="str">
        <f t="shared" si="18"/>
        <v>N/A</v>
      </c>
      <c r="G153" s="26">
        <v>1577.3333333</v>
      </c>
      <c r="H153" s="7" t="str">
        <f t="shared" si="19"/>
        <v>N/A</v>
      </c>
      <c r="I153" s="8">
        <v>-33.799999999999997</v>
      </c>
      <c r="J153" s="8">
        <v>-47.6</v>
      </c>
      <c r="K153" s="25" t="s">
        <v>734</v>
      </c>
      <c r="L153" s="85" t="str">
        <f t="shared" si="16"/>
        <v>No</v>
      </c>
    </row>
    <row r="154" spans="1:12" x14ac:dyDescent="0.25">
      <c r="A154" s="142" t="s">
        <v>1502</v>
      </c>
      <c r="B154" s="21" t="s">
        <v>213</v>
      </c>
      <c r="C154" s="26">
        <v>671.84607227000004</v>
      </c>
      <c r="D154" s="7" t="str">
        <f t="shared" ref="D154:D173" si="20">IF($B154="N/A","N/A",IF(C154&gt;10,"No",IF(C154&lt;-10,"No","Yes")))</f>
        <v>N/A</v>
      </c>
      <c r="E154" s="26">
        <v>388.14117657999998</v>
      </c>
      <c r="F154" s="7" t="str">
        <f t="shared" ref="F154:F173" si="21">IF($B154="N/A","N/A",IF(E154&gt;10,"No",IF(E154&lt;-10,"No","Yes")))</f>
        <v>N/A</v>
      </c>
      <c r="G154" s="26">
        <v>387.19461296999998</v>
      </c>
      <c r="H154" s="7" t="str">
        <f t="shared" ref="H154:H173" si="22">IF($B154="N/A","N/A",IF(G154&gt;10,"No",IF(G154&lt;-10,"No","Yes")))</f>
        <v>N/A</v>
      </c>
      <c r="I154" s="8">
        <v>-42.2</v>
      </c>
      <c r="J154" s="8">
        <v>-0.24399999999999999</v>
      </c>
      <c r="K154" s="25" t="s">
        <v>734</v>
      </c>
      <c r="L154" s="85" t="str">
        <f t="shared" ref="L154:L173" si="23">IF(J154="Div by 0", "N/A", IF(K154="N/A","N/A", IF(J154&gt;VALUE(MID(K154,1,2)), "No", IF(J154&lt;-1*VALUE(MID(K154,1,2)), "No", "Yes"))))</f>
        <v>Yes</v>
      </c>
    </row>
    <row r="155" spans="1:12" x14ac:dyDescent="0.25">
      <c r="A155" s="146" t="s">
        <v>1503</v>
      </c>
      <c r="B155" s="21" t="s">
        <v>213</v>
      </c>
      <c r="C155" s="26">
        <v>172.45536174</v>
      </c>
      <c r="D155" s="7" t="str">
        <f t="shared" si="20"/>
        <v>N/A</v>
      </c>
      <c r="E155" s="26">
        <v>276.42884578000002</v>
      </c>
      <c r="F155" s="7" t="str">
        <f t="shared" si="21"/>
        <v>N/A</v>
      </c>
      <c r="G155" s="26">
        <v>247.67424768000001</v>
      </c>
      <c r="H155" s="7" t="str">
        <f t="shared" si="22"/>
        <v>N/A</v>
      </c>
      <c r="I155" s="8">
        <v>60.29</v>
      </c>
      <c r="J155" s="8">
        <v>-10.4</v>
      </c>
      <c r="K155" s="25" t="s">
        <v>734</v>
      </c>
      <c r="L155" s="85" t="str">
        <f t="shared" si="23"/>
        <v>Yes</v>
      </c>
    </row>
    <row r="156" spans="1:12" x14ac:dyDescent="0.25">
      <c r="A156" s="146" t="s">
        <v>1504</v>
      </c>
      <c r="B156" s="21" t="s">
        <v>213</v>
      </c>
      <c r="C156" s="26">
        <v>1728.8924658000001</v>
      </c>
      <c r="D156" s="7" t="str">
        <f t="shared" si="20"/>
        <v>N/A</v>
      </c>
      <c r="E156" s="26">
        <v>956.87455334000003</v>
      </c>
      <c r="F156" s="7" t="str">
        <f t="shared" si="21"/>
        <v>N/A</v>
      </c>
      <c r="G156" s="26">
        <v>848.45783410000001</v>
      </c>
      <c r="H156" s="7" t="str">
        <f t="shared" si="22"/>
        <v>N/A</v>
      </c>
      <c r="I156" s="8">
        <v>-44.7</v>
      </c>
      <c r="J156" s="8">
        <v>-11.3</v>
      </c>
      <c r="K156" s="25" t="s">
        <v>734</v>
      </c>
      <c r="L156" s="85" t="str">
        <f t="shared" si="23"/>
        <v>Yes</v>
      </c>
    </row>
    <row r="157" spans="1:12" x14ac:dyDescent="0.25">
      <c r="A157" s="146" t="s">
        <v>1505</v>
      </c>
      <c r="B157" s="21" t="s">
        <v>213</v>
      </c>
      <c r="C157" s="26">
        <v>313.20767451</v>
      </c>
      <c r="D157" s="7" t="str">
        <f t="shared" si="20"/>
        <v>N/A</v>
      </c>
      <c r="E157" s="26">
        <v>244.25974934999999</v>
      </c>
      <c r="F157" s="7" t="str">
        <f t="shared" si="21"/>
        <v>N/A</v>
      </c>
      <c r="G157" s="26">
        <v>181.84092004999999</v>
      </c>
      <c r="H157" s="7" t="str">
        <f t="shared" si="22"/>
        <v>N/A</v>
      </c>
      <c r="I157" s="8">
        <v>-22</v>
      </c>
      <c r="J157" s="8">
        <v>-25.6</v>
      </c>
      <c r="K157" s="25" t="s">
        <v>734</v>
      </c>
      <c r="L157" s="85" t="str">
        <f t="shared" si="23"/>
        <v>Yes</v>
      </c>
    </row>
    <row r="158" spans="1:12" x14ac:dyDescent="0.25">
      <c r="A158" s="146" t="s">
        <v>1506</v>
      </c>
      <c r="B158" s="21" t="s">
        <v>213</v>
      </c>
      <c r="C158" s="26">
        <v>507.39003860999998</v>
      </c>
      <c r="D158" s="7" t="str">
        <f t="shared" si="20"/>
        <v>N/A</v>
      </c>
      <c r="E158" s="26">
        <v>398.78418081000001</v>
      </c>
      <c r="F158" s="7" t="str">
        <f t="shared" si="21"/>
        <v>N/A</v>
      </c>
      <c r="G158" s="26">
        <v>447.31462605000002</v>
      </c>
      <c r="H158" s="7" t="str">
        <f t="shared" si="22"/>
        <v>N/A</v>
      </c>
      <c r="I158" s="8">
        <v>-21.4</v>
      </c>
      <c r="J158" s="8">
        <v>12.17</v>
      </c>
      <c r="K158" s="25" t="s">
        <v>734</v>
      </c>
      <c r="L158" s="85" t="str">
        <f t="shared" si="23"/>
        <v>Yes</v>
      </c>
    </row>
    <row r="159" spans="1:12" x14ac:dyDescent="0.25">
      <c r="A159" s="142" t="s">
        <v>1507</v>
      </c>
      <c r="B159" s="21" t="s">
        <v>213</v>
      </c>
      <c r="C159" s="26">
        <v>2700.1418118000001</v>
      </c>
      <c r="D159" s="7" t="str">
        <f t="shared" si="20"/>
        <v>N/A</v>
      </c>
      <c r="E159" s="26">
        <v>536.75353629000006</v>
      </c>
      <c r="F159" s="7" t="str">
        <f t="shared" si="21"/>
        <v>N/A</v>
      </c>
      <c r="G159" s="26">
        <v>432.36166317999999</v>
      </c>
      <c r="H159" s="7" t="str">
        <f t="shared" si="22"/>
        <v>N/A</v>
      </c>
      <c r="I159" s="8">
        <v>-80.099999999999994</v>
      </c>
      <c r="J159" s="8">
        <v>-19.399999999999999</v>
      </c>
      <c r="K159" s="25" t="s">
        <v>734</v>
      </c>
      <c r="L159" s="85" t="str">
        <f t="shared" si="23"/>
        <v>Yes</v>
      </c>
    </row>
    <row r="160" spans="1:12" x14ac:dyDescent="0.25">
      <c r="A160" s="146" t="s">
        <v>1508</v>
      </c>
      <c r="B160" s="21" t="s">
        <v>213</v>
      </c>
      <c r="C160" s="26">
        <v>9346.4455818999995</v>
      </c>
      <c r="D160" s="7" t="str">
        <f t="shared" si="20"/>
        <v>N/A</v>
      </c>
      <c r="E160" s="26">
        <v>8027.6497023000002</v>
      </c>
      <c r="F160" s="7" t="str">
        <f t="shared" si="21"/>
        <v>N/A</v>
      </c>
      <c r="G160" s="26">
        <v>5038.8955761999996</v>
      </c>
      <c r="H160" s="7" t="str">
        <f t="shared" si="22"/>
        <v>N/A</v>
      </c>
      <c r="I160" s="8">
        <v>-14.1</v>
      </c>
      <c r="J160" s="8">
        <v>-37.200000000000003</v>
      </c>
      <c r="K160" s="25" t="s">
        <v>734</v>
      </c>
      <c r="L160" s="85" t="str">
        <f t="shared" si="23"/>
        <v>No</v>
      </c>
    </row>
    <row r="161" spans="1:12" x14ac:dyDescent="0.25">
      <c r="A161" s="146" t="s">
        <v>1509</v>
      </c>
      <c r="B161" s="21" t="s">
        <v>213</v>
      </c>
      <c r="C161" s="26">
        <v>1844.0627064</v>
      </c>
      <c r="D161" s="7" t="str">
        <f t="shared" si="20"/>
        <v>N/A</v>
      </c>
      <c r="E161" s="26">
        <v>1345.5565339</v>
      </c>
      <c r="F161" s="7" t="str">
        <f t="shared" si="21"/>
        <v>N/A</v>
      </c>
      <c r="G161" s="26">
        <v>1278.5864055</v>
      </c>
      <c r="H161" s="7" t="str">
        <f t="shared" si="22"/>
        <v>N/A</v>
      </c>
      <c r="I161" s="8">
        <v>-27</v>
      </c>
      <c r="J161" s="8">
        <v>-4.9800000000000004</v>
      </c>
      <c r="K161" s="25" t="s">
        <v>734</v>
      </c>
      <c r="L161" s="85" t="str">
        <f t="shared" si="23"/>
        <v>Yes</v>
      </c>
    </row>
    <row r="162" spans="1:12" x14ac:dyDescent="0.25">
      <c r="A162" s="146" t="s">
        <v>1510</v>
      </c>
      <c r="B162" s="21" t="s">
        <v>213</v>
      </c>
      <c r="C162" s="26">
        <v>194.78148862</v>
      </c>
      <c r="D162" s="7" t="str">
        <f t="shared" si="20"/>
        <v>N/A</v>
      </c>
      <c r="E162" s="26">
        <v>116.54246453</v>
      </c>
      <c r="F162" s="7" t="str">
        <f t="shared" si="21"/>
        <v>N/A</v>
      </c>
      <c r="G162" s="26">
        <v>32.293402657999998</v>
      </c>
      <c r="H162" s="7" t="str">
        <f t="shared" si="22"/>
        <v>N/A</v>
      </c>
      <c r="I162" s="8">
        <v>-40.200000000000003</v>
      </c>
      <c r="J162" s="8">
        <v>-72.3</v>
      </c>
      <c r="K162" s="25" t="s">
        <v>734</v>
      </c>
      <c r="L162" s="85" t="str">
        <f t="shared" si="23"/>
        <v>No</v>
      </c>
    </row>
    <row r="163" spans="1:12" x14ac:dyDescent="0.25">
      <c r="A163" s="146" t="s">
        <v>1511</v>
      </c>
      <c r="B163" s="21" t="s">
        <v>213</v>
      </c>
      <c r="C163" s="26">
        <v>3.7223938223999999</v>
      </c>
      <c r="D163" s="7" t="str">
        <f t="shared" si="20"/>
        <v>N/A</v>
      </c>
      <c r="E163" s="26">
        <v>9.3550372582999994</v>
      </c>
      <c r="F163" s="7" t="str">
        <f t="shared" si="21"/>
        <v>N/A</v>
      </c>
      <c r="G163" s="26">
        <v>13.641851591</v>
      </c>
      <c r="H163" s="7" t="str">
        <f t="shared" si="22"/>
        <v>N/A</v>
      </c>
      <c r="I163" s="8">
        <v>151.30000000000001</v>
      </c>
      <c r="J163" s="8">
        <v>45.82</v>
      </c>
      <c r="K163" s="25" t="s">
        <v>734</v>
      </c>
      <c r="L163" s="85" t="str">
        <f t="shared" si="23"/>
        <v>No</v>
      </c>
    </row>
    <row r="164" spans="1:12" x14ac:dyDescent="0.25">
      <c r="A164" s="142" t="s">
        <v>1512</v>
      </c>
      <c r="B164" s="21" t="s">
        <v>213</v>
      </c>
      <c r="C164" s="26">
        <v>365.32129695999998</v>
      </c>
      <c r="D164" s="7" t="str">
        <f t="shared" si="20"/>
        <v>N/A</v>
      </c>
      <c r="E164" s="26">
        <v>143.79676871999999</v>
      </c>
      <c r="F164" s="7" t="str">
        <f t="shared" si="21"/>
        <v>N/A</v>
      </c>
      <c r="G164" s="26">
        <v>146.95903939999999</v>
      </c>
      <c r="H164" s="7" t="str">
        <f t="shared" si="22"/>
        <v>N/A</v>
      </c>
      <c r="I164" s="8">
        <v>-60.6</v>
      </c>
      <c r="J164" s="8">
        <v>2.1989999999999998</v>
      </c>
      <c r="K164" s="25" t="s">
        <v>734</v>
      </c>
      <c r="L164" s="85" t="str">
        <f t="shared" si="23"/>
        <v>Yes</v>
      </c>
    </row>
    <row r="165" spans="1:12" x14ac:dyDescent="0.25">
      <c r="A165" s="146" t="s">
        <v>1513</v>
      </c>
      <c r="B165" s="21" t="s">
        <v>213</v>
      </c>
      <c r="C165" s="26">
        <v>132.88641693</v>
      </c>
      <c r="D165" s="7" t="str">
        <f t="shared" si="20"/>
        <v>N/A</v>
      </c>
      <c r="E165" s="26">
        <v>114.45707701000001</v>
      </c>
      <c r="F165" s="7" t="str">
        <f t="shared" si="21"/>
        <v>N/A</v>
      </c>
      <c r="G165" s="26">
        <v>95.826792400000002</v>
      </c>
      <c r="H165" s="7" t="str">
        <f t="shared" si="22"/>
        <v>N/A</v>
      </c>
      <c r="I165" s="8">
        <v>-13.9</v>
      </c>
      <c r="J165" s="8">
        <v>-16.3</v>
      </c>
      <c r="K165" s="25" t="s">
        <v>734</v>
      </c>
      <c r="L165" s="85" t="str">
        <f t="shared" si="23"/>
        <v>Yes</v>
      </c>
    </row>
    <row r="166" spans="1:12" x14ac:dyDescent="0.25">
      <c r="A166" s="146" t="s">
        <v>1514</v>
      </c>
      <c r="B166" s="21" t="s">
        <v>213</v>
      </c>
      <c r="C166" s="26">
        <v>916.04503749000003</v>
      </c>
      <c r="D166" s="7" t="str">
        <f t="shared" si="20"/>
        <v>N/A</v>
      </c>
      <c r="E166" s="26">
        <v>844.98328229000003</v>
      </c>
      <c r="F166" s="7" t="str">
        <f t="shared" si="21"/>
        <v>N/A</v>
      </c>
      <c r="G166" s="26">
        <v>702.60633641000004</v>
      </c>
      <c r="H166" s="7" t="str">
        <f t="shared" si="22"/>
        <v>N/A</v>
      </c>
      <c r="I166" s="8">
        <v>-7.76</v>
      </c>
      <c r="J166" s="8">
        <v>-16.8</v>
      </c>
      <c r="K166" s="25" t="s">
        <v>734</v>
      </c>
      <c r="L166" s="85" t="str">
        <f t="shared" si="23"/>
        <v>Yes</v>
      </c>
    </row>
    <row r="167" spans="1:12" x14ac:dyDescent="0.25">
      <c r="A167" s="146" t="s">
        <v>1515</v>
      </c>
      <c r="B167" s="21" t="s">
        <v>213</v>
      </c>
      <c r="C167" s="26">
        <v>131.99336675999999</v>
      </c>
      <c r="D167" s="7" t="str">
        <f t="shared" si="20"/>
        <v>N/A</v>
      </c>
      <c r="E167" s="26">
        <v>63.669667281999999</v>
      </c>
      <c r="F167" s="7" t="str">
        <f t="shared" si="21"/>
        <v>N/A</v>
      </c>
      <c r="G167" s="26">
        <v>55.680772674000004</v>
      </c>
      <c r="H167" s="7" t="str">
        <f t="shared" si="22"/>
        <v>N/A</v>
      </c>
      <c r="I167" s="8">
        <v>-51.8</v>
      </c>
      <c r="J167" s="8">
        <v>-12.5</v>
      </c>
      <c r="K167" s="25" t="s">
        <v>734</v>
      </c>
      <c r="L167" s="85" t="str">
        <f t="shared" si="23"/>
        <v>Yes</v>
      </c>
    </row>
    <row r="168" spans="1:12" x14ac:dyDescent="0.25">
      <c r="A168" s="146" t="s">
        <v>1516</v>
      </c>
      <c r="B168" s="21" t="s">
        <v>213</v>
      </c>
      <c r="C168" s="26">
        <v>335.23351351000002</v>
      </c>
      <c r="D168" s="7" t="str">
        <f t="shared" si="20"/>
        <v>N/A</v>
      </c>
      <c r="E168" s="26">
        <v>97.466959919000004</v>
      </c>
      <c r="F168" s="7" t="str">
        <f t="shared" si="21"/>
        <v>N/A</v>
      </c>
      <c r="G168" s="26">
        <v>132.69733744000001</v>
      </c>
      <c r="H168" s="7" t="str">
        <f t="shared" si="22"/>
        <v>N/A</v>
      </c>
      <c r="I168" s="8">
        <v>-70.900000000000006</v>
      </c>
      <c r="J168" s="8">
        <v>36.15</v>
      </c>
      <c r="K168" s="25" t="s">
        <v>734</v>
      </c>
      <c r="L168" s="85" t="str">
        <f t="shared" si="23"/>
        <v>No</v>
      </c>
    </row>
    <row r="169" spans="1:12" x14ac:dyDescent="0.25">
      <c r="A169" s="142" t="s">
        <v>1517</v>
      </c>
      <c r="B169" s="21" t="s">
        <v>213</v>
      </c>
      <c r="C169" s="26">
        <v>4537.3352554000003</v>
      </c>
      <c r="D169" s="7" t="str">
        <f t="shared" si="20"/>
        <v>N/A</v>
      </c>
      <c r="E169" s="26">
        <v>1451.4866374999999</v>
      </c>
      <c r="F169" s="7" t="str">
        <f t="shared" si="21"/>
        <v>N/A</v>
      </c>
      <c r="G169" s="26">
        <v>1465.5701446999999</v>
      </c>
      <c r="H169" s="7" t="str">
        <f t="shared" si="22"/>
        <v>N/A</v>
      </c>
      <c r="I169" s="8">
        <v>-68</v>
      </c>
      <c r="J169" s="8">
        <v>0.97030000000000005</v>
      </c>
      <c r="K169" s="25" t="s">
        <v>734</v>
      </c>
      <c r="L169" s="85" t="str">
        <f t="shared" si="23"/>
        <v>Yes</v>
      </c>
    </row>
    <row r="170" spans="1:12" x14ac:dyDescent="0.25">
      <c r="A170" s="146" t="s">
        <v>1518</v>
      </c>
      <c r="B170" s="21" t="s">
        <v>213</v>
      </c>
      <c r="C170" s="26">
        <v>9215.3661995999992</v>
      </c>
      <c r="D170" s="7" t="str">
        <f t="shared" si="20"/>
        <v>N/A</v>
      </c>
      <c r="E170" s="26">
        <v>8403.9427692999998</v>
      </c>
      <c r="F170" s="7" t="str">
        <f t="shared" si="21"/>
        <v>N/A</v>
      </c>
      <c r="G170" s="26">
        <v>6505.0209402</v>
      </c>
      <c r="H170" s="7" t="str">
        <f t="shared" si="22"/>
        <v>N/A</v>
      </c>
      <c r="I170" s="8">
        <v>-8.81</v>
      </c>
      <c r="J170" s="8">
        <v>-22.6</v>
      </c>
      <c r="K170" s="25" t="s">
        <v>734</v>
      </c>
      <c r="L170" s="85" t="str">
        <f t="shared" si="23"/>
        <v>Yes</v>
      </c>
    </row>
    <row r="171" spans="1:12" x14ac:dyDescent="0.25">
      <c r="A171" s="146" t="s">
        <v>1519</v>
      </c>
      <c r="B171" s="21" t="s">
        <v>213</v>
      </c>
      <c r="C171" s="26">
        <v>7833.3121689999998</v>
      </c>
      <c r="D171" s="7" t="str">
        <f t="shared" si="20"/>
        <v>N/A</v>
      </c>
      <c r="E171" s="26">
        <v>7384.3389483999999</v>
      </c>
      <c r="F171" s="7" t="str">
        <f t="shared" si="21"/>
        <v>N/A</v>
      </c>
      <c r="G171" s="26">
        <v>6666.4072581</v>
      </c>
      <c r="H171" s="7" t="str">
        <f t="shared" si="22"/>
        <v>N/A</v>
      </c>
      <c r="I171" s="8">
        <v>-5.73</v>
      </c>
      <c r="J171" s="8">
        <v>-9.7200000000000006</v>
      </c>
      <c r="K171" s="25" t="s">
        <v>734</v>
      </c>
      <c r="L171" s="85" t="str">
        <f t="shared" si="23"/>
        <v>Yes</v>
      </c>
    </row>
    <row r="172" spans="1:12" x14ac:dyDescent="0.25">
      <c r="A172" s="146" t="s">
        <v>1520</v>
      </c>
      <c r="B172" s="21" t="s">
        <v>213</v>
      </c>
      <c r="C172" s="26">
        <v>645.70482067</v>
      </c>
      <c r="D172" s="7" t="str">
        <f t="shared" si="20"/>
        <v>N/A</v>
      </c>
      <c r="E172" s="26">
        <v>481.22574591</v>
      </c>
      <c r="F172" s="7" t="str">
        <f t="shared" si="21"/>
        <v>N/A</v>
      </c>
      <c r="G172" s="26">
        <v>508.63666413999999</v>
      </c>
      <c r="H172" s="7" t="str">
        <f t="shared" si="22"/>
        <v>N/A</v>
      </c>
      <c r="I172" s="8">
        <v>-25.5</v>
      </c>
      <c r="J172" s="8">
        <v>5.6959999999999997</v>
      </c>
      <c r="K172" s="25" t="s">
        <v>734</v>
      </c>
      <c r="L172" s="85" t="str">
        <f t="shared" si="23"/>
        <v>Yes</v>
      </c>
    </row>
    <row r="173" spans="1:12" x14ac:dyDescent="0.25">
      <c r="A173" s="146" t="s">
        <v>1521</v>
      </c>
      <c r="B173" s="21" t="s">
        <v>213</v>
      </c>
      <c r="C173" s="26">
        <v>1158.9907336000001</v>
      </c>
      <c r="D173" s="7" t="str">
        <f t="shared" si="20"/>
        <v>N/A</v>
      </c>
      <c r="E173" s="26">
        <v>594.90311197000005</v>
      </c>
      <c r="F173" s="7" t="str">
        <f t="shared" si="21"/>
        <v>N/A</v>
      </c>
      <c r="G173" s="26">
        <v>740.36466300999996</v>
      </c>
      <c r="H173" s="7" t="str">
        <f t="shared" si="22"/>
        <v>N/A</v>
      </c>
      <c r="I173" s="8">
        <v>-48.7</v>
      </c>
      <c r="J173" s="8">
        <v>24.45</v>
      </c>
      <c r="K173" s="25" t="s">
        <v>734</v>
      </c>
      <c r="L173" s="85" t="str">
        <f t="shared" si="23"/>
        <v>Yes</v>
      </c>
    </row>
    <row r="174" spans="1:12" x14ac:dyDescent="0.25">
      <c r="A174" s="142" t="s">
        <v>371</v>
      </c>
      <c r="B174" s="21" t="s">
        <v>213</v>
      </c>
      <c r="C174" s="4">
        <v>8.2531350248000006</v>
      </c>
      <c r="D174" s="7" t="str">
        <f t="shared" ref="D174:D203" si="24">IF($B174="N/A","N/A",IF(C174&gt;10,"No",IF(C174&lt;-10,"No","Yes")))</f>
        <v>N/A</v>
      </c>
      <c r="E174" s="4">
        <v>3.7625584639</v>
      </c>
      <c r="F174" s="7" t="str">
        <f t="shared" ref="F174:F203" si="25">IF($B174="N/A","N/A",IF(E174&gt;10,"No",IF(E174&lt;-10,"No","Yes")))</f>
        <v>N/A</v>
      </c>
      <c r="G174" s="4">
        <v>4.0054044629999996</v>
      </c>
      <c r="H174" s="7" t="str">
        <f t="shared" ref="H174:H203" si="26">IF($B174="N/A","N/A",IF(G174&gt;10,"No",IF(G174&lt;-10,"No","Yes")))</f>
        <v>N/A</v>
      </c>
      <c r="I174" s="8">
        <v>-54.4</v>
      </c>
      <c r="J174" s="8">
        <v>6.4539999999999997</v>
      </c>
      <c r="K174" s="25" t="s">
        <v>734</v>
      </c>
      <c r="L174" s="85" t="str">
        <f t="shared" ref="L174:L203" si="27">IF(J174="Div by 0", "N/A", IF(K174="N/A","N/A", IF(J174&gt;VALUE(MID(K174,1,2)), "No", IF(J174&lt;-1*VALUE(MID(K174,1,2)), "No", "Yes"))))</f>
        <v>Yes</v>
      </c>
    </row>
    <row r="175" spans="1:12" x14ac:dyDescent="0.25">
      <c r="A175" s="146" t="s">
        <v>480</v>
      </c>
      <c r="B175" s="21" t="s">
        <v>213</v>
      </c>
      <c r="C175" s="4">
        <v>9.8598798971000008</v>
      </c>
      <c r="D175" s="7" t="str">
        <f t="shared" si="24"/>
        <v>N/A</v>
      </c>
      <c r="E175" s="4">
        <v>8.2389091607000005</v>
      </c>
      <c r="F175" s="7" t="str">
        <f t="shared" si="25"/>
        <v>N/A</v>
      </c>
      <c r="G175" s="4">
        <v>6.8367771460000002</v>
      </c>
      <c r="H175" s="7" t="str">
        <f t="shared" si="26"/>
        <v>N/A</v>
      </c>
      <c r="I175" s="8">
        <v>-16.399999999999999</v>
      </c>
      <c r="J175" s="8">
        <v>-17</v>
      </c>
      <c r="K175" s="25" t="s">
        <v>734</v>
      </c>
      <c r="L175" s="85" t="str">
        <f t="shared" si="27"/>
        <v>Yes</v>
      </c>
    </row>
    <row r="176" spans="1:12" x14ac:dyDescent="0.25">
      <c r="A176" s="146" t="s">
        <v>481</v>
      </c>
      <c r="B176" s="21" t="s">
        <v>213</v>
      </c>
      <c r="C176" s="4">
        <v>10.444083258999999</v>
      </c>
      <c r="D176" s="7" t="str">
        <f t="shared" si="24"/>
        <v>N/A</v>
      </c>
      <c r="E176" s="4">
        <v>6.2276671770999998</v>
      </c>
      <c r="F176" s="7" t="str">
        <f t="shared" si="25"/>
        <v>N/A</v>
      </c>
      <c r="G176" s="4">
        <v>6.9354838709999997</v>
      </c>
      <c r="H176" s="7" t="str">
        <f t="shared" si="26"/>
        <v>N/A</v>
      </c>
      <c r="I176" s="8">
        <v>-40.4</v>
      </c>
      <c r="J176" s="8">
        <v>11.37</v>
      </c>
      <c r="K176" s="25" t="s">
        <v>734</v>
      </c>
      <c r="L176" s="85" t="str">
        <f t="shared" si="27"/>
        <v>Yes</v>
      </c>
    </row>
    <row r="177" spans="1:12" x14ac:dyDescent="0.25">
      <c r="A177" s="146" t="s">
        <v>482</v>
      </c>
      <c r="B177" s="21" t="s">
        <v>213</v>
      </c>
      <c r="C177" s="4">
        <v>5.8079444659000004</v>
      </c>
      <c r="D177" s="7" t="str">
        <f t="shared" si="24"/>
        <v>N/A</v>
      </c>
      <c r="E177" s="4">
        <v>3.2508429289</v>
      </c>
      <c r="F177" s="7" t="str">
        <f t="shared" si="25"/>
        <v>N/A</v>
      </c>
      <c r="G177" s="4">
        <v>2.1933751119</v>
      </c>
      <c r="H177" s="7" t="str">
        <f t="shared" si="26"/>
        <v>N/A</v>
      </c>
      <c r="I177" s="8">
        <v>-44</v>
      </c>
      <c r="J177" s="8">
        <v>-32.5</v>
      </c>
      <c r="K177" s="25" t="s">
        <v>734</v>
      </c>
      <c r="L177" s="85" t="str">
        <f t="shared" si="27"/>
        <v>No</v>
      </c>
    </row>
    <row r="178" spans="1:12" x14ac:dyDescent="0.25">
      <c r="A178" s="146" t="s">
        <v>483</v>
      </c>
      <c r="B178" s="21" t="s">
        <v>213</v>
      </c>
      <c r="C178" s="4">
        <v>7.7528957528999998</v>
      </c>
      <c r="D178" s="7" t="str">
        <f t="shared" si="24"/>
        <v>N/A</v>
      </c>
      <c r="E178" s="4">
        <v>3.3269868365000002</v>
      </c>
      <c r="F178" s="7" t="str">
        <f t="shared" si="25"/>
        <v>N/A</v>
      </c>
      <c r="G178" s="4">
        <v>3.5735771869000001</v>
      </c>
      <c r="H178" s="7" t="str">
        <f t="shared" si="26"/>
        <v>N/A</v>
      </c>
      <c r="I178" s="8">
        <v>-57.1</v>
      </c>
      <c r="J178" s="8">
        <v>7.4119999999999999</v>
      </c>
      <c r="K178" s="25" t="s">
        <v>734</v>
      </c>
      <c r="L178" s="85" t="str">
        <f t="shared" si="27"/>
        <v>Yes</v>
      </c>
    </row>
    <row r="179" spans="1:12" x14ac:dyDescent="0.25">
      <c r="A179" s="142" t="s">
        <v>1522</v>
      </c>
      <c r="B179" s="21" t="s">
        <v>213</v>
      </c>
      <c r="C179" s="4">
        <v>7.1171027864000003</v>
      </c>
      <c r="D179" s="7" t="str">
        <f t="shared" si="24"/>
        <v>N/A</v>
      </c>
      <c r="E179" s="4">
        <v>1.4562600207</v>
      </c>
      <c r="F179" s="7" t="str">
        <f t="shared" si="25"/>
        <v>N/A</v>
      </c>
      <c r="G179" s="4">
        <v>1.0512552301</v>
      </c>
      <c r="H179" s="7" t="str">
        <f t="shared" si="26"/>
        <v>N/A</v>
      </c>
      <c r="I179" s="8">
        <v>-79.5</v>
      </c>
      <c r="J179" s="8">
        <v>-27.8</v>
      </c>
      <c r="K179" s="25" t="s">
        <v>734</v>
      </c>
      <c r="L179" s="85" t="str">
        <f t="shared" si="27"/>
        <v>Yes</v>
      </c>
    </row>
    <row r="180" spans="1:12" x14ac:dyDescent="0.25">
      <c r="A180" s="146" t="s">
        <v>1523</v>
      </c>
      <c r="B180" s="21" t="s">
        <v>213</v>
      </c>
      <c r="C180" s="4">
        <v>24.369459537000001</v>
      </c>
      <c r="D180" s="7" t="str">
        <f t="shared" si="24"/>
        <v>N/A</v>
      </c>
      <c r="E180" s="4">
        <v>21.816785097</v>
      </c>
      <c r="F180" s="7" t="str">
        <f t="shared" si="25"/>
        <v>N/A</v>
      </c>
      <c r="G180" s="4">
        <v>12.09263625</v>
      </c>
      <c r="H180" s="7" t="str">
        <f t="shared" si="26"/>
        <v>N/A</v>
      </c>
      <c r="I180" s="8">
        <v>-10.5</v>
      </c>
      <c r="J180" s="8">
        <v>-44.6</v>
      </c>
      <c r="K180" s="25" t="s">
        <v>734</v>
      </c>
      <c r="L180" s="85" t="str">
        <f t="shared" si="27"/>
        <v>No</v>
      </c>
    </row>
    <row r="181" spans="1:12" x14ac:dyDescent="0.25">
      <c r="A181" s="146" t="s">
        <v>1524</v>
      </c>
      <c r="B181" s="21" t="s">
        <v>213</v>
      </c>
      <c r="C181" s="4">
        <v>5.2220416294999996</v>
      </c>
      <c r="D181" s="7" t="str">
        <f t="shared" si="24"/>
        <v>N/A</v>
      </c>
      <c r="E181" s="4">
        <v>3.6625829505</v>
      </c>
      <c r="F181" s="7" t="str">
        <f t="shared" si="25"/>
        <v>N/A</v>
      </c>
      <c r="G181" s="4">
        <v>2.4769585253000002</v>
      </c>
      <c r="H181" s="7" t="str">
        <f t="shared" si="26"/>
        <v>N/A</v>
      </c>
      <c r="I181" s="8">
        <v>-29.9</v>
      </c>
      <c r="J181" s="8">
        <v>-32.4</v>
      </c>
      <c r="K181" s="25" t="s">
        <v>734</v>
      </c>
      <c r="L181" s="85" t="str">
        <f t="shared" si="27"/>
        <v>No</v>
      </c>
    </row>
    <row r="182" spans="1:12" x14ac:dyDescent="0.25">
      <c r="A182" s="146" t="s">
        <v>1525</v>
      </c>
      <c r="B182" s="21" t="s">
        <v>213</v>
      </c>
      <c r="C182" s="4">
        <v>0.4010798303</v>
      </c>
      <c r="D182" s="7" t="str">
        <f t="shared" si="24"/>
        <v>N/A</v>
      </c>
      <c r="E182" s="4">
        <v>0.23856479420000001</v>
      </c>
      <c r="F182" s="7" t="str">
        <f t="shared" si="25"/>
        <v>N/A</v>
      </c>
      <c r="G182" s="4">
        <v>0.1549480063</v>
      </c>
      <c r="H182" s="7" t="str">
        <f t="shared" si="26"/>
        <v>N/A</v>
      </c>
      <c r="I182" s="8">
        <v>-40.5</v>
      </c>
      <c r="J182" s="8">
        <v>-35</v>
      </c>
      <c r="K182" s="25" t="s">
        <v>734</v>
      </c>
      <c r="L182" s="85" t="str">
        <f t="shared" si="27"/>
        <v>No</v>
      </c>
    </row>
    <row r="183" spans="1:12" x14ac:dyDescent="0.25">
      <c r="A183" s="146" t="s">
        <v>1526</v>
      </c>
      <c r="B183" s="21" t="s">
        <v>213</v>
      </c>
      <c r="C183" s="4">
        <v>6.1776061799999997E-2</v>
      </c>
      <c r="D183" s="7" t="str">
        <f t="shared" si="24"/>
        <v>N/A</v>
      </c>
      <c r="E183" s="4">
        <v>6.0729409400000003E-2</v>
      </c>
      <c r="F183" s="7" t="str">
        <f t="shared" si="25"/>
        <v>N/A</v>
      </c>
      <c r="G183" s="4">
        <v>9.9695756100000005E-2</v>
      </c>
      <c r="H183" s="7" t="str">
        <f t="shared" si="26"/>
        <v>N/A</v>
      </c>
      <c r="I183" s="8">
        <v>-1.69</v>
      </c>
      <c r="J183" s="8">
        <v>64.16</v>
      </c>
      <c r="K183" s="25" t="s">
        <v>734</v>
      </c>
      <c r="L183" s="85" t="str">
        <f t="shared" si="27"/>
        <v>No</v>
      </c>
    </row>
    <row r="184" spans="1:12" x14ac:dyDescent="0.25">
      <c r="A184" s="142" t="s">
        <v>97</v>
      </c>
      <c r="B184" s="21" t="s">
        <v>213</v>
      </c>
      <c r="C184" s="4">
        <v>40.539250774999999</v>
      </c>
      <c r="D184" s="7" t="str">
        <f t="shared" si="24"/>
        <v>N/A</v>
      </c>
      <c r="E184" s="4">
        <v>22.548787082</v>
      </c>
      <c r="F184" s="7" t="str">
        <f t="shared" si="25"/>
        <v>N/A</v>
      </c>
      <c r="G184" s="4">
        <v>23.968793584</v>
      </c>
      <c r="H184" s="7" t="str">
        <f t="shared" si="26"/>
        <v>N/A</v>
      </c>
      <c r="I184" s="8">
        <v>-44.4</v>
      </c>
      <c r="J184" s="8">
        <v>6.2969999999999997</v>
      </c>
      <c r="K184" s="25" t="s">
        <v>734</v>
      </c>
      <c r="L184" s="85" t="str">
        <f t="shared" si="27"/>
        <v>Yes</v>
      </c>
    </row>
    <row r="185" spans="1:12" x14ac:dyDescent="0.25">
      <c r="A185" s="146" t="s">
        <v>484</v>
      </c>
      <c r="B185" s="21" t="s">
        <v>213</v>
      </c>
      <c r="C185" s="4">
        <v>44.87274807</v>
      </c>
      <c r="D185" s="7" t="str">
        <f t="shared" si="24"/>
        <v>N/A</v>
      </c>
      <c r="E185" s="4">
        <v>36.796619935000002</v>
      </c>
      <c r="F185" s="7" t="str">
        <f t="shared" si="25"/>
        <v>N/A</v>
      </c>
      <c r="G185" s="4">
        <v>23.214533352</v>
      </c>
      <c r="H185" s="7" t="str">
        <f t="shared" si="26"/>
        <v>N/A</v>
      </c>
      <c r="I185" s="8">
        <v>-18</v>
      </c>
      <c r="J185" s="8">
        <v>-36.9</v>
      </c>
      <c r="K185" s="25" t="s">
        <v>734</v>
      </c>
      <c r="L185" s="85" t="str">
        <f t="shared" si="27"/>
        <v>No</v>
      </c>
    </row>
    <row r="186" spans="1:12" x14ac:dyDescent="0.25">
      <c r="A186" s="146" t="s">
        <v>485</v>
      </c>
      <c r="B186" s="21" t="s">
        <v>213</v>
      </c>
      <c r="C186" s="4">
        <v>48.288156032000003</v>
      </c>
      <c r="D186" s="7" t="str">
        <f t="shared" si="24"/>
        <v>N/A</v>
      </c>
      <c r="E186" s="4">
        <v>46.733027055000001</v>
      </c>
      <c r="F186" s="7" t="str">
        <f t="shared" si="25"/>
        <v>N/A</v>
      </c>
      <c r="G186" s="4">
        <v>37.995391705000003</v>
      </c>
      <c r="H186" s="7" t="str">
        <f t="shared" si="26"/>
        <v>N/A</v>
      </c>
      <c r="I186" s="8">
        <v>-3.22</v>
      </c>
      <c r="J186" s="8">
        <v>-18.7</v>
      </c>
      <c r="K186" s="25" t="s">
        <v>734</v>
      </c>
      <c r="L186" s="85" t="str">
        <f t="shared" si="27"/>
        <v>Yes</v>
      </c>
    </row>
    <row r="187" spans="1:12" x14ac:dyDescent="0.25">
      <c r="A187" s="146" t="s">
        <v>486</v>
      </c>
      <c r="B187" s="21" t="s">
        <v>213</v>
      </c>
      <c r="C187" s="4">
        <v>32.159660625000001</v>
      </c>
      <c r="D187" s="7" t="str">
        <f t="shared" si="24"/>
        <v>N/A</v>
      </c>
      <c r="E187" s="4">
        <v>22.596857306</v>
      </c>
      <c r="F187" s="7" t="str">
        <f t="shared" si="25"/>
        <v>N/A</v>
      </c>
      <c r="G187" s="4">
        <v>23.445355003</v>
      </c>
      <c r="H187" s="7" t="str">
        <f t="shared" si="26"/>
        <v>N/A</v>
      </c>
      <c r="I187" s="8">
        <v>-29.7</v>
      </c>
      <c r="J187" s="8">
        <v>3.7549999999999999</v>
      </c>
      <c r="K187" s="25" t="s">
        <v>734</v>
      </c>
      <c r="L187" s="85" t="str">
        <f t="shared" si="27"/>
        <v>Yes</v>
      </c>
    </row>
    <row r="188" spans="1:12" x14ac:dyDescent="0.25">
      <c r="A188" s="146" t="s">
        <v>487</v>
      </c>
      <c r="B188" s="21" t="s">
        <v>213</v>
      </c>
      <c r="C188" s="4">
        <v>40.054054053999998</v>
      </c>
      <c r="D188" s="7" t="str">
        <f t="shared" si="24"/>
        <v>N/A</v>
      </c>
      <c r="E188" s="4">
        <v>18.195844138999998</v>
      </c>
      <c r="F188" s="7" t="str">
        <f t="shared" si="25"/>
        <v>N/A</v>
      </c>
      <c r="G188" s="4">
        <v>23.593516338000001</v>
      </c>
      <c r="H188" s="7" t="str">
        <f t="shared" si="26"/>
        <v>N/A</v>
      </c>
      <c r="I188" s="8">
        <v>-54.6</v>
      </c>
      <c r="J188" s="8">
        <v>29.66</v>
      </c>
      <c r="K188" s="25" t="s">
        <v>734</v>
      </c>
      <c r="L188" s="85" t="str">
        <f t="shared" si="27"/>
        <v>Yes</v>
      </c>
    </row>
    <row r="189" spans="1:12" x14ac:dyDescent="0.25">
      <c r="A189" s="142" t="s">
        <v>118</v>
      </c>
      <c r="B189" s="21" t="s">
        <v>213</v>
      </c>
      <c r="C189" s="4">
        <v>68.127468914999994</v>
      </c>
      <c r="D189" s="7" t="str">
        <f t="shared" si="24"/>
        <v>N/A</v>
      </c>
      <c r="E189" s="4">
        <v>40.174751202000003</v>
      </c>
      <c r="F189" s="7" t="str">
        <f t="shared" si="25"/>
        <v>N/A</v>
      </c>
      <c r="G189" s="4">
        <v>43.087517433999999</v>
      </c>
      <c r="H189" s="7" t="str">
        <f t="shared" si="26"/>
        <v>N/A</v>
      </c>
      <c r="I189" s="8">
        <v>-41</v>
      </c>
      <c r="J189" s="8">
        <v>7.25</v>
      </c>
      <c r="K189" s="25" t="s">
        <v>734</v>
      </c>
      <c r="L189" s="85" t="str">
        <f t="shared" si="27"/>
        <v>Yes</v>
      </c>
    </row>
    <row r="190" spans="1:12" x14ac:dyDescent="0.25">
      <c r="A190" s="146" t="s">
        <v>488</v>
      </c>
      <c r="B190" s="21" t="s">
        <v>213</v>
      </c>
      <c r="C190" s="4">
        <v>88.836145267000006</v>
      </c>
      <c r="D190" s="7" t="str">
        <f t="shared" si="24"/>
        <v>N/A</v>
      </c>
      <c r="E190" s="4">
        <v>85.673132322000001</v>
      </c>
      <c r="F190" s="7" t="str">
        <f t="shared" si="25"/>
        <v>N/A</v>
      </c>
      <c r="G190" s="4">
        <v>66.162806822999997</v>
      </c>
      <c r="H190" s="7" t="str">
        <f t="shared" si="26"/>
        <v>N/A</v>
      </c>
      <c r="I190" s="8">
        <v>-3.56</v>
      </c>
      <c r="J190" s="8">
        <v>-22.8</v>
      </c>
      <c r="K190" s="25" t="s">
        <v>734</v>
      </c>
      <c r="L190" s="85" t="str">
        <f t="shared" si="27"/>
        <v>Yes</v>
      </c>
    </row>
    <row r="191" spans="1:12" x14ac:dyDescent="0.25">
      <c r="A191" s="146" t="s">
        <v>489</v>
      </c>
      <c r="B191" s="21" t="s">
        <v>213</v>
      </c>
      <c r="C191" s="4">
        <v>82.247155664999994</v>
      </c>
      <c r="D191" s="7" t="str">
        <f t="shared" si="24"/>
        <v>N/A</v>
      </c>
      <c r="E191" s="4">
        <v>74.961715161000001</v>
      </c>
      <c r="F191" s="7" t="str">
        <f t="shared" si="25"/>
        <v>N/A</v>
      </c>
      <c r="G191" s="4">
        <v>69.297235022999999</v>
      </c>
      <c r="H191" s="7" t="str">
        <f t="shared" si="26"/>
        <v>N/A</v>
      </c>
      <c r="I191" s="8">
        <v>-8.86</v>
      </c>
      <c r="J191" s="8">
        <v>-7.56</v>
      </c>
      <c r="K191" s="25" t="s">
        <v>734</v>
      </c>
      <c r="L191" s="85" t="str">
        <f t="shared" si="27"/>
        <v>Yes</v>
      </c>
    </row>
    <row r="192" spans="1:12" x14ac:dyDescent="0.25">
      <c r="A192" s="146" t="s">
        <v>490</v>
      </c>
      <c r="B192" s="21" t="s">
        <v>213</v>
      </c>
      <c r="C192" s="4">
        <v>49.714616274999997</v>
      </c>
      <c r="D192" s="7" t="str">
        <f t="shared" si="24"/>
        <v>N/A</v>
      </c>
      <c r="E192" s="4">
        <v>39.770341625</v>
      </c>
      <c r="F192" s="7" t="str">
        <f t="shared" si="25"/>
        <v>N/A</v>
      </c>
      <c r="G192" s="4">
        <v>39.959369189</v>
      </c>
      <c r="H192" s="7" t="str">
        <f t="shared" si="26"/>
        <v>N/A</v>
      </c>
      <c r="I192" s="8">
        <v>-20</v>
      </c>
      <c r="J192" s="8">
        <v>0.4753</v>
      </c>
      <c r="K192" s="25" t="s">
        <v>734</v>
      </c>
      <c r="L192" s="85" t="str">
        <f t="shared" si="27"/>
        <v>Yes</v>
      </c>
    </row>
    <row r="193" spans="1:12" x14ac:dyDescent="0.25">
      <c r="A193" s="146" t="s">
        <v>491</v>
      </c>
      <c r="B193" s="21" t="s">
        <v>213</v>
      </c>
      <c r="C193" s="4">
        <v>56.239382239000001</v>
      </c>
      <c r="D193" s="7" t="str">
        <f t="shared" si="24"/>
        <v>N/A</v>
      </c>
      <c r="E193" s="4">
        <v>32.020812133</v>
      </c>
      <c r="F193" s="7" t="str">
        <f t="shared" si="25"/>
        <v>N/A</v>
      </c>
      <c r="G193" s="4">
        <v>38.525534145999998</v>
      </c>
      <c r="H193" s="7" t="str">
        <f t="shared" si="26"/>
        <v>N/A</v>
      </c>
      <c r="I193" s="8">
        <v>-43.1</v>
      </c>
      <c r="J193" s="8">
        <v>20.309999999999999</v>
      </c>
      <c r="K193" s="25" t="s">
        <v>734</v>
      </c>
      <c r="L193" s="85" t="str">
        <f t="shared" si="27"/>
        <v>Yes</v>
      </c>
    </row>
    <row r="194" spans="1:12" x14ac:dyDescent="0.25">
      <c r="A194" s="142" t="s">
        <v>1527</v>
      </c>
      <c r="B194" s="21" t="s">
        <v>213</v>
      </c>
      <c r="C194" s="22">
        <v>3.7010921940000001</v>
      </c>
      <c r="D194" s="7" t="str">
        <f t="shared" si="24"/>
        <v>N/A</v>
      </c>
      <c r="E194" s="22">
        <v>4.520927887</v>
      </c>
      <c r="F194" s="7" t="str">
        <f t="shared" si="25"/>
        <v>N/A</v>
      </c>
      <c r="G194" s="22">
        <v>3.8994559303999998</v>
      </c>
      <c r="H194" s="7" t="str">
        <f t="shared" si="26"/>
        <v>N/A</v>
      </c>
      <c r="I194" s="8">
        <v>22.15</v>
      </c>
      <c r="J194" s="8">
        <v>-13.7</v>
      </c>
      <c r="K194" s="25" t="s">
        <v>734</v>
      </c>
      <c r="L194" s="85" t="str">
        <f t="shared" si="27"/>
        <v>Yes</v>
      </c>
    </row>
    <row r="195" spans="1:12" x14ac:dyDescent="0.25">
      <c r="A195" s="146" t="s">
        <v>1528</v>
      </c>
      <c r="B195" s="21" t="s">
        <v>213</v>
      </c>
      <c r="C195" s="22">
        <v>0.42517401389999998</v>
      </c>
      <c r="D195" s="7" t="str">
        <f t="shared" si="24"/>
        <v>N/A</v>
      </c>
      <c r="E195" s="22">
        <v>0.88344988339999997</v>
      </c>
      <c r="F195" s="7" t="str">
        <f t="shared" si="25"/>
        <v>N/A</v>
      </c>
      <c r="G195" s="22">
        <v>0.76470588240000004</v>
      </c>
      <c r="H195" s="7" t="str">
        <f t="shared" si="26"/>
        <v>N/A</v>
      </c>
      <c r="I195" s="8">
        <v>107.8</v>
      </c>
      <c r="J195" s="8">
        <v>-13.4</v>
      </c>
      <c r="K195" s="25" t="s">
        <v>734</v>
      </c>
      <c r="L195" s="85" t="str">
        <f t="shared" si="27"/>
        <v>Yes</v>
      </c>
    </row>
    <row r="196" spans="1:12" x14ac:dyDescent="0.25">
      <c r="A196" s="146" t="s">
        <v>1529</v>
      </c>
      <c r="B196" s="21" t="s">
        <v>213</v>
      </c>
      <c r="C196" s="22">
        <v>7.2515060241000002</v>
      </c>
      <c r="D196" s="7" t="str">
        <f t="shared" si="24"/>
        <v>N/A</v>
      </c>
      <c r="E196" s="22">
        <v>6.5963114754000003</v>
      </c>
      <c r="F196" s="7" t="str">
        <f t="shared" si="25"/>
        <v>N/A</v>
      </c>
      <c r="G196" s="22">
        <v>6.0365448505000003</v>
      </c>
      <c r="H196" s="7" t="str">
        <f t="shared" si="26"/>
        <v>N/A</v>
      </c>
      <c r="I196" s="8">
        <v>-9.0399999999999991</v>
      </c>
      <c r="J196" s="8">
        <v>-8.49</v>
      </c>
      <c r="K196" s="25" t="s">
        <v>734</v>
      </c>
      <c r="L196" s="85" t="str">
        <f t="shared" si="27"/>
        <v>Yes</v>
      </c>
    </row>
    <row r="197" spans="1:12" x14ac:dyDescent="0.25">
      <c r="A197" s="146" t="s">
        <v>1530</v>
      </c>
      <c r="B197" s="21" t="s">
        <v>213</v>
      </c>
      <c r="C197" s="22">
        <v>3.1593625498</v>
      </c>
      <c r="D197" s="7" t="str">
        <f t="shared" si="24"/>
        <v>N/A</v>
      </c>
      <c r="E197" s="22">
        <v>3.9794520547999999</v>
      </c>
      <c r="F197" s="7" t="str">
        <f t="shared" si="25"/>
        <v>N/A</v>
      </c>
      <c r="G197" s="22">
        <v>3.6703296703000001</v>
      </c>
      <c r="H197" s="7" t="str">
        <f t="shared" si="26"/>
        <v>N/A</v>
      </c>
      <c r="I197" s="8">
        <v>25.96</v>
      </c>
      <c r="J197" s="8">
        <v>-7.77</v>
      </c>
      <c r="K197" s="25" t="s">
        <v>734</v>
      </c>
      <c r="L197" s="85" t="str">
        <f t="shared" si="27"/>
        <v>Yes</v>
      </c>
    </row>
    <row r="198" spans="1:12" x14ac:dyDescent="0.25">
      <c r="A198" s="146" t="s">
        <v>1531</v>
      </c>
      <c r="B198" s="21" t="s">
        <v>213</v>
      </c>
      <c r="C198" s="22">
        <v>3.0946215139</v>
      </c>
      <c r="D198" s="7" t="str">
        <f t="shared" si="24"/>
        <v>N/A</v>
      </c>
      <c r="E198" s="22">
        <v>5.0641341884999997</v>
      </c>
      <c r="F198" s="7" t="str">
        <f t="shared" si="25"/>
        <v>N/A</v>
      </c>
      <c r="G198" s="22">
        <v>4.5339105339000003</v>
      </c>
      <c r="H198" s="7" t="str">
        <f t="shared" si="26"/>
        <v>N/A</v>
      </c>
      <c r="I198" s="8">
        <v>63.64</v>
      </c>
      <c r="J198" s="8">
        <v>-10.5</v>
      </c>
      <c r="K198" s="25" t="s">
        <v>734</v>
      </c>
      <c r="L198" s="85" t="str">
        <f t="shared" si="27"/>
        <v>Yes</v>
      </c>
    </row>
    <row r="199" spans="1:12" x14ac:dyDescent="0.25">
      <c r="A199" s="142" t="s">
        <v>1532</v>
      </c>
      <c r="B199" s="21" t="s">
        <v>213</v>
      </c>
      <c r="C199" s="22">
        <v>169.69603278</v>
      </c>
      <c r="D199" s="7" t="str">
        <f t="shared" si="24"/>
        <v>N/A</v>
      </c>
      <c r="E199" s="22">
        <v>134.44039088</v>
      </c>
      <c r="F199" s="7" t="str">
        <f t="shared" si="25"/>
        <v>N/A</v>
      </c>
      <c r="G199" s="22">
        <v>139.36815920000001</v>
      </c>
      <c r="H199" s="7" t="str">
        <f t="shared" si="26"/>
        <v>N/A</v>
      </c>
      <c r="I199" s="8">
        <v>-20.8</v>
      </c>
      <c r="J199" s="8">
        <v>3.665</v>
      </c>
      <c r="K199" s="25" t="s">
        <v>734</v>
      </c>
      <c r="L199" s="85" t="str">
        <f t="shared" si="27"/>
        <v>Yes</v>
      </c>
    </row>
    <row r="200" spans="1:12" x14ac:dyDescent="0.25">
      <c r="A200" s="146" t="s">
        <v>1533</v>
      </c>
      <c r="B200" s="21" t="s">
        <v>213</v>
      </c>
      <c r="C200" s="22">
        <v>181.95822577000001</v>
      </c>
      <c r="D200" s="7" t="str">
        <f t="shared" si="24"/>
        <v>N/A</v>
      </c>
      <c r="E200" s="22">
        <v>152.81514085000001</v>
      </c>
      <c r="F200" s="7" t="str">
        <f t="shared" si="25"/>
        <v>N/A</v>
      </c>
      <c r="G200" s="22">
        <v>155.93922018000001</v>
      </c>
      <c r="H200" s="7" t="str">
        <f t="shared" si="26"/>
        <v>N/A</v>
      </c>
      <c r="I200" s="8">
        <v>-16</v>
      </c>
      <c r="J200" s="8">
        <v>2.044</v>
      </c>
      <c r="K200" s="25" t="s">
        <v>734</v>
      </c>
      <c r="L200" s="85" t="str">
        <f t="shared" si="27"/>
        <v>Yes</v>
      </c>
    </row>
    <row r="201" spans="1:12" x14ac:dyDescent="0.25">
      <c r="A201" s="146" t="s">
        <v>1534</v>
      </c>
      <c r="B201" s="21" t="s">
        <v>213</v>
      </c>
      <c r="C201" s="22">
        <v>135.80722892</v>
      </c>
      <c r="D201" s="7" t="str">
        <f t="shared" si="24"/>
        <v>N/A</v>
      </c>
      <c r="E201" s="22">
        <v>108.36585366</v>
      </c>
      <c r="F201" s="7" t="str">
        <f t="shared" si="25"/>
        <v>N/A</v>
      </c>
      <c r="G201" s="22">
        <v>133.45116279000001</v>
      </c>
      <c r="H201" s="7" t="str">
        <f t="shared" si="26"/>
        <v>N/A</v>
      </c>
      <c r="I201" s="8">
        <v>-20.2</v>
      </c>
      <c r="J201" s="8">
        <v>23.15</v>
      </c>
      <c r="K201" s="25" t="s">
        <v>734</v>
      </c>
      <c r="L201" s="85" t="str">
        <f t="shared" si="27"/>
        <v>Yes</v>
      </c>
    </row>
    <row r="202" spans="1:12" x14ac:dyDescent="0.25">
      <c r="A202" s="146" t="s">
        <v>1535</v>
      </c>
      <c r="B202" s="21" t="s">
        <v>213</v>
      </c>
      <c r="C202" s="22">
        <v>3.5096153846</v>
      </c>
      <c r="D202" s="7" t="str">
        <f t="shared" si="24"/>
        <v>N/A</v>
      </c>
      <c r="E202" s="22">
        <v>0.28000000000000003</v>
      </c>
      <c r="F202" s="7" t="str">
        <f t="shared" si="25"/>
        <v>N/A</v>
      </c>
      <c r="G202" s="22">
        <v>0</v>
      </c>
      <c r="H202" s="7" t="str">
        <f t="shared" si="26"/>
        <v>N/A</v>
      </c>
      <c r="I202" s="8">
        <v>-92</v>
      </c>
      <c r="J202" s="8">
        <v>-100</v>
      </c>
      <c r="K202" s="25" t="s">
        <v>734</v>
      </c>
      <c r="L202" s="85" t="str">
        <f t="shared" si="27"/>
        <v>No</v>
      </c>
    </row>
    <row r="203" spans="1:12" x14ac:dyDescent="0.25">
      <c r="A203" s="146" t="s">
        <v>1536</v>
      </c>
      <c r="B203" s="21" t="s">
        <v>213</v>
      </c>
      <c r="C203" s="22">
        <v>18.125</v>
      </c>
      <c r="D203" s="7" t="str">
        <f t="shared" si="24"/>
        <v>N/A</v>
      </c>
      <c r="E203" s="22">
        <v>44.486486485999997</v>
      </c>
      <c r="F203" s="7" t="str">
        <f t="shared" si="25"/>
        <v>N/A</v>
      </c>
      <c r="G203" s="22">
        <v>31.982758620999999</v>
      </c>
      <c r="H203" s="7" t="str">
        <f t="shared" si="26"/>
        <v>N/A</v>
      </c>
      <c r="I203" s="8">
        <v>145.4</v>
      </c>
      <c r="J203" s="8">
        <v>-28.1</v>
      </c>
      <c r="K203" s="25" t="s">
        <v>734</v>
      </c>
      <c r="L203" s="85" t="str">
        <f t="shared" si="27"/>
        <v>Yes</v>
      </c>
    </row>
    <row r="204" spans="1:12" x14ac:dyDescent="0.25">
      <c r="A204" s="142" t="s">
        <v>127</v>
      </c>
      <c r="B204" s="21" t="s">
        <v>213</v>
      </c>
      <c r="C204" s="22">
        <v>0</v>
      </c>
      <c r="D204" s="7" t="str">
        <f t="shared" ref="D204:D214" si="28">IF($B204="N/A","N/A",IF(C204&gt;10,"No",IF(C204&lt;-10,"No","Yes")))</f>
        <v>N/A</v>
      </c>
      <c r="E204" s="22">
        <v>0</v>
      </c>
      <c r="F204" s="7" t="str">
        <f t="shared" ref="F204:F214" si="29">IF($B204="N/A","N/A",IF(E204&gt;10,"No",IF(E204&lt;-10,"No","Yes")))</f>
        <v>N/A</v>
      </c>
      <c r="G204" s="22">
        <v>0</v>
      </c>
      <c r="H204" s="7" t="str">
        <f t="shared" ref="H204:H214" si="30">IF($B204="N/A","N/A",IF(G204&gt;10,"No",IF(G204&lt;-10,"No","Yes")))</f>
        <v>N/A</v>
      </c>
      <c r="I204" s="8" t="s">
        <v>1750</v>
      </c>
      <c r="J204" s="8" t="s">
        <v>1750</v>
      </c>
      <c r="K204" s="10" t="s">
        <v>213</v>
      </c>
      <c r="L204" s="85" t="str">
        <f t="shared" ref="L204:L214" si="31">IF(J204="Div by 0", "N/A", IF(K204="N/A","N/A", IF(J204&gt;VALUE(MID(K204,1,2)), "No", IF(J204&lt;-1*VALUE(MID(K204,1,2)), "No", "Yes"))))</f>
        <v>N/A</v>
      </c>
    </row>
    <row r="205" spans="1:12" x14ac:dyDescent="0.25">
      <c r="A205" s="142" t="s">
        <v>128</v>
      </c>
      <c r="B205" s="21" t="s">
        <v>213</v>
      </c>
      <c r="C205" s="22">
        <v>11</v>
      </c>
      <c r="D205" s="7" t="str">
        <f t="shared" si="28"/>
        <v>N/A</v>
      </c>
      <c r="E205" s="22">
        <v>11</v>
      </c>
      <c r="F205" s="7" t="str">
        <f t="shared" si="29"/>
        <v>N/A</v>
      </c>
      <c r="G205" s="22">
        <v>11</v>
      </c>
      <c r="H205" s="7" t="str">
        <f t="shared" si="30"/>
        <v>N/A</v>
      </c>
      <c r="I205" s="8">
        <v>100</v>
      </c>
      <c r="J205" s="8">
        <v>0</v>
      </c>
      <c r="K205" s="10" t="s">
        <v>213</v>
      </c>
      <c r="L205" s="85" t="str">
        <f t="shared" si="31"/>
        <v>N/A</v>
      </c>
    </row>
    <row r="206" spans="1:12" ht="25" x14ac:dyDescent="0.25">
      <c r="A206" s="142" t="s">
        <v>1584</v>
      </c>
      <c r="B206" s="21" t="s">
        <v>213</v>
      </c>
      <c r="C206" s="22">
        <v>0</v>
      </c>
      <c r="D206" s="7" t="str">
        <f t="shared" si="28"/>
        <v>N/A</v>
      </c>
      <c r="E206" s="22">
        <v>11</v>
      </c>
      <c r="F206" s="7" t="str">
        <f t="shared" si="29"/>
        <v>N/A</v>
      </c>
      <c r="G206" s="22">
        <v>0</v>
      </c>
      <c r="H206" s="7" t="str">
        <f t="shared" si="30"/>
        <v>N/A</v>
      </c>
      <c r="I206" s="8" t="s">
        <v>1750</v>
      </c>
      <c r="J206" s="8">
        <v>-100</v>
      </c>
      <c r="K206" s="10" t="s">
        <v>213</v>
      </c>
      <c r="L206" s="85" t="str">
        <f t="shared" si="31"/>
        <v>N/A</v>
      </c>
    </row>
    <row r="207" spans="1:12" ht="25" x14ac:dyDescent="0.25">
      <c r="A207" s="142" t="s">
        <v>1537</v>
      </c>
      <c r="B207" s="21" t="s">
        <v>213</v>
      </c>
      <c r="C207" s="22">
        <v>11</v>
      </c>
      <c r="D207" s="7" t="str">
        <f t="shared" si="28"/>
        <v>N/A</v>
      </c>
      <c r="E207" s="22">
        <v>12</v>
      </c>
      <c r="F207" s="7" t="str">
        <f t="shared" si="29"/>
        <v>N/A</v>
      </c>
      <c r="G207" s="22">
        <v>19</v>
      </c>
      <c r="H207" s="7" t="str">
        <f t="shared" si="30"/>
        <v>N/A</v>
      </c>
      <c r="I207" s="8">
        <v>100</v>
      </c>
      <c r="J207" s="8">
        <v>58.33</v>
      </c>
      <c r="K207" s="10" t="s">
        <v>213</v>
      </c>
      <c r="L207" s="85" t="str">
        <f t="shared" si="31"/>
        <v>N/A</v>
      </c>
    </row>
    <row r="208" spans="1:12" x14ac:dyDescent="0.25">
      <c r="A208" s="142" t="s">
        <v>1585</v>
      </c>
      <c r="B208" s="21" t="s">
        <v>213</v>
      </c>
      <c r="C208" s="22">
        <v>0</v>
      </c>
      <c r="D208" s="7" t="str">
        <f t="shared" si="28"/>
        <v>N/A</v>
      </c>
      <c r="E208" s="22">
        <v>0</v>
      </c>
      <c r="F208" s="7" t="str">
        <f t="shared" si="29"/>
        <v>N/A</v>
      </c>
      <c r="G208" s="22">
        <v>0</v>
      </c>
      <c r="H208" s="7" t="str">
        <f t="shared" si="30"/>
        <v>N/A</v>
      </c>
      <c r="I208" s="8" t="s">
        <v>1750</v>
      </c>
      <c r="J208" s="8" t="s">
        <v>1750</v>
      </c>
      <c r="K208" s="10" t="s">
        <v>213</v>
      </c>
      <c r="L208" s="85" t="str">
        <f t="shared" si="31"/>
        <v>N/A</v>
      </c>
    </row>
    <row r="209" spans="1:12" x14ac:dyDescent="0.25">
      <c r="A209" s="142" t="s">
        <v>1586</v>
      </c>
      <c r="B209" s="21" t="s">
        <v>213</v>
      </c>
      <c r="C209" s="22">
        <v>28</v>
      </c>
      <c r="D209" s="7" t="str">
        <f t="shared" si="28"/>
        <v>N/A</v>
      </c>
      <c r="E209" s="22">
        <v>11</v>
      </c>
      <c r="F209" s="7" t="str">
        <f t="shared" si="29"/>
        <v>N/A</v>
      </c>
      <c r="G209" s="22">
        <v>11</v>
      </c>
      <c r="H209" s="7" t="str">
        <f t="shared" si="30"/>
        <v>N/A</v>
      </c>
      <c r="I209" s="8">
        <v>-75</v>
      </c>
      <c r="J209" s="8">
        <v>-14.3</v>
      </c>
      <c r="K209" s="10" t="s">
        <v>213</v>
      </c>
      <c r="L209" s="85" t="str">
        <f t="shared" si="31"/>
        <v>N/A</v>
      </c>
    </row>
    <row r="210" spans="1:12" x14ac:dyDescent="0.25">
      <c r="A210" s="142" t="s">
        <v>125</v>
      </c>
      <c r="B210" s="21" t="s">
        <v>213</v>
      </c>
      <c r="C210" s="26">
        <v>787555</v>
      </c>
      <c r="D210" s="7" t="str">
        <f t="shared" si="28"/>
        <v>N/A</v>
      </c>
      <c r="E210" s="26">
        <v>739350</v>
      </c>
      <c r="F210" s="7" t="str">
        <f t="shared" si="29"/>
        <v>N/A</v>
      </c>
      <c r="G210" s="26">
        <v>962404</v>
      </c>
      <c r="H210" s="7" t="str">
        <f t="shared" si="30"/>
        <v>N/A</v>
      </c>
      <c r="I210" s="8">
        <v>-6.12</v>
      </c>
      <c r="J210" s="8">
        <v>30.17</v>
      </c>
      <c r="K210" s="10" t="s">
        <v>213</v>
      </c>
      <c r="L210" s="85" t="str">
        <f t="shared" si="31"/>
        <v>N/A</v>
      </c>
    </row>
    <row r="211" spans="1:12" x14ac:dyDescent="0.25">
      <c r="A211" s="142" t="s">
        <v>1587</v>
      </c>
      <c r="B211" s="21" t="s">
        <v>213</v>
      </c>
      <c r="C211" s="26">
        <v>296760</v>
      </c>
      <c r="D211" s="7" t="str">
        <f t="shared" si="28"/>
        <v>N/A</v>
      </c>
      <c r="E211" s="26">
        <v>536829</v>
      </c>
      <c r="F211" s="7" t="str">
        <f t="shared" si="29"/>
        <v>N/A</v>
      </c>
      <c r="G211" s="26">
        <v>239111</v>
      </c>
      <c r="H211" s="7" t="str">
        <f t="shared" si="30"/>
        <v>N/A</v>
      </c>
      <c r="I211" s="8">
        <v>80.900000000000006</v>
      </c>
      <c r="J211" s="8">
        <v>-55.5</v>
      </c>
      <c r="K211" s="10" t="s">
        <v>213</v>
      </c>
      <c r="L211" s="85" t="str">
        <f t="shared" si="31"/>
        <v>N/A</v>
      </c>
    </row>
    <row r="212" spans="1:12" x14ac:dyDescent="0.25">
      <c r="A212" s="142" t="s">
        <v>1538</v>
      </c>
      <c r="B212" s="21" t="s">
        <v>213</v>
      </c>
      <c r="C212" s="26">
        <v>266540</v>
      </c>
      <c r="D212" s="7" t="str">
        <f t="shared" si="28"/>
        <v>N/A</v>
      </c>
      <c r="E212" s="26">
        <v>340941</v>
      </c>
      <c r="F212" s="7" t="str">
        <f t="shared" si="29"/>
        <v>N/A</v>
      </c>
      <c r="G212" s="26">
        <v>960218</v>
      </c>
      <c r="H212" s="7" t="str">
        <f t="shared" si="30"/>
        <v>N/A</v>
      </c>
      <c r="I212" s="8">
        <v>27.91</v>
      </c>
      <c r="J212" s="8">
        <v>181.6</v>
      </c>
      <c r="K212" s="10" t="s">
        <v>213</v>
      </c>
      <c r="L212" s="85" t="str">
        <f t="shared" si="31"/>
        <v>N/A</v>
      </c>
    </row>
    <row r="213" spans="1:12" x14ac:dyDescent="0.25">
      <c r="A213" s="142" t="s">
        <v>1588</v>
      </c>
      <c r="B213" s="21" t="s">
        <v>213</v>
      </c>
      <c r="C213" s="26">
        <v>125484</v>
      </c>
      <c r="D213" s="7" t="str">
        <f t="shared" si="28"/>
        <v>N/A</v>
      </c>
      <c r="E213" s="26">
        <v>179702</v>
      </c>
      <c r="F213" s="7" t="str">
        <f t="shared" si="29"/>
        <v>N/A</v>
      </c>
      <c r="G213" s="26">
        <v>188613</v>
      </c>
      <c r="H213" s="7" t="str">
        <f t="shared" si="30"/>
        <v>N/A</v>
      </c>
      <c r="I213" s="8">
        <v>43.21</v>
      </c>
      <c r="J213" s="8">
        <v>4.9589999999999996</v>
      </c>
      <c r="K213" s="10" t="s">
        <v>213</v>
      </c>
      <c r="L213" s="85" t="str">
        <f t="shared" si="31"/>
        <v>N/A</v>
      </c>
    </row>
    <row r="214" spans="1:12" x14ac:dyDescent="0.25">
      <c r="A214" s="146" t="s">
        <v>1589</v>
      </c>
      <c r="B214" s="21" t="s">
        <v>213</v>
      </c>
      <c r="C214" s="26">
        <v>773647</v>
      </c>
      <c r="D214" s="7" t="str">
        <f t="shared" si="28"/>
        <v>N/A</v>
      </c>
      <c r="E214" s="26">
        <v>738718</v>
      </c>
      <c r="F214" s="7" t="str">
        <f t="shared" si="29"/>
        <v>N/A</v>
      </c>
      <c r="G214" s="26">
        <v>665021</v>
      </c>
      <c r="H214" s="7" t="str">
        <f t="shared" si="30"/>
        <v>N/A</v>
      </c>
      <c r="I214" s="8">
        <v>-4.51</v>
      </c>
      <c r="J214" s="8">
        <v>-9.98</v>
      </c>
      <c r="K214" s="10" t="s">
        <v>213</v>
      </c>
      <c r="L214" s="85" t="str">
        <f t="shared" si="31"/>
        <v>N/A</v>
      </c>
    </row>
    <row r="215" spans="1:12" ht="25" x14ac:dyDescent="0.25">
      <c r="A215" s="142" t="s">
        <v>1352</v>
      </c>
      <c r="B215" s="21" t="s">
        <v>213</v>
      </c>
      <c r="C215" s="26">
        <v>616903</v>
      </c>
      <c r="D215" s="7" t="str">
        <f t="shared" ref="D215:D229" si="32">IF($B215="N/A","N/A",IF(C215&gt;10,"No",IF(C215&lt;-10,"No","Yes")))</f>
        <v>N/A</v>
      </c>
      <c r="E215" s="26">
        <v>724635</v>
      </c>
      <c r="F215" s="7" t="str">
        <f t="shared" ref="F215:F229" si="33">IF($B215="N/A","N/A",IF(E215&gt;10,"No",IF(E215&lt;-10,"No","Yes")))</f>
        <v>N/A</v>
      </c>
      <c r="G215" s="26">
        <v>804862</v>
      </c>
      <c r="H215" s="7" t="str">
        <f t="shared" ref="H215:H229" si="34">IF($B215="N/A","N/A",IF(G215&gt;10,"No",IF(G215&lt;-10,"No","Yes")))</f>
        <v>N/A</v>
      </c>
      <c r="I215" s="8">
        <v>17.46</v>
      </c>
      <c r="J215" s="8">
        <v>11.07</v>
      </c>
      <c r="K215" s="25" t="s">
        <v>734</v>
      </c>
      <c r="L215" s="85" t="str">
        <f t="shared" ref="L215:L229" si="35">IF(J215="Div by 0", "N/A", IF(K215="N/A","N/A", IF(J215&gt;VALUE(MID(K215,1,2)), "No", IF(J215&lt;-1*VALUE(MID(K215,1,2)), "No", "Yes"))))</f>
        <v>Yes</v>
      </c>
    </row>
    <row r="216" spans="1:12" x14ac:dyDescent="0.25">
      <c r="A216" s="142" t="s">
        <v>646</v>
      </c>
      <c r="B216" s="21" t="s">
        <v>213</v>
      </c>
      <c r="C216" s="22">
        <v>2367</v>
      </c>
      <c r="D216" s="7" t="str">
        <f t="shared" si="32"/>
        <v>N/A</v>
      </c>
      <c r="E216" s="22">
        <v>2614</v>
      </c>
      <c r="F216" s="7" t="str">
        <f t="shared" si="33"/>
        <v>N/A</v>
      </c>
      <c r="G216" s="22">
        <v>2803</v>
      </c>
      <c r="H216" s="7" t="str">
        <f t="shared" si="34"/>
        <v>N/A</v>
      </c>
      <c r="I216" s="8">
        <v>10.44</v>
      </c>
      <c r="J216" s="8">
        <v>7.23</v>
      </c>
      <c r="K216" s="25" t="s">
        <v>734</v>
      </c>
      <c r="L216" s="85" t="str">
        <f t="shared" si="35"/>
        <v>Yes</v>
      </c>
    </row>
    <row r="217" spans="1:12" x14ac:dyDescent="0.25">
      <c r="A217" s="142" t="s">
        <v>1353</v>
      </c>
      <c r="B217" s="21" t="s">
        <v>213</v>
      </c>
      <c r="C217" s="26">
        <v>260.62653146999997</v>
      </c>
      <c r="D217" s="7" t="str">
        <f t="shared" si="32"/>
        <v>N/A</v>
      </c>
      <c r="E217" s="26">
        <v>277.21308340000002</v>
      </c>
      <c r="F217" s="7" t="str">
        <f t="shared" si="33"/>
        <v>N/A</v>
      </c>
      <c r="G217" s="26">
        <v>287.14306101</v>
      </c>
      <c r="H217" s="7" t="str">
        <f t="shared" si="34"/>
        <v>N/A</v>
      </c>
      <c r="I217" s="8">
        <v>6.3639999999999999</v>
      </c>
      <c r="J217" s="8">
        <v>3.5819999999999999</v>
      </c>
      <c r="K217" s="25" t="s">
        <v>734</v>
      </c>
      <c r="L217" s="85" t="str">
        <f t="shared" si="35"/>
        <v>Yes</v>
      </c>
    </row>
    <row r="218" spans="1:12" ht="25" x14ac:dyDescent="0.25">
      <c r="A218" s="142" t="s">
        <v>1354</v>
      </c>
      <c r="B218" s="21" t="s">
        <v>213</v>
      </c>
      <c r="C218" s="26">
        <v>869883</v>
      </c>
      <c r="D218" s="7" t="str">
        <f t="shared" si="32"/>
        <v>N/A</v>
      </c>
      <c r="E218" s="26">
        <v>592056</v>
      </c>
      <c r="F218" s="7" t="str">
        <f t="shared" si="33"/>
        <v>N/A</v>
      </c>
      <c r="G218" s="26">
        <v>783031</v>
      </c>
      <c r="H218" s="7" t="str">
        <f t="shared" si="34"/>
        <v>N/A</v>
      </c>
      <c r="I218" s="8">
        <v>-31.9</v>
      </c>
      <c r="J218" s="8">
        <v>32.26</v>
      </c>
      <c r="K218" s="25" t="s">
        <v>734</v>
      </c>
      <c r="L218" s="85" t="str">
        <f t="shared" si="35"/>
        <v>No</v>
      </c>
    </row>
    <row r="219" spans="1:12" x14ac:dyDescent="0.25">
      <c r="A219" s="142" t="s">
        <v>513</v>
      </c>
      <c r="B219" s="21" t="s">
        <v>213</v>
      </c>
      <c r="C219" s="22">
        <v>2236</v>
      </c>
      <c r="D219" s="7" t="str">
        <f t="shared" si="32"/>
        <v>N/A</v>
      </c>
      <c r="E219" s="22">
        <v>2098</v>
      </c>
      <c r="F219" s="7" t="str">
        <f t="shared" si="33"/>
        <v>N/A</v>
      </c>
      <c r="G219" s="22">
        <v>2837</v>
      </c>
      <c r="H219" s="7" t="str">
        <f t="shared" si="34"/>
        <v>N/A</v>
      </c>
      <c r="I219" s="8">
        <v>-6.17</v>
      </c>
      <c r="J219" s="8">
        <v>35.22</v>
      </c>
      <c r="K219" s="25" t="s">
        <v>734</v>
      </c>
      <c r="L219" s="85" t="str">
        <f t="shared" si="35"/>
        <v>No</v>
      </c>
    </row>
    <row r="220" spans="1:12" x14ac:dyDescent="0.25">
      <c r="A220" s="142" t="s">
        <v>1355</v>
      </c>
      <c r="B220" s="21" t="s">
        <v>213</v>
      </c>
      <c r="C220" s="26">
        <v>389.03533095</v>
      </c>
      <c r="D220" s="7" t="str">
        <f t="shared" si="32"/>
        <v>N/A</v>
      </c>
      <c r="E220" s="26">
        <v>282.20019065999998</v>
      </c>
      <c r="F220" s="7" t="str">
        <f t="shared" si="33"/>
        <v>N/A</v>
      </c>
      <c r="G220" s="26">
        <v>276.00669721999998</v>
      </c>
      <c r="H220" s="7" t="str">
        <f t="shared" si="34"/>
        <v>N/A</v>
      </c>
      <c r="I220" s="8">
        <v>-27.5</v>
      </c>
      <c r="J220" s="8">
        <v>-2.19</v>
      </c>
      <c r="K220" s="25" t="s">
        <v>734</v>
      </c>
      <c r="L220" s="85" t="str">
        <f t="shared" si="35"/>
        <v>Yes</v>
      </c>
    </row>
    <row r="221" spans="1:12" ht="25" x14ac:dyDescent="0.25">
      <c r="A221" s="142" t="s">
        <v>1356</v>
      </c>
      <c r="B221" s="21" t="s">
        <v>213</v>
      </c>
      <c r="C221" s="26">
        <v>3524946</v>
      </c>
      <c r="D221" s="7" t="str">
        <f t="shared" si="32"/>
        <v>N/A</v>
      </c>
      <c r="E221" s="26">
        <v>4205609</v>
      </c>
      <c r="F221" s="7" t="str">
        <f t="shared" si="33"/>
        <v>N/A</v>
      </c>
      <c r="G221" s="26">
        <v>5139997</v>
      </c>
      <c r="H221" s="7" t="str">
        <f t="shared" si="34"/>
        <v>N/A</v>
      </c>
      <c r="I221" s="8">
        <v>19.309999999999999</v>
      </c>
      <c r="J221" s="8">
        <v>22.22</v>
      </c>
      <c r="K221" s="25" t="s">
        <v>734</v>
      </c>
      <c r="L221" s="85" t="str">
        <f t="shared" si="35"/>
        <v>Yes</v>
      </c>
    </row>
    <row r="222" spans="1:12" x14ac:dyDescent="0.25">
      <c r="A222" s="142" t="s">
        <v>514</v>
      </c>
      <c r="B222" s="21" t="s">
        <v>213</v>
      </c>
      <c r="C222" s="22">
        <v>4014</v>
      </c>
      <c r="D222" s="7" t="str">
        <f t="shared" si="32"/>
        <v>N/A</v>
      </c>
      <c r="E222" s="22">
        <v>3371</v>
      </c>
      <c r="F222" s="7" t="str">
        <f t="shared" si="33"/>
        <v>N/A</v>
      </c>
      <c r="G222" s="22">
        <v>3627</v>
      </c>
      <c r="H222" s="7" t="str">
        <f t="shared" si="34"/>
        <v>N/A</v>
      </c>
      <c r="I222" s="8">
        <v>-16</v>
      </c>
      <c r="J222" s="8">
        <v>7.5940000000000003</v>
      </c>
      <c r="K222" s="25" t="s">
        <v>734</v>
      </c>
      <c r="L222" s="85" t="str">
        <f t="shared" si="35"/>
        <v>Yes</v>
      </c>
    </row>
    <row r="223" spans="1:12" ht="25" x14ac:dyDescent="0.25">
      <c r="A223" s="142" t="s">
        <v>1357</v>
      </c>
      <c r="B223" s="21" t="s">
        <v>213</v>
      </c>
      <c r="C223" s="26">
        <v>878.16292974999999</v>
      </c>
      <c r="D223" s="7" t="str">
        <f t="shared" si="32"/>
        <v>N/A</v>
      </c>
      <c r="E223" s="26">
        <v>1247.5849896</v>
      </c>
      <c r="F223" s="7" t="str">
        <f t="shared" si="33"/>
        <v>N/A</v>
      </c>
      <c r="G223" s="26">
        <v>1417.148332</v>
      </c>
      <c r="H223" s="7" t="str">
        <f t="shared" si="34"/>
        <v>N/A</v>
      </c>
      <c r="I223" s="8">
        <v>42.07</v>
      </c>
      <c r="J223" s="8">
        <v>13.59</v>
      </c>
      <c r="K223" s="25" t="s">
        <v>734</v>
      </c>
      <c r="L223" s="85" t="str">
        <f t="shared" si="35"/>
        <v>Yes</v>
      </c>
    </row>
    <row r="224" spans="1:12" ht="25" x14ac:dyDescent="0.25">
      <c r="A224" s="142" t="s">
        <v>1358</v>
      </c>
      <c r="B224" s="21" t="s">
        <v>213</v>
      </c>
      <c r="C224" s="26">
        <v>4647032</v>
      </c>
      <c r="D224" s="7" t="str">
        <f t="shared" si="32"/>
        <v>N/A</v>
      </c>
      <c r="E224" s="26">
        <v>7936508</v>
      </c>
      <c r="F224" s="7" t="str">
        <f t="shared" si="33"/>
        <v>N/A</v>
      </c>
      <c r="G224" s="26">
        <v>10149329</v>
      </c>
      <c r="H224" s="7" t="str">
        <f t="shared" si="34"/>
        <v>N/A</v>
      </c>
      <c r="I224" s="8">
        <v>70.790000000000006</v>
      </c>
      <c r="J224" s="8">
        <v>27.88</v>
      </c>
      <c r="K224" s="25" t="s">
        <v>734</v>
      </c>
      <c r="L224" s="85" t="str">
        <f t="shared" si="35"/>
        <v>Yes</v>
      </c>
    </row>
    <row r="225" spans="1:12" x14ac:dyDescent="0.25">
      <c r="A225" s="142" t="s">
        <v>515</v>
      </c>
      <c r="B225" s="21" t="s">
        <v>213</v>
      </c>
      <c r="C225" s="22">
        <v>2532</v>
      </c>
      <c r="D225" s="7" t="str">
        <f t="shared" si="32"/>
        <v>N/A</v>
      </c>
      <c r="E225" s="22">
        <v>4099</v>
      </c>
      <c r="F225" s="7" t="str">
        <f t="shared" si="33"/>
        <v>N/A</v>
      </c>
      <c r="G225" s="22">
        <v>4978</v>
      </c>
      <c r="H225" s="7" t="str">
        <f t="shared" si="34"/>
        <v>N/A</v>
      </c>
      <c r="I225" s="8">
        <v>61.89</v>
      </c>
      <c r="J225" s="8">
        <v>21.44</v>
      </c>
      <c r="K225" s="25" t="s">
        <v>734</v>
      </c>
      <c r="L225" s="85" t="str">
        <f t="shared" si="35"/>
        <v>Yes</v>
      </c>
    </row>
    <row r="226" spans="1:12" x14ac:dyDescent="0.25">
      <c r="A226" s="142" t="s">
        <v>1359</v>
      </c>
      <c r="B226" s="21" t="s">
        <v>213</v>
      </c>
      <c r="C226" s="26">
        <v>1835.3206951</v>
      </c>
      <c r="D226" s="7" t="str">
        <f t="shared" si="32"/>
        <v>N/A</v>
      </c>
      <c r="E226" s="26">
        <v>1936.2059039000001</v>
      </c>
      <c r="F226" s="7" t="str">
        <f t="shared" si="33"/>
        <v>N/A</v>
      </c>
      <c r="G226" s="26">
        <v>2038.8366814000001</v>
      </c>
      <c r="H226" s="7" t="str">
        <f t="shared" si="34"/>
        <v>N/A</v>
      </c>
      <c r="I226" s="8">
        <v>5.4969999999999999</v>
      </c>
      <c r="J226" s="8">
        <v>5.3010000000000002</v>
      </c>
      <c r="K226" s="25" t="s">
        <v>734</v>
      </c>
      <c r="L226" s="85" t="str">
        <f t="shared" si="35"/>
        <v>Yes</v>
      </c>
    </row>
    <row r="227" spans="1:12" ht="25" x14ac:dyDescent="0.25">
      <c r="A227" s="142" t="s">
        <v>1360</v>
      </c>
      <c r="B227" s="21" t="s">
        <v>213</v>
      </c>
      <c r="C227" s="26">
        <v>175574834</v>
      </c>
      <c r="D227" s="7" t="str">
        <f t="shared" si="32"/>
        <v>N/A</v>
      </c>
      <c r="E227" s="26">
        <v>53253824</v>
      </c>
      <c r="F227" s="7" t="str">
        <f t="shared" si="33"/>
        <v>N/A</v>
      </c>
      <c r="G227" s="26">
        <v>64566341</v>
      </c>
      <c r="H227" s="7" t="str">
        <f t="shared" si="34"/>
        <v>N/A</v>
      </c>
      <c r="I227" s="8">
        <v>-69.7</v>
      </c>
      <c r="J227" s="8">
        <v>21.24</v>
      </c>
      <c r="K227" s="25" t="s">
        <v>734</v>
      </c>
      <c r="L227" s="85" t="str">
        <f t="shared" si="35"/>
        <v>Yes</v>
      </c>
    </row>
    <row r="228" spans="1:12" ht="25" x14ac:dyDescent="0.25">
      <c r="A228" s="142" t="s">
        <v>516</v>
      </c>
      <c r="B228" s="21" t="s">
        <v>213</v>
      </c>
      <c r="C228" s="22">
        <v>12589</v>
      </c>
      <c r="D228" s="7" t="str">
        <f t="shared" si="32"/>
        <v>N/A</v>
      </c>
      <c r="E228" s="22">
        <v>3850</v>
      </c>
      <c r="F228" s="7" t="str">
        <f t="shared" si="33"/>
        <v>N/A</v>
      </c>
      <c r="G228" s="22">
        <v>3278</v>
      </c>
      <c r="H228" s="7" t="str">
        <f t="shared" si="34"/>
        <v>N/A</v>
      </c>
      <c r="I228" s="8">
        <v>-69.400000000000006</v>
      </c>
      <c r="J228" s="8">
        <v>-14.9</v>
      </c>
      <c r="K228" s="25" t="s">
        <v>734</v>
      </c>
      <c r="L228" s="85" t="str">
        <f t="shared" si="35"/>
        <v>Yes</v>
      </c>
    </row>
    <row r="229" spans="1:12" ht="25" x14ac:dyDescent="0.25">
      <c r="A229" s="142" t="s">
        <v>1361</v>
      </c>
      <c r="B229" s="21" t="s">
        <v>213</v>
      </c>
      <c r="C229" s="26">
        <v>13946.686313</v>
      </c>
      <c r="D229" s="7" t="str">
        <f t="shared" si="32"/>
        <v>N/A</v>
      </c>
      <c r="E229" s="26">
        <v>13832.162077999999</v>
      </c>
      <c r="F229" s="7" t="str">
        <f t="shared" si="33"/>
        <v>N/A</v>
      </c>
      <c r="G229" s="26">
        <v>19696.870348</v>
      </c>
      <c r="H229" s="7" t="str">
        <f t="shared" si="34"/>
        <v>N/A</v>
      </c>
      <c r="I229" s="8">
        <v>-0.82099999999999995</v>
      </c>
      <c r="J229" s="8">
        <v>42.4</v>
      </c>
      <c r="K229" s="25" t="s">
        <v>734</v>
      </c>
      <c r="L229" s="85" t="str">
        <f t="shared" si="35"/>
        <v>No</v>
      </c>
    </row>
    <row r="230" spans="1:12" x14ac:dyDescent="0.25">
      <c r="A230" s="116" t="s">
        <v>1362</v>
      </c>
      <c r="B230" s="21" t="s">
        <v>213</v>
      </c>
      <c r="C230" s="10">
        <v>193128741</v>
      </c>
      <c r="D230" s="7" t="str">
        <f t="shared" ref="D230:D253" si="36">IF($B230="N/A","N/A",IF(C230&gt;10,"No",IF(C230&lt;-10,"No","Yes")))</f>
        <v>N/A</v>
      </c>
      <c r="E230" s="10">
        <v>59736045</v>
      </c>
      <c r="F230" s="7" t="str">
        <f t="shared" ref="F230:F253" si="37">IF($B230="N/A","N/A",IF(E230&gt;10,"No",IF(E230&lt;-10,"No","Yes")))</f>
        <v>N/A</v>
      </c>
      <c r="G230" s="10">
        <v>71070849</v>
      </c>
      <c r="H230" s="7" t="str">
        <f t="shared" ref="H230:H253" si="38">IF($B230="N/A","N/A",IF(G230&gt;10,"No",IF(G230&lt;-10,"No","Yes")))</f>
        <v>N/A</v>
      </c>
      <c r="I230" s="8">
        <v>-69.099999999999994</v>
      </c>
      <c r="J230" s="8">
        <v>18.97</v>
      </c>
      <c r="K230" s="25" t="s">
        <v>734</v>
      </c>
      <c r="L230" s="85" t="str">
        <f t="shared" ref="L230:L253" si="39">IF(J230="Div by 0", "N/A", IF(K230="N/A","N/A", IF(J230&gt;VALUE(MID(K230,1,2)), "No", IF(J230&lt;-1*VALUE(MID(K230,1,2)), "No", "Yes"))))</f>
        <v>Yes</v>
      </c>
    </row>
    <row r="231" spans="1:12" x14ac:dyDescent="0.25">
      <c r="A231" s="116" t="s">
        <v>1539</v>
      </c>
      <c r="B231" s="21" t="s">
        <v>213</v>
      </c>
      <c r="C231" s="1">
        <v>13211</v>
      </c>
      <c r="D231" s="1" t="str">
        <f t="shared" si="36"/>
        <v>N/A</v>
      </c>
      <c r="E231" s="1">
        <v>4165</v>
      </c>
      <c r="F231" s="1" t="str">
        <f t="shared" si="37"/>
        <v>N/A</v>
      </c>
      <c r="G231" s="1">
        <v>4102</v>
      </c>
      <c r="H231" s="7" t="str">
        <f t="shared" si="38"/>
        <v>N/A</v>
      </c>
      <c r="I231" s="8">
        <v>-68.5</v>
      </c>
      <c r="J231" s="8">
        <v>-1.51</v>
      </c>
      <c r="K231" s="25" t="s">
        <v>734</v>
      </c>
      <c r="L231" s="85" t="str">
        <f t="shared" si="39"/>
        <v>Yes</v>
      </c>
    </row>
    <row r="232" spans="1:12" x14ac:dyDescent="0.25">
      <c r="A232" s="116" t="s">
        <v>1540</v>
      </c>
      <c r="B232" s="21" t="s">
        <v>213</v>
      </c>
      <c r="C232" s="10">
        <v>14618.782907999999</v>
      </c>
      <c r="D232" s="7" t="str">
        <f t="shared" si="36"/>
        <v>N/A</v>
      </c>
      <c r="E232" s="10">
        <v>14342.387755</v>
      </c>
      <c r="F232" s="7" t="str">
        <f t="shared" si="37"/>
        <v>N/A</v>
      </c>
      <c r="G232" s="10">
        <v>17325.901754999999</v>
      </c>
      <c r="H232" s="7" t="str">
        <f t="shared" si="38"/>
        <v>N/A</v>
      </c>
      <c r="I232" s="8">
        <v>-1.89</v>
      </c>
      <c r="J232" s="8">
        <v>20.8</v>
      </c>
      <c r="K232" s="25" t="s">
        <v>734</v>
      </c>
      <c r="L232" s="85" t="str">
        <f t="shared" si="39"/>
        <v>Yes</v>
      </c>
    </row>
    <row r="233" spans="1:12" x14ac:dyDescent="0.25">
      <c r="A233" s="147" t="s">
        <v>1541</v>
      </c>
      <c r="B233" s="21" t="s">
        <v>213</v>
      </c>
      <c r="C233" s="10">
        <v>14006.266680999999</v>
      </c>
      <c r="D233" s="7" t="str">
        <f t="shared" si="36"/>
        <v>N/A</v>
      </c>
      <c r="E233" s="10">
        <v>12478.738058000001</v>
      </c>
      <c r="F233" s="7" t="str">
        <f t="shared" si="37"/>
        <v>N/A</v>
      </c>
      <c r="G233" s="10">
        <v>15173.175729000001</v>
      </c>
      <c r="H233" s="7" t="str">
        <f t="shared" si="38"/>
        <v>N/A</v>
      </c>
      <c r="I233" s="8">
        <v>-10.9</v>
      </c>
      <c r="J233" s="8">
        <v>21.59</v>
      </c>
      <c r="K233" s="25" t="s">
        <v>734</v>
      </c>
      <c r="L233" s="85" t="str">
        <f t="shared" si="39"/>
        <v>Yes</v>
      </c>
    </row>
    <row r="234" spans="1:12" x14ac:dyDescent="0.25">
      <c r="A234" s="147" t="s">
        <v>1542</v>
      </c>
      <c r="B234" s="21" t="s">
        <v>213</v>
      </c>
      <c r="C234" s="10">
        <v>16228.454401000001</v>
      </c>
      <c r="D234" s="7" t="str">
        <f t="shared" si="36"/>
        <v>N/A</v>
      </c>
      <c r="E234" s="10">
        <v>17787.183070999999</v>
      </c>
      <c r="F234" s="7" t="str">
        <f t="shared" si="37"/>
        <v>N/A</v>
      </c>
      <c r="G234" s="10">
        <v>25997.065966999999</v>
      </c>
      <c r="H234" s="7" t="str">
        <f t="shared" si="38"/>
        <v>N/A</v>
      </c>
      <c r="I234" s="8">
        <v>9.6050000000000004</v>
      </c>
      <c r="J234" s="8">
        <v>46.16</v>
      </c>
      <c r="K234" s="25" t="s">
        <v>734</v>
      </c>
      <c r="L234" s="85" t="str">
        <f t="shared" si="39"/>
        <v>No</v>
      </c>
    </row>
    <row r="235" spans="1:12" x14ac:dyDescent="0.25">
      <c r="A235" s="147" t="s">
        <v>1543</v>
      </c>
      <c r="B235" s="21" t="s">
        <v>213</v>
      </c>
      <c r="C235" s="10">
        <v>11178.255814</v>
      </c>
      <c r="D235" s="7" t="str">
        <f t="shared" si="36"/>
        <v>N/A</v>
      </c>
      <c r="E235" s="10">
        <v>8746.5</v>
      </c>
      <c r="F235" s="7" t="str">
        <f t="shared" si="37"/>
        <v>N/A</v>
      </c>
      <c r="G235" s="10">
        <v>3326.5526316</v>
      </c>
      <c r="H235" s="7" t="str">
        <f t="shared" si="38"/>
        <v>N/A</v>
      </c>
      <c r="I235" s="8">
        <v>-21.8</v>
      </c>
      <c r="J235" s="8">
        <v>-62</v>
      </c>
      <c r="K235" s="25" t="s">
        <v>734</v>
      </c>
      <c r="L235" s="85" t="str">
        <f t="shared" si="39"/>
        <v>No</v>
      </c>
    </row>
    <row r="236" spans="1:12" x14ac:dyDescent="0.25">
      <c r="A236" s="147" t="s">
        <v>1544</v>
      </c>
      <c r="B236" s="21" t="s">
        <v>213</v>
      </c>
      <c r="C236" s="10">
        <v>1968</v>
      </c>
      <c r="D236" s="7" t="str">
        <f t="shared" si="36"/>
        <v>N/A</v>
      </c>
      <c r="E236" s="10">
        <v>8694.6825396999993</v>
      </c>
      <c r="F236" s="7" t="str">
        <f t="shared" si="37"/>
        <v>N/A</v>
      </c>
      <c r="G236" s="10">
        <v>1374.7272727</v>
      </c>
      <c r="H236" s="7" t="str">
        <f t="shared" si="38"/>
        <v>N/A</v>
      </c>
      <c r="I236" s="8">
        <v>341.8</v>
      </c>
      <c r="J236" s="8">
        <v>-84.2</v>
      </c>
      <c r="K236" s="25" t="s">
        <v>734</v>
      </c>
      <c r="L236" s="85" t="str">
        <f t="shared" si="39"/>
        <v>No</v>
      </c>
    </row>
    <row r="237" spans="1:12" x14ac:dyDescent="0.25">
      <c r="A237" s="142" t="s">
        <v>1545</v>
      </c>
      <c r="B237" s="21" t="s">
        <v>213</v>
      </c>
      <c r="C237" s="7">
        <v>17.512394283999999</v>
      </c>
      <c r="D237" s="7" t="str">
        <f t="shared" si="36"/>
        <v>N/A</v>
      </c>
      <c r="E237" s="7">
        <v>3.9513504795999999</v>
      </c>
      <c r="F237" s="7" t="str">
        <f t="shared" si="37"/>
        <v>N/A</v>
      </c>
      <c r="G237" s="7">
        <v>3.5756624825999999</v>
      </c>
      <c r="H237" s="7" t="str">
        <f t="shared" si="38"/>
        <v>N/A</v>
      </c>
      <c r="I237" s="8">
        <v>-77.400000000000006</v>
      </c>
      <c r="J237" s="8">
        <v>-9.51</v>
      </c>
      <c r="K237" s="25" t="s">
        <v>734</v>
      </c>
      <c r="L237" s="85" t="str">
        <f t="shared" si="39"/>
        <v>Yes</v>
      </c>
    </row>
    <row r="238" spans="1:12" x14ac:dyDescent="0.25">
      <c r="A238" s="146" t="s">
        <v>1546</v>
      </c>
      <c r="B238" s="21" t="s">
        <v>213</v>
      </c>
      <c r="C238" s="7">
        <v>53.657420645999998</v>
      </c>
      <c r="D238" s="7" t="str">
        <f t="shared" si="36"/>
        <v>N/A</v>
      </c>
      <c r="E238" s="7">
        <v>49.049356635000002</v>
      </c>
      <c r="F238" s="7" t="str">
        <f t="shared" si="37"/>
        <v>N/A</v>
      </c>
      <c r="G238" s="7">
        <v>31.881847178000001</v>
      </c>
      <c r="H238" s="7" t="str">
        <f t="shared" si="38"/>
        <v>N/A</v>
      </c>
      <c r="I238" s="8">
        <v>-8.59</v>
      </c>
      <c r="J238" s="8">
        <v>-35</v>
      </c>
      <c r="K238" s="25" t="s">
        <v>734</v>
      </c>
      <c r="L238" s="85" t="str">
        <f t="shared" si="39"/>
        <v>No</v>
      </c>
    </row>
    <row r="239" spans="1:12" x14ac:dyDescent="0.25">
      <c r="A239" s="146" t="s">
        <v>1547</v>
      </c>
      <c r="B239" s="21" t="s">
        <v>213</v>
      </c>
      <c r="C239" s="7">
        <v>19.776647616999998</v>
      </c>
      <c r="D239" s="7" t="str">
        <f t="shared" si="36"/>
        <v>N/A</v>
      </c>
      <c r="E239" s="7">
        <v>19.448698315000001</v>
      </c>
      <c r="F239" s="7" t="str">
        <f t="shared" si="37"/>
        <v>N/A</v>
      </c>
      <c r="G239" s="7">
        <v>15.368663593999999</v>
      </c>
      <c r="H239" s="7" t="str">
        <f t="shared" si="38"/>
        <v>N/A</v>
      </c>
      <c r="I239" s="8">
        <v>-1.66</v>
      </c>
      <c r="J239" s="8">
        <v>-21</v>
      </c>
      <c r="K239" s="25" t="s">
        <v>734</v>
      </c>
      <c r="L239" s="85" t="str">
        <f t="shared" si="39"/>
        <v>Yes</v>
      </c>
    </row>
    <row r="240" spans="1:12" x14ac:dyDescent="0.25">
      <c r="A240" s="146" t="s">
        <v>1548</v>
      </c>
      <c r="B240" s="21" t="s">
        <v>213</v>
      </c>
      <c r="C240" s="7">
        <v>0.16583108369999999</v>
      </c>
      <c r="D240" s="7" t="str">
        <f t="shared" si="36"/>
        <v>N/A</v>
      </c>
      <c r="E240" s="7">
        <v>7.6340734100000002E-2</v>
      </c>
      <c r="F240" s="7" t="str">
        <f t="shared" si="37"/>
        <v>N/A</v>
      </c>
      <c r="G240" s="7">
        <v>0.3925349494</v>
      </c>
      <c r="H240" s="7" t="str">
        <f t="shared" si="38"/>
        <v>N/A</v>
      </c>
      <c r="I240" s="8">
        <v>-54</v>
      </c>
      <c r="J240" s="8">
        <v>414.2</v>
      </c>
      <c r="K240" s="25" t="s">
        <v>734</v>
      </c>
      <c r="L240" s="85" t="str">
        <f t="shared" si="39"/>
        <v>No</v>
      </c>
    </row>
    <row r="241" spans="1:12" x14ac:dyDescent="0.25">
      <c r="A241" s="146" t="s">
        <v>1549</v>
      </c>
      <c r="B241" s="21" t="s">
        <v>213</v>
      </c>
      <c r="C241" s="7">
        <v>0.1081081081</v>
      </c>
      <c r="D241" s="7" t="str">
        <f t="shared" si="36"/>
        <v>N/A</v>
      </c>
      <c r="E241" s="7">
        <v>0.10340412960000001</v>
      </c>
      <c r="F241" s="7" t="str">
        <f t="shared" si="37"/>
        <v>N/A</v>
      </c>
      <c r="G241" s="7">
        <v>0.49160321089999998</v>
      </c>
      <c r="H241" s="7" t="str">
        <f t="shared" si="38"/>
        <v>N/A</v>
      </c>
      <c r="I241" s="8">
        <v>-4.3499999999999996</v>
      </c>
      <c r="J241" s="8">
        <v>375.4</v>
      </c>
      <c r="K241" s="25" t="s">
        <v>734</v>
      </c>
      <c r="L241" s="85" t="str">
        <f t="shared" si="39"/>
        <v>No</v>
      </c>
    </row>
    <row r="242" spans="1:12" x14ac:dyDescent="0.25">
      <c r="A242" s="116" t="s">
        <v>1374</v>
      </c>
      <c r="B242" s="21" t="s">
        <v>213</v>
      </c>
      <c r="C242" s="10">
        <v>175574834</v>
      </c>
      <c r="D242" s="7" t="str">
        <f t="shared" si="36"/>
        <v>N/A</v>
      </c>
      <c r="E242" s="10">
        <v>53253824</v>
      </c>
      <c r="F242" s="7" t="str">
        <f t="shared" si="37"/>
        <v>N/A</v>
      </c>
      <c r="G242" s="10">
        <v>64566341</v>
      </c>
      <c r="H242" s="7" t="str">
        <f t="shared" si="38"/>
        <v>N/A</v>
      </c>
      <c r="I242" s="8">
        <v>-69.7</v>
      </c>
      <c r="J242" s="8">
        <v>21.24</v>
      </c>
      <c r="K242" s="25" t="s">
        <v>734</v>
      </c>
      <c r="L242" s="85" t="str">
        <f t="shared" si="39"/>
        <v>Yes</v>
      </c>
    </row>
    <row r="243" spans="1:12" x14ac:dyDescent="0.25">
      <c r="A243" s="116" t="s">
        <v>1550</v>
      </c>
      <c r="B243" s="21" t="s">
        <v>213</v>
      </c>
      <c r="C243" s="1">
        <v>12589</v>
      </c>
      <c r="D243" s="1" t="str">
        <f t="shared" si="36"/>
        <v>N/A</v>
      </c>
      <c r="E243" s="1">
        <v>3850</v>
      </c>
      <c r="F243" s="1" t="str">
        <f t="shared" si="37"/>
        <v>N/A</v>
      </c>
      <c r="G243" s="1">
        <v>3278</v>
      </c>
      <c r="H243" s="7" t="str">
        <f t="shared" si="38"/>
        <v>N/A</v>
      </c>
      <c r="I243" s="8">
        <v>-69.400000000000006</v>
      </c>
      <c r="J243" s="8">
        <v>-14.9</v>
      </c>
      <c r="K243" s="25" t="s">
        <v>734</v>
      </c>
      <c r="L243" s="85" t="str">
        <f t="shared" si="39"/>
        <v>Yes</v>
      </c>
    </row>
    <row r="244" spans="1:12" ht="25" x14ac:dyDescent="0.25">
      <c r="A244" s="116" t="s">
        <v>1551</v>
      </c>
      <c r="B244" s="21" t="s">
        <v>213</v>
      </c>
      <c r="C244" s="10">
        <v>13946.686313</v>
      </c>
      <c r="D244" s="7" t="str">
        <f t="shared" si="36"/>
        <v>N/A</v>
      </c>
      <c r="E244" s="10">
        <v>13832.162077999999</v>
      </c>
      <c r="F244" s="7" t="str">
        <f t="shared" si="37"/>
        <v>N/A</v>
      </c>
      <c r="G244" s="10">
        <v>19696.870348</v>
      </c>
      <c r="H244" s="7" t="str">
        <f t="shared" si="38"/>
        <v>N/A</v>
      </c>
      <c r="I244" s="8">
        <v>-0.82099999999999995</v>
      </c>
      <c r="J244" s="8">
        <v>42.4</v>
      </c>
      <c r="K244" s="25" t="s">
        <v>734</v>
      </c>
      <c r="L244" s="85" t="str">
        <f t="shared" si="39"/>
        <v>No</v>
      </c>
    </row>
    <row r="245" spans="1:12" ht="25" x14ac:dyDescent="0.25">
      <c r="A245" s="147" t="s">
        <v>1552</v>
      </c>
      <c r="B245" s="21" t="s">
        <v>213</v>
      </c>
      <c r="C245" s="10">
        <v>13932.827082</v>
      </c>
      <c r="D245" s="7" t="str">
        <f t="shared" si="36"/>
        <v>N/A</v>
      </c>
      <c r="E245" s="10">
        <v>12541.844243</v>
      </c>
      <c r="F245" s="7" t="str">
        <f t="shared" si="37"/>
        <v>N/A</v>
      </c>
      <c r="G245" s="10">
        <v>15702.945355</v>
      </c>
      <c r="H245" s="7" t="str">
        <f t="shared" si="38"/>
        <v>N/A</v>
      </c>
      <c r="I245" s="8">
        <v>-9.98</v>
      </c>
      <c r="J245" s="8">
        <v>25.2</v>
      </c>
      <c r="K245" s="25" t="s">
        <v>734</v>
      </c>
      <c r="L245" s="85" t="str">
        <f t="shared" si="39"/>
        <v>Yes</v>
      </c>
    </row>
    <row r="246" spans="1:12" ht="25" x14ac:dyDescent="0.25">
      <c r="A246" s="147" t="s">
        <v>1553</v>
      </c>
      <c r="B246" s="21" t="s">
        <v>213</v>
      </c>
      <c r="C246" s="10">
        <v>14002.527634</v>
      </c>
      <c r="D246" s="7" t="str">
        <f t="shared" si="36"/>
        <v>N/A</v>
      </c>
      <c r="E246" s="10">
        <v>16367.196759</v>
      </c>
      <c r="F246" s="7" t="str">
        <f t="shared" si="37"/>
        <v>N/A</v>
      </c>
      <c r="G246" s="10">
        <v>28716.615232</v>
      </c>
      <c r="H246" s="7" t="str">
        <f t="shared" si="38"/>
        <v>N/A</v>
      </c>
      <c r="I246" s="8">
        <v>16.89</v>
      </c>
      <c r="J246" s="8">
        <v>75.45</v>
      </c>
      <c r="K246" s="25" t="s">
        <v>734</v>
      </c>
      <c r="L246" s="85" t="str">
        <f t="shared" si="39"/>
        <v>No</v>
      </c>
    </row>
    <row r="247" spans="1:12" ht="25" x14ac:dyDescent="0.25">
      <c r="A247" s="147" t="s">
        <v>1554</v>
      </c>
      <c r="B247" s="21" t="s">
        <v>213</v>
      </c>
      <c r="C247" s="10">
        <v>19739</v>
      </c>
      <c r="D247" s="7" t="str">
        <f t="shared" si="36"/>
        <v>N/A</v>
      </c>
      <c r="E247" s="10">
        <v>8016.8</v>
      </c>
      <c r="F247" s="7" t="str">
        <f t="shared" si="37"/>
        <v>N/A</v>
      </c>
      <c r="G247" s="10">
        <v>17629.111110999998</v>
      </c>
      <c r="H247" s="7" t="str">
        <f t="shared" si="38"/>
        <v>N/A</v>
      </c>
      <c r="I247" s="8">
        <v>-59.4</v>
      </c>
      <c r="J247" s="8">
        <v>119.9</v>
      </c>
      <c r="K247" s="25" t="s">
        <v>734</v>
      </c>
      <c r="L247" s="85" t="str">
        <f t="shared" si="39"/>
        <v>No</v>
      </c>
    </row>
    <row r="248" spans="1:12" ht="25" x14ac:dyDescent="0.25">
      <c r="A248" s="147" t="s">
        <v>1555</v>
      </c>
      <c r="B248" s="21" t="s">
        <v>213</v>
      </c>
      <c r="C248" s="10">
        <v>2063.8333333</v>
      </c>
      <c r="D248" s="7" t="str">
        <f t="shared" si="36"/>
        <v>N/A</v>
      </c>
      <c r="E248" s="10">
        <v>15056.615384999999</v>
      </c>
      <c r="F248" s="7" t="str">
        <f t="shared" si="37"/>
        <v>N/A</v>
      </c>
      <c r="G248" s="10">
        <v>8428.7407406999992</v>
      </c>
      <c r="H248" s="7" t="str">
        <f t="shared" si="38"/>
        <v>N/A</v>
      </c>
      <c r="I248" s="8">
        <v>629.5</v>
      </c>
      <c r="J248" s="8">
        <v>-44</v>
      </c>
      <c r="K248" s="25" t="s">
        <v>734</v>
      </c>
      <c r="L248" s="85" t="str">
        <f t="shared" si="39"/>
        <v>No</v>
      </c>
    </row>
    <row r="249" spans="1:12" ht="25" x14ac:dyDescent="0.25">
      <c r="A249" s="142" t="s">
        <v>1556</v>
      </c>
      <c r="B249" s="21" t="s">
        <v>213</v>
      </c>
      <c r="C249" s="7">
        <v>16.687876137</v>
      </c>
      <c r="D249" s="7" t="str">
        <f t="shared" si="36"/>
        <v>N/A</v>
      </c>
      <c r="E249" s="7">
        <v>3.6525088467</v>
      </c>
      <c r="F249" s="7" t="str">
        <f t="shared" si="37"/>
        <v>N/A</v>
      </c>
      <c r="G249" s="7">
        <v>2.8573919107000001</v>
      </c>
      <c r="H249" s="7" t="str">
        <f t="shared" si="38"/>
        <v>N/A</v>
      </c>
      <c r="I249" s="8">
        <v>-78.099999999999994</v>
      </c>
      <c r="J249" s="8">
        <v>-21.8</v>
      </c>
      <c r="K249" s="25" t="s">
        <v>734</v>
      </c>
      <c r="L249" s="85" t="str">
        <f t="shared" si="39"/>
        <v>Yes</v>
      </c>
    </row>
    <row r="250" spans="1:12" ht="25" x14ac:dyDescent="0.25">
      <c r="A250" s="146" t="s">
        <v>1557</v>
      </c>
      <c r="B250" s="21" t="s">
        <v>213</v>
      </c>
      <c r="C250" s="7">
        <v>53.217043179999997</v>
      </c>
      <c r="D250" s="7" t="str">
        <f t="shared" si="36"/>
        <v>N/A</v>
      </c>
      <c r="E250" s="7">
        <v>48.703668139000001</v>
      </c>
      <c r="F250" s="7" t="str">
        <f t="shared" si="37"/>
        <v>N/A</v>
      </c>
      <c r="G250" s="7">
        <v>30.453473858999999</v>
      </c>
      <c r="H250" s="7" t="str">
        <f t="shared" si="38"/>
        <v>N/A</v>
      </c>
      <c r="I250" s="8">
        <v>-8.48</v>
      </c>
      <c r="J250" s="8">
        <v>-37.5</v>
      </c>
      <c r="K250" s="25" t="s">
        <v>734</v>
      </c>
      <c r="L250" s="85" t="str">
        <f t="shared" si="39"/>
        <v>No</v>
      </c>
    </row>
    <row r="251" spans="1:12" ht="25" x14ac:dyDescent="0.25">
      <c r="A251" s="146" t="s">
        <v>1558</v>
      </c>
      <c r="B251" s="21" t="s">
        <v>213</v>
      </c>
      <c r="C251" s="7">
        <v>17.170869816</v>
      </c>
      <c r="D251" s="7" t="str">
        <f t="shared" si="36"/>
        <v>N/A</v>
      </c>
      <c r="E251" s="7">
        <v>16.539050536000001</v>
      </c>
      <c r="F251" s="7" t="str">
        <f t="shared" si="37"/>
        <v>N/A</v>
      </c>
      <c r="G251" s="7">
        <v>11.647465437999999</v>
      </c>
      <c r="H251" s="7" t="str">
        <f t="shared" si="38"/>
        <v>N/A</v>
      </c>
      <c r="I251" s="8">
        <v>-3.68</v>
      </c>
      <c r="J251" s="8">
        <v>-29.6</v>
      </c>
      <c r="K251" s="25" t="s">
        <v>734</v>
      </c>
      <c r="L251" s="85" t="str">
        <f t="shared" si="39"/>
        <v>Yes</v>
      </c>
    </row>
    <row r="252" spans="1:12" ht="25" x14ac:dyDescent="0.25">
      <c r="A252" s="146" t="s">
        <v>1559</v>
      </c>
      <c r="B252" s="21" t="s">
        <v>213</v>
      </c>
      <c r="C252" s="7">
        <v>1.1569610500000001E-2</v>
      </c>
      <c r="D252" s="7" t="str">
        <f t="shared" si="36"/>
        <v>N/A</v>
      </c>
      <c r="E252" s="7">
        <v>1.5904319600000001E-2</v>
      </c>
      <c r="F252" s="7" t="str">
        <f t="shared" si="37"/>
        <v>N/A</v>
      </c>
      <c r="G252" s="7">
        <v>3.0989601299999999E-2</v>
      </c>
      <c r="H252" s="7" t="str">
        <f t="shared" si="38"/>
        <v>N/A</v>
      </c>
      <c r="I252" s="8">
        <v>37.47</v>
      </c>
      <c r="J252" s="8">
        <v>94.85</v>
      </c>
      <c r="K252" s="25" t="s">
        <v>734</v>
      </c>
      <c r="L252" s="85" t="str">
        <f t="shared" si="39"/>
        <v>No</v>
      </c>
    </row>
    <row r="253" spans="1:12" ht="25" x14ac:dyDescent="0.25">
      <c r="A253" s="148" t="s">
        <v>1560</v>
      </c>
      <c r="B253" s="93" t="s">
        <v>213</v>
      </c>
      <c r="C253" s="124">
        <v>4.6332046299999999E-2</v>
      </c>
      <c r="D253" s="124" t="str">
        <f t="shared" si="36"/>
        <v>N/A</v>
      </c>
      <c r="E253" s="124">
        <v>2.1337360100000001E-2</v>
      </c>
      <c r="F253" s="124" t="str">
        <f t="shared" si="37"/>
        <v>N/A</v>
      </c>
      <c r="G253" s="124">
        <v>4.6410093299999997E-2</v>
      </c>
      <c r="H253" s="124" t="str">
        <f t="shared" si="38"/>
        <v>N/A</v>
      </c>
      <c r="I253" s="125">
        <v>-53.9</v>
      </c>
      <c r="J253" s="125">
        <v>117.5</v>
      </c>
      <c r="K253" s="138" t="s">
        <v>734</v>
      </c>
      <c r="L253" s="96" t="str">
        <f t="shared" si="39"/>
        <v>No</v>
      </c>
    </row>
    <row r="254" spans="1:12" x14ac:dyDescent="0.25">
      <c r="A254" s="172" t="s">
        <v>1619</v>
      </c>
      <c r="B254" s="173"/>
      <c r="C254" s="173"/>
      <c r="D254" s="173"/>
      <c r="E254" s="173"/>
      <c r="F254" s="173"/>
      <c r="G254" s="173"/>
      <c r="H254" s="173"/>
      <c r="I254" s="173"/>
      <c r="J254" s="173"/>
      <c r="K254" s="173"/>
      <c r="L254" s="174"/>
    </row>
    <row r="255" spans="1:12" x14ac:dyDescent="0.25">
      <c r="A255" s="167" t="s">
        <v>1617</v>
      </c>
      <c r="B255" s="168"/>
      <c r="C255" s="168"/>
      <c r="D255" s="168"/>
      <c r="E255" s="168"/>
      <c r="F255" s="168"/>
      <c r="G255" s="168"/>
      <c r="H255" s="168"/>
      <c r="I255" s="168"/>
      <c r="J255" s="168"/>
      <c r="K255" s="168"/>
      <c r="L255" s="169"/>
    </row>
    <row r="256" spans="1:12" s="13" customFormat="1" x14ac:dyDescent="0.25">
      <c r="A256" s="170" t="s">
        <v>1705</v>
      </c>
      <c r="B256" s="170"/>
      <c r="C256" s="170"/>
      <c r="D256" s="170"/>
      <c r="E256" s="170"/>
      <c r="F256" s="170"/>
      <c r="G256" s="170"/>
      <c r="H256" s="170"/>
      <c r="I256" s="170"/>
      <c r="J256" s="170"/>
      <c r="K256" s="170"/>
      <c r="L256" s="171"/>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2" s="12" customFormat="1" ht="18.75" customHeight="1" x14ac:dyDescent="0.25">
      <c r="A1" s="158" t="s">
        <v>1737</v>
      </c>
      <c r="B1" s="159"/>
      <c r="C1" s="159"/>
      <c r="D1" s="159"/>
      <c r="E1" s="159"/>
      <c r="F1" s="159"/>
      <c r="G1" s="159"/>
      <c r="H1" s="159"/>
      <c r="I1" s="159"/>
      <c r="J1" s="159"/>
      <c r="K1" s="160"/>
    </row>
    <row r="2" spans="1:12" ht="13" x14ac:dyDescent="0.3">
      <c r="A2" s="164" t="s">
        <v>1562</v>
      </c>
      <c r="B2" s="165"/>
      <c r="C2" s="165"/>
      <c r="D2" s="165"/>
      <c r="E2" s="165"/>
      <c r="F2" s="165"/>
      <c r="G2" s="165"/>
      <c r="H2" s="165"/>
      <c r="I2" s="165"/>
      <c r="J2" s="165"/>
      <c r="K2" s="166"/>
    </row>
    <row r="3" spans="1:12" ht="13" x14ac:dyDescent="0.3">
      <c r="A3" s="164" t="s">
        <v>1749</v>
      </c>
      <c r="B3" s="175"/>
      <c r="C3" s="175"/>
      <c r="D3" s="175"/>
      <c r="E3" s="175"/>
      <c r="F3" s="175"/>
      <c r="G3" s="175"/>
      <c r="H3" s="175"/>
      <c r="I3" s="175"/>
      <c r="J3" s="175"/>
      <c r="K3" s="176"/>
    </row>
    <row r="4" spans="1:12" ht="13" x14ac:dyDescent="0.3">
      <c r="A4" s="161" t="s">
        <v>647</v>
      </c>
      <c r="B4" s="162"/>
      <c r="C4" s="162"/>
      <c r="D4" s="162"/>
      <c r="E4" s="162"/>
      <c r="F4" s="162"/>
      <c r="G4" s="162"/>
      <c r="H4" s="162"/>
      <c r="I4" s="162"/>
      <c r="J4" s="162"/>
      <c r="K4" s="163"/>
    </row>
    <row r="5" spans="1:12" ht="52" x14ac:dyDescent="0.3">
      <c r="A5" s="88" t="s">
        <v>11</v>
      </c>
      <c r="B5" s="89" t="s">
        <v>212</v>
      </c>
      <c r="C5" s="89" t="s">
        <v>1702</v>
      </c>
      <c r="D5" s="89" t="s">
        <v>1747</v>
      </c>
      <c r="E5" s="89" t="s">
        <v>1717</v>
      </c>
      <c r="F5" s="89" t="s">
        <v>1746</v>
      </c>
      <c r="G5" s="89" t="s">
        <v>1741</v>
      </c>
      <c r="H5" s="89" t="s">
        <v>1742</v>
      </c>
      <c r="I5" s="90" t="s">
        <v>1745</v>
      </c>
      <c r="J5" s="90" t="s">
        <v>1744</v>
      </c>
      <c r="K5" s="91" t="s">
        <v>648</v>
      </c>
      <c r="L5" s="157"/>
    </row>
    <row r="6" spans="1:12" s="15" customFormat="1" x14ac:dyDescent="0.25">
      <c r="A6" s="82" t="s">
        <v>341</v>
      </c>
      <c r="B6" s="5" t="s">
        <v>213</v>
      </c>
      <c r="C6" s="14">
        <v>7</v>
      </c>
      <c r="D6" s="5" t="s">
        <v>213</v>
      </c>
      <c r="E6" s="14">
        <v>7</v>
      </c>
      <c r="F6" s="5" t="s">
        <v>213</v>
      </c>
      <c r="G6" s="14">
        <v>7</v>
      </c>
      <c r="H6" s="5" t="s">
        <v>213</v>
      </c>
      <c r="I6" s="6" t="s">
        <v>213</v>
      </c>
      <c r="J6" s="6" t="s">
        <v>213</v>
      </c>
      <c r="K6" s="85" t="s">
        <v>213</v>
      </c>
    </row>
    <row r="7" spans="1:12" s="15" customFormat="1" x14ac:dyDescent="0.25">
      <c r="A7" s="83" t="s">
        <v>301</v>
      </c>
      <c r="B7" s="16" t="s">
        <v>213</v>
      </c>
      <c r="C7" s="17">
        <v>86220</v>
      </c>
      <c r="D7" s="18" t="str">
        <f>IF($B7="N/A","N/A",IF(C7&gt;15,"No",IF(C7&lt;-15,"No","Yes")))</f>
        <v>N/A</v>
      </c>
      <c r="E7" s="17">
        <v>108267</v>
      </c>
      <c r="F7" s="18" t="str">
        <f>IF($B7="N/A","N/A",IF(E7&gt;15,"No",IF(E7&lt;-15,"No","Yes")))</f>
        <v>N/A</v>
      </c>
      <c r="G7" s="17">
        <v>117965</v>
      </c>
      <c r="H7" s="18" t="str">
        <f>IF($B7="N/A","N/A",IF(G7&gt;15,"No",IF(G7&lt;-15,"No","Yes")))</f>
        <v>N/A</v>
      </c>
      <c r="I7" s="19">
        <v>25.57</v>
      </c>
      <c r="J7" s="19">
        <v>8.9570000000000007</v>
      </c>
      <c r="K7" s="86" t="str">
        <f t="shared" ref="K7:K24" si="0">IF(J7="Div by 0", "N/A", IF(J7="N/A","N/A", IF(J7&gt;30, "No", IF(J7&lt;-30, "No", "Yes"))))</f>
        <v>Yes</v>
      </c>
    </row>
    <row r="8" spans="1:12" x14ac:dyDescent="0.25">
      <c r="A8" s="82" t="s">
        <v>361</v>
      </c>
      <c r="B8" s="16" t="s">
        <v>213</v>
      </c>
      <c r="C8" s="20">
        <v>27.559730921</v>
      </c>
      <c r="D8" s="18" t="str">
        <f>IF($B8="N/A","N/A",IF(C8&gt;15,"No",IF(C8&lt;-15,"No","Yes")))</f>
        <v>N/A</v>
      </c>
      <c r="E8" s="20">
        <v>28.086120425000001</v>
      </c>
      <c r="F8" s="18" t="str">
        <f>IF($B8="N/A","N/A",IF(E8&gt;15,"No",IF(E8&lt;-15,"No","Yes")))</f>
        <v>N/A</v>
      </c>
      <c r="G8" s="20">
        <v>22.562624506999999</v>
      </c>
      <c r="H8" s="18" t="str">
        <f>IF($B8="N/A","N/A",IF(G8&gt;15,"No",IF(G8&lt;-15,"No","Yes")))</f>
        <v>N/A</v>
      </c>
      <c r="I8" s="19">
        <v>1.91</v>
      </c>
      <c r="J8" s="19">
        <v>-19.7</v>
      </c>
      <c r="K8" s="86" t="str">
        <f t="shared" si="0"/>
        <v>Yes</v>
      </c>
    </row>
    <row r="9" spans="1:12" x14ac:dyDescent="0.25">
      <c r="A9" s="82" t="s">
        <v>302</v>
      </c>
      <c r="B9" s="21" t="s">
        <v>213</v>
      </c>
      <c r="C9" s="5">
        <v>72.440269079000004</v>
      </c>
      <c r="D9" s="5" t="str">
        <f>IF($B9="N/A","N/A",IF(C9&gt;15,"No",IF(C9&lt;-15,"No","Yes")))</f>
        <v>N/A</v>
      </c>
      <c r="E9" s="5">
        <v>71.913879574999996</v>
      </c>
      <c r="F9" s="5" t="str">
        <f>IF($B9="N/A","N/A",IF(E9&gt;15,"No",IF(E9&lt;-15,"No","Yes")))</f>
        <v>N/A</v>
      </c>
      <c r="G9" s="5">
        <v>77.437375493000005</v>
      </c>
      <c r="H9" s="5" t="str">
        <f>IF($B9="N/A","N/A",IF(G9&gt;15,"No",IF(G9&lt;-15,"No","Yes")))</f>
        <v>N/A</v>
      </c>
      <c r="I9" s="6">
        <v>-0.72699999999999998</v>
      </c>
      <c r="J9" s="6">
        <v>7.681</v>
      </c>
      <c r="K9" s="85" t="str">
        <f t="shared" si="0"/>
        <v>Yes</v>
      </c>
    </row>
    <row r="10" spans="1:12"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85" t="str">
        <f t="shared" si="0"/>
        <v>N/A</v>
      </c>
    </row>
    <row r="11" spans="1:12" x14ac:dyDescent="0.25">
      <c r="A11" s="82" t="s">
        <v>812</v>
      </c>
      <c r="B11" s="21" t="s">
        <v>214</v>
      </c>
      <c r="C11" s="5">
        <v>27.559730921</v>
      </c>
      <c r="D11" s="5" t="str">
        <f>IF(OR($B11="N/A",$C11="N/A"),"N/A",IF(C11&gt;100,"No",IF(C11&lt;95,"No","Yes")))</f>
        <v>No</v>
      </c>
      <c r="E11" s="5">
        <v>28.854590965</v>
      </c>
      <c r="F11" s="5" t="str">
        <f>IF(OR($B11="N/A",$E11="N/A"),"N/A",IF(E11&gt;100,"No",IF(E11&lt;95,"No","Yes")))</f>
        <v>No</v>
      </c>
      <c r="G11" s="5">
        <v>73.700673929000004</v>
      </c>
      <c r="H11" s="5" t="str">
        <f>IF($B11="N/A","N/A",IF(G11&gt;100,"No",IF(G11&lt;95,"No","Yes")))</f>
        <v>No</v>
      </c>
      <c r="I11" s="6">
        <v>4.6980000000000004</v>
      </c>
      <c r="J11" s="6">
        <v>155.4</v>
      </c>
      <c r="K11" s="85" t="str">
        <f t="shared" si="0"/>
        <v>No</v>
      </c>
    </row>
    <row r="12" spans="1:12" x14ac:dyDescent="0.25">
      <c r="A12" s="82" t="s">
        <v>304</v>
      </c>
      <c r="B12" s="21" t="s">
        <v>213</v>
      </c>
      <c r="C12" s="5">
        <v>0</v>
      </c>
      <c r="D12" s="5" t="str">
        <f t="shared" ref="D12:D13" si="1">IF(OR($B12="N/A",$C12="N/A"),"N/A",IF(C12&gt;100,"No",IF(C12&lt;95,"No","Yes")))</f>
        <v>N/A</v>
      </c>
      <c r="E12" s="5">
        <v>3.2682458387</v>
      </c>
      <c r="F12" s="5" t="str">
        <f t="shared" ref="F12:F13" si="2">IF(OR($B12="N/A",$E12="N/A"),"N/A",IF(E12&gt;100,"No",IF(E12&lt;95,"No","Yes")))</f>
        <v>N/A</v>
      </c>
      <c r="G12" s="5">
        <v>99.973545278000003</v>
      </c>
      <c r="H12" s="5" t="str">
        <f t="shared" ref="H12:H13" si="3">IF($B12="N/A","N/A",IF(G12&gt;100,"No",IF(G12&lt;95,"No","Yes")))</f>
        <v>N/A</v>
      </c>
      <c r="I12" s="6" t="s">
        <v>1750</v>
      </c>
      <c r="J12" s="6">
        <v>2959</v>
      </c>
      <c r="K12" s="85" t="str">
        <f t="shared" si="0"/>
        <v>No</v>
      </c>
    </row>
    <row r="13" spans="1:12" x14ac:dyDescent="0.25">
      <c r="A13" s="82" t="s">
        <v>813</v>
      </c>
      <c r="B13" s="21" t="s">
        <v>214</v>
      </c>
      <c r="C13" s="5">
        <v>27.560890744999998</v>
      </c>
      <c r="D13" s="5" t="str">
        <f t="shared" si="1"/>
        <v>No</v>
      </c>
      <c r="E13" s="5">
        <v>28.854590965</v>
      </c>
      <c r="F13" s="5" t="str">
        <f t="shared" si="2"/>
        <v>No</v>
      </c>
      <c r="G13" s="5">
        <v>73.700673929000004</v>
      </c>
      <c r="H13" s="5" t="str">
        <f t="shared" si="3"/>
        <v>No</v>
      </c>
      <c r="I13" s="6">
        <v>4.694</v>
      </c>
      <c r="J13" s="6">
        <v>155.4</v>
      </c>
      <c r="K13" s="85" t="str">
        <f t="shared" si="0"/>
        <v>No</v>
      </c>
    </row>
    <row r="14" spans="1:12" x14ac:dyDescent="0.25">
      <c r="A14" s="83" t="s">
        <v>305</v>
      </c>
      <c r="B14" s="21" t="s">
        <v>213</v>
      </c>
      <c r="C14" s="22">
        <v>23762</v>
      </c>
      <c r="D14" s="5" t="str">
        <f>IF($B14="N/A","N/A",IF(C14&gt;15,"No",IF(C14&lt;-15,"No","Yes")))</f>
        <v>N/A</v>
      </c>
      <c r="E14" s="22">
        <v>30408</v>
      </c>
      <c r="F14" s="5" t="str">
        <f>IF($B14="N/A","N/A",IF(E14&gt;15,"No",IF(E14&lt;-15,"No","Yes")))</f>
        <v>N/A</v>
      </c>
      <c r="G14" s="22">
        <v>26616</v>
      </c>
      <c r="H14" s="5" t="str">
        <f>IF($B14="N/A","N/A",IF(G14&gt;15,"No",IF(G14&lt;-15,"No","Yes")))</f>
        <v>N/A</v>
      </c>
      <c r="I14" s="6">
        <v>27.97</v>
      </c>
      <c r="J14" s="6">
        <v>-12.5</v>
      </c>
      <c r="K14" s="85" t="str">
        <f t="shared" si="0"/>
        <v>Yes</v>
      </c>
    </row>
    <row r="15" spans="1:12" x14ac:dyDescent="0.25">
      <c r="A15" s="82" t="s">
        <v>432</v>
      </c>
      <c r="B15" s="21" t="s">
        <v>215</v>
      </c>
      <c r="C15" s="5">
        <v>20.987290632000001</v>
      </c>
      <c r="D15" s="5" t="str">
        <f>IF($B15="N/A","N/A",IF(C15&gt;20,"No",IF(C15&lt;5,"No","Yes")))</f>
        <v>No</v>
      </c>
      <c r="E15" s="5">
        <v>16.110891871</v>
      </c>
      <c r="F15" s="5" t="str">
        <f>IF($B15="N/A","N/A",IF(E15&gt;20,"No",IF(E15&lt;5,"No","Yes")))</f>
        <v>Yes</v>
      </c>
      <c r="G15" s="5">
        <v>20.044334235000001</v>
      </c>
      <c r="H15" s="5" t="str">
        <f>IF($B15="N/A","N/A",IF(G15&gt;20,"No",IF(G15&lt;5,"No","Yes")))</f>
        <v>No</v>
      </c>
      <c r="I15" s="6">
        <v>-23.2</v>
      </c>
      <c r="J15" s="6">
        <v>24.41</v>
      </c>
      <c r="K15" s="85" t="str">
        <f t="shared" si="0"/>
        <v>Yes</v>
      </c>
    </row>
    <row r="16" spans="1:12" x14ac:dyDescent="0.25">
      <c r="A16" s="82" t="s">
        <v>433</v>
      </c>
      <c r="B16" s="21" t="s">
        <v>213</v>
      </c>
      <c r="C16" s="5">
        <v>79.012709368000003</v>
      </c>
      <c r="D16" s="5" t="str">
        <f>IF($B16="N/A","N/A",IF(C16&gt;15,"No",IF(C16&lt;-15,"No","Yes")))</f>
        <v>N/A</v>
      </c>
      <c r="E16" s="5">
        <v>83.889108128999993</v>
      </c>
      <c r="F16" s="5" t="str">
        <f>IF($B16="N/A","N/A",IF(E16&gt;15,"No",IF(E16&lt;-15,"No","Yes")))</f>
        <v>N/A</v>
      </c>
      <c r="G16" s="5">
        <v>79.955665765000006</v>
      </c>
      <c r="H16" s="5" t="str">
        <f>IF($B16="N/A","N/A",IF(G16&gt;15,"No",IF(G16&lt;-15,"No","Yes")))</f>
        <v>N/A</v>
      </c>
      <c r="I16" s="6">
        <v>6.1719999999999997</v>
      </c>
      <c r="J16" s="6">
        <v>-4.6900000000000004</v>
      </c>
      <c r="K16" s="85" t="str">
        <f t="shared" si="0"/>
        <v>Yes</v>
      </c>
    </row>
    <row r="17" spans="1:11" x14ac:dyDescent="0.25">
      <c r="A17" s="82" t="s">
        <v>434</v>
      </c>
      <c r="B17" s="21" t="s">
        <v>213</v>
      </c>
      <c r="C17" s="5">
        <v>12.330611900999999</v>
      </c>
      <c r="D17" s="5" t="str">
        <f>IF($B17="N/A","N/A",IF(C17&gt;15,"No",IF(C17&lt;-15,"No","Yes")))</f>
        <v>N/A</v>
      </c>
      <c r="E17" s="5">
        <v>5.6892922915000002</v>
      </c>
      <c r="F17" s="5" t="str">
        <f>IF($B17="N/A","N/A",IF(E17&gt;15,"No",IF(E17&lt;-15,"No","Yes")))</f>
        <v>N/A</v>
      </c>
      <c r="G17" s="5">
        <v>62.094229034999998</v>
      </c>
      <c r="H17" s="5" t="str">
        <f>IF($B17="N/A","N/A",IF(G17&gt;15,"No",IF(G17&lt;-15,"No","Yes")))</f>
        <v>N/A</v>
      </c>
      <c r="I17" s="6">
        <v>-53.9</v>
      </c>
      <c r="J17" s="6">
        <v>991.4</v>
      </c>
      <c r="K17" s="85" t="str">
        <f t="shared" si="0"/>
        <v>No</v>
      </c>
    </row>
    <row r="18" spans="1:11" x14ac:dyDescent="0.25">
      <c r="A18" s="82" t="s">
        <v>814</v>
      </c>
      <c r="B18" s="21" t="s">
        <v>213</v>
      </c>
      <c r="C18" s="51">
        <v>8241.1982934999996</v>
      </c>
      <c r="D18" s="5" t="str">
        <f>IF($B18="N/A","N/A",IF(C18&gt;15,"No",IF(C18&lt;-15,"No","Yes")))</f>
        <v>N/A</v>
      </c>
      <c r="E18" s="51">
        <v>12318.183236999999</v>
      </c>
      <c r="F18" s="5" t="str">
        <f>IF($B18="N/A","N/A",IF(E18&gt;15,"No",IF(E18&lt;-15,"No","Yes")))</f>
        <v>N/A</v>
      </c>
      <c r="G18" s="51">
        <v>7536.6195317000002</v>
      </c>
      <c r="H18" s="5" t="str">
        <f>IF($B18="N/A","N/A",IF(G18&gt;15,"No",IF(G18&lt;-15,"No","Yes")))</f>
        <v>N/A</v>
      </c>
      <c r="I18" s="6">
        <v>49.47</v>
      </c>
      <c r="J18" s="6">
        <v>-38.799999999999997</v>
      </c>
      <c r="K18" s="85" t="str">
        <f t="shared" si="0"/>
        <v>No</v>
      </c>
    </row>
    <row r="19" spans="1:11" x14ac:dyDescent="0.25">
      <c r="A19" s="84" t="s">
        <v>306</v>
      </c>
      <c r="B19" s="21" t="s">
        <v>213</v>
      </c>
      <c r="C19" s="22">
        <v>18</v>
      </c>
      <c r="D19" s="21" t="s">
        <v>213</v>
      </c>
      <c r="E19" s="22">
        <v>11</v>
      </c>
      <c r="F19" s="21" t="s">
        <v>213</v>
      </c>
      <c r="G19" s="22">
        <v>11</v>
      </c>
      <c r="H19" s="5" t="str">
        <f>IF($B19="N/A","N/A",IF(G19&gt;15,"No",IF(G19&lt;-15,"No","Yes")))</f>
        <v>N/A</v>
      </c>
      <c r="I19" s="6">
        <v>-88.9</v>
      </c>
      <c r="J19" s="6">
        <v>-50</v>
      </c>
      <c r="K19" s="85" t="str">
        <f t="shared" si="0"/>
        <v>No</v>
      </c>
    </row>
    <row r="20" spans="1:11" x14ac:dyDescent="0.25">
      <c r="A20" s="84" t="s">
        <v>346</v>
      </c>
      <c r="B20" s="21" t="s">
        <v>213</v>
      </c>
      <c r="C20" s="4">
        <v>2.08768267E-2</v>
      </c>
      <c r="D20" s="21" t="s">
        <v>213</v>
      </c>
      <c r="E20" s="4">
        <v>1.8472849999999999E-3</v>
      </c>
      <c r="F20" s="21" t="s">
        <v>213</v>
      </c>
      <c r="G20" s="4">
        <v>8.4770910000000002E-4</v>
      </c>
      <c r="H20" s="5" t="str">
        <f>IF($B20="N/A","N/A",IF(G20&gt;15,"No",IF(G20&lt;-15,"No","Yes")))</f>
        <v>N/A</v>
      </c>
      <c r="I20" s="6">
        <v>-91.2</v>
      </c>
      <c r="J20" s="6">
        <v>-54.1</v>
      </c>
      <c r="K20" s="85" t="str">
        <f t="shared" si="0"/>
        <v>No</v>
      </c>
    </row>
    <row r="21" spans="1:11" ht="25" x14ac:dyDescent="0.25">
      <c r="A21" s="84" t="s">
        <v>815</v>
      </c>
      <c r="B21" s="21" t="s">
        <v>213</v>
      </c>
      <c r="C21" s="23">
        <v>17350.055555999999</v>
      </c>
      <c r="D21" s="5" t="str">
        <f>IF($B21="N/A","N/A",IF(C21&gt;60,"No",IF(C21&lt;15,"No","Yes")))</f>
        <v>N/A</v>
      </c>
      <c r="E21" s="23">
        <v>3576.5</v>
      </c>
      <c r="F21" s="5" t="str">
        <f>IF($B21="N/A","N/A",IF(E21&gt;60,"No",IF(E21&lt;15,"No","Yes")))</f>
        <v>N/A</v>
      </c>
      <c r="G21" s="23">
        <v>5614</v>
      </c>
      <c r="H21" s="5" t="str">
        <f>IF($B21="N/A","N/A",IF(G21&gt;60,"No",IF(G21&lt;15,"No","Yes")))</f>
        <v>N/A</v>
      </c>
      <c r="I21" s="6">
        <v>-79.400000000000006</v>
      </c>
      <c r="J21" s="6">
        <v>56.97</v>
      </c>
      <c r="K21" s="85" t="str">
        <f t="shared" si="0"/>
        <v>No</v>
      </c>
    </row>
    <row r="22" spans="1:11" x14ac:dyDescent="0.25">
      <c r="A22" s="84" t="s">
        <v>816</v>
      </c>
      <c r="B22" s="21" t="s">
        <v>217</v>
      </c>
      <c r="C22" s="22">
        <v>0</v>
      </c>
      <c r="D22" s="5" t="str">
        <f>IF($B22="N/A","N/A",IF(C22="N/A","N/A",IF(C22=0,"Yes","No")))</f>
        <v>Yes</v>
      </c>
      <c r="E22" s="22">
        <v>0</v>
      </c>
      <c r="F22" s="5" t="str">
        <f>IF($B22="N/A","N/A",IF(E22="N/A","N/A",IF(E22=0,"Yes","No")))</f>
        <v>Yes</v>
      </c>
      <c r="G22" s="22">
        <v>0</v>
      </c>
      <c r="H22" s="5" t="str">
        <f>IF($B22="N/A","N/A",IF(G22=0,"Yes","No"))</f>
        <v>Yes</v>
      </c>
      <c r="I22" s="6" t="s">
        <v>1750</v>
      </c>
      <c r="J22" s="6" t="s">
        <v>1750</v>
      </c>
      <c r="K22" s="85" t="str">
        <f t="shared" si="0"/>
        <v>N/A</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1750</v>
      </c>
      <c r="J23" s="6" t="s">
        <v>1750</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1750</v>
      </c>
      <c r="J24" s="95" t="s">
        <v>1750</v>
      </c>
      <c r="K24" s="96" t="str">
        <f t="shared" si="0"/>
        <v>N/A</v>
      </c>
    </row>
    <row r="25" spans="1:11" s="67" customFormat="1" x14ac:dyDescent="0.25">
      <c r="A25" s="172" t="s">
        <v>1619</v>
      </c>
      <c r="B25" s="173"/>
      <c r="C25" s="173"/>
      <c r="D25" s="173"/>
      <c r="E25" s="173"/>
      <c r="F25" s="173"/>
      <c r="G25" s="173"/>
      <c r="H25" s="173"/>
      <c r="I25" s="173"/>
      <c r="J25" s="173"/>
      <c r="K25" s="174"/>
    </row>
    <row r="26" spans="1:11" ht="16.5" customHeight="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1563</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18775</v>
      </c>
      <c r="D6" s="5" t="str">
        <f>IF($B6="N/A","N/A",IF(C6&gt;15,"No",IF(C6&lt;-15,"No","Yes")))</f>
        <v>N/A</v>
      </c>
      <c r="E6" s="22">
        <v>25509</v>
      </c>
      <c r="F6" s="5" t="str">
        <f>IF($B6="N/A","N/A",IF(E6&gt;15,"No",IF(E6&lt;-15,"No","Yes")))</f>
        <v>N/A</v>
      </c>
      <c r="G6" s="22">
        <v>21281</v>
      </c>
      <c r="H6" s="5" t="str">
        <f>IF($B6="N/A","N/A",IF(G6&gt;15,"No",IF(G6&lt;-15,"No","Yes")))</f>
        <v>N/A</v>
      </c>
      <c r="I6" s="6">
        <v>35.869999999999997</v>
      </c>
      <c r="J6" s="6">
        <v>-16.600000000000001</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1750</v>
      </c>
      <c r="J8" s="6" t="s">
        <v>1750</v>
      </c>
      <c r="K8" s="85" t="str">
        <f t="shared" si="0"/>
        <v>N/A</v>
      </c>
    </row>
    <row r="9" spans="1:11" x14ac:dyDescent="0.25">
      <c r="A9" s="81" t="s">
        <v>819</v>
      </c>
      <c r="B9" s="21" t="s">
        <v>218</v>
      </c>
      <c r="C9" s="51">
        <v>7908.7507323999998</v>
      </c>
      <c r="D9" s="5" t="str">
        <f>IF($B9="N/A","N/A",IF(C9&gt;7000,"No",IF(C9&lt;2000,"No","Yes")))</f>
        <v>No</v>
      </c>
      <c r="E9" s="51">
        <v>8371.4087968999993</v>
      </c>
      <c r="F9" s="5" t="str">
        <f>IF($B9="N/A","N/A",IF(E9&gt;7000,"No",IF(E9&lt;2000,"No","Yes")))</f>
        <v>No</v>
      </c>
      <c r="G9" s="51">
        <v>9033.4684460000008</v>
      </c>
      <c r="H9" s="5" t="str">
        <f>IF($B9="N/A","N/A",IF(G9&gt;7000,"No",IF(G9&lt;2000,"No","Yes")))</f>
        <v>No</v>
      </c>
      <c r="I9" s="6">
        <v>5.85</v>
      </c>
      <c r="J9" s="6">
        <v>7.9089999999999998</v>
      </c>
      <c r="K9" s="85" t="str">
        <f t="shared" si="0"/>
        <v>Yes</v>
      </c>
    </row>
    <row r="10" spans="1:11" x14ac:dyDescent="0.25">
      <c r="A10" s="81" t="s">
        <v>820</v>
      </c>
      <c r="B10" s="21" t="s">
        <v>213</v>
      </c>
      <c r="C10" s="51">
        <v>1793.6437156</v>
      </c>
      <c r="D10" s="5" t="str">
        <f>IF($B10="N/A","N/A",IF(C10&gt;15,"No",IF(C10&lt;-15,"No","Yes")))</f>
        <v>N/A</v>
      </c>
      <c r="E10" s="51">
        <v>1979.8650737999999</v>
      </c>
      <c r="F10" s="5" t="str">
        <f>IF($B10="N/A","N/A",IF(E10&gt;15,"No",IF(E10&lt;-15,"No","Yes")))</f>
        <v>N/A</v>
      </c>
      <c r="G10" s="51">
        <v>2076.869181</v>
      </c>
      <c r="H10" s="5" t="str">
        <f>IF($B10="N/A","N/A",IF(G10&gt;15,"No",IF(G10&lt;-15,"No","Yes")))</f>
        <v>N/A</v>
      </c>
      <c r="I10" s="6">
        <v>10.38</v>
      </c>
      <c r="J10" s="6">
        <v>4.9000000000000004</v>
      </c>
      <c r="K10" s="85" t="str">
        <f t="shared" si="0"/>
        <v>Yes</v>
      </c>
    </row>
    <row r="11" spans="1:11" x14ac:dyDescent="0.25">
      <c r="A11" s="81" t="s">
        <v>309</v>
      </c>
      <c r="B11" s="21" t="s">
        <v>219</v>
      </c>
      <c r="C11" s="5">
        <v>4.2769640479</v>
      </c>
      <c r="D11" s="5" t="str">
        <f>IF($B11="N/A","N/A",IF(C11&gt;10,"No",IF(C11&lt;=0,"No","Yes")))</f>
        <v>Yes</v>
      </c>
      <c r="E11" s="5">
        <v>2.8930965542</v>
      </c>
      <c r="F11" s="5" t="str">
        <f>IF($B11="N/A","N/A",IF(E11&gt;10,"No",IF(E11&lt;=0,"No","Yes")))</f>
        <v>Yes</v>
      </c>
      <c r="G11" s="5">
        <v>3.0073774729</v>
      </c>
      <c r="H11" s="5" t="str">
        <f>IF($B11="N/A","N/A",IF(G11&gt;10,"No",IF(G11&lt;=0,"No","Yes")))</f>
        <v>Yes</v>
      </c>
      <c r="I11" s="6">
        <v>-32.4</v>
      </c>
      <c r="J11" s="6">
        <v>3.95</v>
      </c>
      <c r="K11" s="85" t="str">
        <f t="shared" si="0"/>
        <v>Yes</v>
      </c>
    </row>
    <row r="12" spans="1:11" x14ac:dyDescent="0.25">
      <c r="A12" s="81" t="s">
        <v>821</v>
      </c>
      <c r="B12" s="21" t="s">
        <v>213</v>
      </c>
      <c r="C12" s="51">
        <v>4219.3449564000002</v>
      </c>
      <c r="D12" s="5" t="str">
        <f>IF($B12="N/A","N/A",IF(C12&gt;15,"No",IF(C12&lt;-15,"No","Yes")))</f>
        <v>N/A</v>
      </c>
      <c r="E12" s="51">
        <v>5261.2235772000004</v>
      </c>
      <c r="F12" s="5" t="str">
        <f>IF($B12="N/A","N/A",IF(E12&gt;15,"No",IF(E12&lt;-15,"No","Yes")))</f>
        <v>N/A</v>
      </c>
      <c r="G12" s="51">
        <v>5351.2749999999996</v>
      </c>
      <c r="H12" s="5" t="str">
        <f>IF($B12="N/A","N/A",IF(G12&gt;15,"No",IF(G12&lt;-15,"No","Yes")))</f>
        <v>N/A</v>
      </c>
      <c r="I12" s="6">
        <v>24.69</v>
      </c>
      <c r="J12" s="6">
        <v>1.712</v>
      </c>
      <c r="K12" s="85" t="str">
        <f t="shared" si="0"/>
        <v>Yes</v>
      </c>
    </row>
    <row r="13" spans="1:11" x14ac:dyDescent="0.25">
      <c r="A13" s="81" t="s">
        <v>310</v>
      </c>
      <c r="B13" s="21" t="s">
        <v>214</v>
      </c>
      <c r="C13" s="4">
        <v>99.989347537</v>
      </c>
      <c r="D13" s="5" t="str">
        <f>IF($B13="N/A","N/A",IF(C13&gt;100,"No",IF(C13&lt;95,"No","Yes")))</f>
        <v>Yes</v>
      </c>
      <c r="E13" s="4">
        <v>100</v>
      </c>
      <c r="F13" s="5" t="str">
        <f>IF($B13="N/A","N/A",IF(E13&gt;100,"No",IF(E13&lt;95,"No","Yes")))</f>
        <v>Yes</v>
      </c>
      <c r="G13" s="4">
        <v>99.971805836000001</v>
      </c>
      <c r="H13" s="5" t="str">
        <f>IF($B13="N/A","N/A",IF(G13&gt;100,"No",IF(G13&lt;95,"No","Yes")))</f>
        <v>Yes</v>
      </c>
      <c r="I13" s="6">
        <v>1.0699999999999999E-2</v>
      </c>
      <c r="J13" s="6">
        <v>-2.8000000000000001E-2</v>
      </c>
      <c r="K13" s="85" t="str">
        <f t="shared" si="0"/>
        <v>Yes</v>
      </c>
    </row>
    <row r="14" spans="1:11" x14ac:dyDescent="0.25">
      <c r="A14" s="81" t="s">
        <v>822</v>
      </c>
      <c r="B14" s="21" t="s">
        <v>220</v>
      </c>
      <c r="C14" s="4">
        <v>1.1420657326999999</v>
      </c>
      <c r="D14" s="5" t="str">
        <f>IF($B14="N/A","N/A",IF(C14&gt;1,"Yes","No"))</f>
        <v>Yes</v>
      </c>
      <c r="E14" s="4">
        <v>1.1554353365000001</v>
      </c>
      <c r="F14" s="5" t="str">
        <f>IF($B14="N/A","N/A",IF(E14&gt;1,"Yes","No"))</f>
        <v>Yes</v>
      </c>
      <c r="G14" s="4">
        <v>1.1683666275</v>
      </c>
      <c r="H14" s="5" t="str">
        <f>IF($B14="N/A","N/A",IF(G14&gt;1,"Yes","No"))</f>
        <v>Yes</v>
      </c>
      <c r="I14" s="6">
        <v>1.171</v>
      </c>
      <c r="J14" s="6">
        <v>1.119</v>
      </c>
      <c r="K14" s="85" t="str">
        <f t="shared" si="0"/>
        <v>Yes</v>
      </c>
    </row>
    <row r="15" spans="1:11" x14ac:dyDescent="0.25">
      <c r="A15" s="81" t="s">
        <v>311</v>
      </c>
      <c r="B15" s="21" t="s">
        <v>214</v>
      </c>
      <c r="C15" s="4">
        <v>99.920106524999994</v>
      </c>
      <c r="D15" s="5" t="str">
        <f>IF($B15="N/A","N/A",IF(C15&gt;100,"No",IF(C15&lt;95,"No","Yes")))</f>
        <v>Yes</v>
      </c>
      <c r="E15" s="4">
        <v>99.854953154</v>
      </c>
      <c r="F15" s="5" t="str">
        <f>IF($B15="N/A","N/A",IF(E15&gt;100,"No",IF(E15&lt;95,"No","Yes")))</f>
        <v>Yes</v>
      </c>
      <c r="G15" s="4">
        <v>99.863728207999998</v>
      </c>
      <c r="H15" s="5" t="str">
        <f>IF($B15="N/A","N/A",IF(G15&gt;100,"No",IF(G15&lt;95,"No","Yes")))</f>
        <v>Yes</v>
      </c>
      <c r="I15" s="6">
        <v>-6.5000000000000002E-2</v>
      </c>
      <c r="J15" s="6">
        <v>8.8000000000000005E-3</v>
      </c>
      <c r="K15" s="85" t="str">
        <f t="shared" si="0"/>
        <v>Yes</v>
      </c>
    </row>
    <row r="16" spans="1:11" x14ac:dyDescent="0.25">
      <c r="A16" s="81" t="s">
        <v>823</v>
      </c>
      <c r="B16" s="21" t="s">
        <v>221</v>
      </c>
      <c r="C16" s="4">
        <v>8.2834221748000001</v>
      </c>
      <c r="D16" s="5" t="str">
        <f>IF($B16="N/A","N/A",IF(C16&gt;3,"Yes","No"))</f>
        <v>Yes</v>
      </c>
      <c r="E16" s="4">
        <v>8.8916457286000004</v>
      </c>
      <c r="F16" s="5" t="str">
        <f>IF($B16="N/A","N/A",IF(E16&gt;3,"Yes","No"))</f>
        <v>Yes</v>
      </c>
      <c r="G16" s="4">
        <v>9.0684170902000005</v>
      </c>
      <c r="H16" s="5" t="str">
        <f>IF($B16="N/A","N/A",IF(G16&gt;3,"Yes","No"))</f>
        <v>Yes</v>
      </c>
      <c r="I16" s="6">
        <v>7.343</v>
      </c>
      <c r="J16" s="6">
        <v>1.988</v>
      </c>
      <c r="K16" s="85" t="str">
        <f t="shared" si="0"/>
        <v>Yes</v>
      </c>
    </row>
    <row r="17" spans="1:11" x14ac:dyDescent="0.25">
      <c r="A17" s="81" t="s">
        <v>824</v>
      </c>
      <c r="B17" s="21" t="s">
        <v>222</v>
      </c>
      <c r="C17" s="4">
        <v>4.4152330225999998</v>
      </c>
      <c r="D17" s="5" t="str">
        <f>IF($B17="N/A","N/A",IF(C17&gt;=8,"No",IF(C17&lt;2,"No","Yes")))</f>
        <v>Yes</v>
      </c>
      <c r="E17" s="4">
        <v>4.2522639068999997</v>
      </c>
      <c r="F17" s="5" t="str">
        <f>IF($B17="N/A","N/A",IF(E17&gt;=8,"No",IF(E17&lt;2,"No","Yes")))</f>
        <v>Yes</v>
      </c>
      <c r="G17" s="4">
        <v>4.3674984727000004</v>
      </c>
      <c r="H17" s="5" t="str">
        <f>IF($B17="N/A","N/A",IF(G17&gt;=8,"No",IF(G17&lt;2,"No","Yes")))</f>
        <v>Yes</v>
      </c>
      <c r="I17" s="6">
        <v>-3.69</v>
      </c>
      <c r="J17" s="6">
        <v>2.71</v>
      </c>
      <c r="K17" s="85" t="str">
        <f t="shared" si="0"/>
        <v>Yes</v>
      </c>
    </row>
    <row r="18" spans="1:11" x14ac:dyDescent="0.25">
      <c r="A18" s="81" t="s">
        <v>825</v>
      </c>
      <c r="B18" s="21" t="s">
        <v>222</v>
      </c>
      <c r="C18" s="4">
        <v>4.4093209055000004</v>
      </c>
      <c r="D18" s="5" t="str">
        <f>IF($B18="N/A","N/A",IF(C18&gt;=8,"No",IF(C18&lt;2,"No","Yes")))</f>
        <v>Yes</v>
      </c>
      <c r="E18" s="4">
        <v>4.2282723745000004</v>
      </c>
      <c r="F18" s="5" t="str">
        <f>IF($B18="N/A","N/A",IF(E18&gt;=8,"No",IF(E18&lt;2,"No","Yes")))</f>
        <v>Yes</v>
      </c>
      <c r="G18" s="4">
        <v>4.3495606409000001</v>
      </c>
      <c r="H18" s="5" t="str">
        <f>IF($B18="N/A","N/A",IF(G18&gt;=8,"No",IF(G18&lt;2,"No","Yes")))</f>
        <v>Yes</v>
      </c>
      <c r="I18" s="6">
        <v>-4.1100000000000003</v>
      </c>
      <c r="J18" s="6">
        <v>2.8690000000000002</v>
      </c>
      <c r="K18" s="85" t="str">
        <f t="shared" si="0"/>
        <v>Yes</v>
      </c>
    </row>
    <row r="19" spans="1:11" x14ac:dyDescent="0.25">
      <c r="A19" s="81" t="s">
        <v>312</v>
      </c>
      <c r="B19" s="21" t="s">
        <v>223</v>
      </c>
      <c r="C19" s="4">
        <v>99.376830892000001</v>
      </c>
      <c r="D19" s="5" t="str">
        <f>IF(OR($B19="N/A",$C19="N/A"),"N/A",IF(C19&gt;100,"No",IF(C19&lt;98,"No","Yes")))</f>
        <v>Yes</v>
      </c>
      <c r="E19" s="4">
        <v>96.667842722000003</v>
      </c>
      <c r="F19" s="5" t="str">
        <f>IF(OR($B19="N/A",$E19="N/A"),"N/A",IF(E19&gt;100,"No",IF(E19&lt;98,"No","Yes")))</f>
        <v>No</v>
      </c>
      <c r="G19" s="4">
        <v>99.995300972999999</v>
      </c>
      <c r="H19" s="5" t="str">
        <f>IF($B19="N/A","N/A",IF(G19&gt;100,"No",IF(G19&lt;98,"No","Yes")))</f>
        <v>Yes</v>
      </c>
      <c r="I19" s="6">
        <v>-2.73</v>
      </c>
      <c r="J19" s="6">
        <v>3.4420000000000002</v>
      </c>
      <c r="K19" s="85" t="str">
        <f t="shared" si="0"/>
        <v>Yes</v>
      </c>
    </row>
    <row r="20" spans="1:11" x14ac:dyDescent="0.25">
      <c r="A20" s="81" t="s">
        <v>31</v>
      </c>
      <c r="B20" s="29" t="s">
        <v>214</v>
      </c>
      <c r="C20" s="4">
        <v>99.371504659999999</v>
      </c>
      <c r="D20" s="5" t="str">
        <f>IF($B20="N/A","N/A",IF(C20&gt;100,"No",IF(C20&lt;95,"No","Yes")))</f>
        <v>Yes</v>
      </c>
      <c r="E20" s="4">
        <v>96.609039946999999</v>
      </c>
      <c r="F20" s="5" t="str">
        <f>IF($B20="N/A","N/A",IF(E20&gt;100,"No",IF(E20&lt;95,"No","Yes")))</f>
        <v>Yes</v>
      </c>
      <c r="G20" s="4">
        <v>95.681593910000004</v>
      </c>
      <c r="H20" s="5" t="str">
        <f>IF($B20="N/A","N/A",IF(G20&gt;100,"No",IF(G20&lt;95,"No","Yes")))</f>
        <v>Yes</v>
      </c>
      <c r="I20" s="6">
        <v>-2.78</v>
      </c>
      <c r="J20" s="6">
        <v>-0.96</v>
      </c>
      <c r="K20" s="85" t="str">
        <f t="shared" si="0"/>
        <v>Yes</v>
      </c>
    </row>
    <row r="21" spans="1:11" x14ac:dyDescent="0.25">
      <c r="A21" s="81" t="s">
        <v>313</v>
      </c>
      <c r="B21" s="21" t="s">
        <v>214</v>
      </c>
      <c r="C21" s="4">
        <v>100</v>
      </c>
      <c r="D21" s="5" t="str">
        <f>IF($B21="N/A","N/A",IF(C21&gt;100,"No",IF(C21&lt;95,"No","Yes")))</f>
        <v>Yes</v>
      </c>
      <c r="E21" s="4">
        <v>100</v>
      </c>
      <c r="F21" s="5" t="str">
        <f>IF($B21="N/A","N/A",IF(E21&gt;100,"No",IF(E21&lt;95,"No","Yes")))</f>
        <v>Yes</v>
      </c>
      <c r="G21" s="4">
        <v>100</v>
      </c>
      <c r="H21" s="5" t="str">
        <f>IF($B21="N/A","N/A",IF(G21&gt;100,"No",IF(G21&lt;95,"No","Yes")))</f>
        <v>Yes</v>
      </c>
      <c r="I21" s="6">
        <v>0</v>
      </c>
      <c r="J21" s="6">
        <v>0</v>
      </c>
      <c r="K21" s="85" t="str">
        <f t="shared" si="0"/>
        <v>Yes</v>
      </c>
    </row>
    <row r="22" spans="1:11" x14ac:dyDescent="0.25">
      <c r="A22" s="81" t="s">
        <v>1680</v>
      </c>
      <c r="B22" s="21" t="s">
        <v>224</v>
      </c>
      <c r="C22" s="4">
        <v>0</v>
      </c>
      <c r="D22" s="5" t="str">
        <f>IF($B22="N/A","N/A",IF(C22&gt;5,"No",IF(C22&lt;=0,"No","Yes")))</f>
        <v>No</v>
      </c>
      <c r="E22" s="4">
        <v>0</v>
      </c>
      <c r="F22" s="5" t="str">
        <f>IF($B22="N/A","N/A",IF(E22&gt;5,"No",IF(E22&lt;=0,"No","Yes")))</f>
        <v>No</v>
      </c>
      <c r="G22" s="4">
        <v>0</v>
      </c>
      <c r="H22" s="5" t="str">
        <f>IF($B22="N/A","N/A",IF(G22&gt;5,"No",IF(G22&lt;=0,"No","Yes")))</f>
        <v>No</v>
      </c>
      <c r="I22" s="6" t="s">
        <v>1750</v>
      </c>
      <c r="J22" s="6" t="s">
        <v>1750</v>
      </c>
      <c r="K22" s="85" t="str">
        <f t="shared" si="0"/>
        <v>N/A</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4.815286285</v>
      </c>
      <c r="D24" s="5" t="str">
        <f>IF($B24="N/A","N/A",IF(C24&gt;=2,"Yes","No"))</f>
        <v>Yes</v>
      </c>
      <c r="E24" s="4">
        <v>5.1548081069</v>
      </c>
      <c r="F24" s="5" t="str">
        <f>IF($B24="N/A","N/A",IF(E24&gt;=2,"Yes","No"))</f>
        <v>Yes</v>
      </c>
      <c r="G24" s="4">
        <v>5.4067008128999996</v>
      </c>
      <c r="H24" s="5" t="str">
        <f>IF($B24="N/A","N/A",IF(G24&gt;=2,"Yes","No"))</f>
        <v>Yes</v>
      </c>
      <c r="I24" s="6">
        <v>7.0510000000000002</v>
      </c>
      <c r="J24" s="6">
        <v>4.8869999999999996</v>
      </c>
      <c r="K24" s="85" t="str">
        <f t="shared" si="0"/>
        <v>Yes</v>
      </c>
    </row>
    <row r="25" spans="1:11" x14ac:dyDescent="0.25">
      <c r="A25" s="81" t="s">
        <v>827</v>
      </c>
      <c r="B25" s="21" t="s">
        <v>226</v>
      </c>
      <c r="C25" s="4">
        <v>2.7430093209000002</v>
      </c>
      <c r="D25" s="5" t="str">
        <f>IF($B25="N/A","N/A",IF(C25&gt;30,"No",IF(C25&lt;5,"No","Yes")))</f>
        <v>No</v>
      </c>
      <c r="E25" s="4">
        <v>2.7676506331000001</v>
      </c>
      <c r="F25" s="5" t="str">
        <f>IF($B25="N/A","N/A",IF(E25&gt;30,"No",IF(E25&lt;5,"No","Yes")))</f>
        <v>No</v>
      </c>
      <c r="G25" s="4">
        <v>2.8852027630000001</v>
      </c>
      <c r="H25" s="5" t="str">
        <f>IF($B25="N/A","N/A",IF(G25&gt;30,"No",IF(G25&lt;5,"No","Yes")))</f>
        <v>No</v>
      </c>
      <c r="I25" s="6">
        <v>0.89829999999999999</v>
      </c>
      <c r="J25" s="6">
        <v>4.2469999999999999</v>
      </c>
      <c r="K25" s="85" t="str">
        <f t="shared" si="0"/>
        <v>Yes</v>
      </c>
    </row>
    <row r="26" spans="1:11" x14ac:dyDescent="0.25">
      <c r="A26" s="81" t="s">
        <v>828</v>
      </c>
      <c r="B26" s="21" t="s">
        <v>227</v>
      </c>
      <c r="C26" s="4">
        <v>12.197070573</v>
      </c>
      <c r="D26" s="5" t="str">
        <f>IF($B26="N/A","N/A",IF(C26&gt;75,"No",IF(C26&lt;15,"No","Yes")))</f>
        <v>No</v>
      </c>
      <c r="E26" s="4">
        <v>17.817240974000001</v>
      </c>
      <c r="F26" s="5" t="str">
        <f>IF($B26="N/A","N/A",IF(E26&gt;75,"No",IF(E26&lt;15,"No","Yes")))</f>
        <v>Yes</v>
      </c>
      <c r="G26" s="4">
        <v>20.539448333999999</v>
      </c>
      <c r="H26" s="5" t="str">
        <f>IF($B26="N/A","N/A",IF(G26&gt;75,"No",IF(G26&lt;15,"No","Yes")))</f>
        <v>Yes</v>
      </c>
      <c r="I26" s="6">
        <v>46.08</v>
      </c>
      <c r="J26" s="6">
        <v>15.28</v>
      </c>
      <c r="K26" s="85" t="str">
        <f t="shared" si="0"/>
        <v>Yes</v>
      </c>
    </row>
    <row r="27" spans="1:11" x14ac:dyDescent="0.25">
      <c r="A27" s="81" t="s">
        <v>829</v>
      </c>
      <c r="B27" s="21" t="s">
        <v>228</v>
      </c>
      <c r="C27" s="4">
        <v>85.059920106999996</v>
      </c>
      <c r="D27" s="5" t="str">
        <f>IF($B27="N/A","N/A",IF(C27&gt;70,"No",IF(C27&lt;25,"No","Yes")))</f>
        <v>No</v>
      </c>
      <c r="E27" s="4">
        <v>79.415108392999997</v>
      </c>
      <c r="F27" s="5" t="str">
        <f>IF($B27="N/A","N/A",IF(E27&gt;70,"No",IF(E27&lt;25,"No","Yes")))</f>
        <v>No</v>
      </c>
      <c r="G27" s="4">
        <v>72.520088341999994</v>
      </c>
      <c r="H27" s="5" t="str">
        <f>IF($B27="N/A","N/A",IF(G27&gt;70,"No",IF(G27&lt;25,"No","Yes")))</f>
        <v>No</v>
      </c>
      <c r="I27" s="6">
        <v>-6.64</v>
      </c>
      <c r="J27" s="6">
        <v>-8.68</v>
      </c>
      <c r="K27" s="85" t="str">
        <f t="shared" si="0"/>
        <v>Yes</v>
      </c>
    </row>
    <row r="28" spans="1:11" x14ac:dyDescent="0.25">
      <c r="A28" s="81" t="s">
        <v>318</v>
      </c>
      <c r="B28" s="21" t="s">
        <v>229</v>
      </c>
      <c r="C28" s="4">
        <v>58.295605858999998</v>
      </c>
      <c r="D28" s="5" t="str">
        <f>IF($B28="N/A","N/A",IF(C28&gt;70,"No",IF(C28&lt;35,"No","Yes")))</f>
        <v>Yes</v>
      </c>
      <c r="E28" s="4">
        <v>55.525500804000004</v>
      </c>
      <c r="F28" s="5" t="str">
        <f>IF($B28="N/A","N/A",IF(E28&gt;70,"No",IF(E28&lt;35,"No","Yes")))</f>
        <v>Yes</v>
      </c>
      <c r="G28" s="4">
        <v>54.936328179999997</v>
      </c>
      <c r="H28" s="5" t="str">
        <f>IF($B28="N/A","N/A",IF(G28&gt;70,"No",IF(G28&lt;35,"No","Yes")))</f>
        <v>Yes</v>
      </c>
      <c r="I28" s="6">
        <v>-4.75</v>
      </c>
      <c r="J28" s="6">
        <v>-1.06</v>
      </c>
      <c r="K28" s="85" t="str">
        <f t="shared" si="0"/>
        <v>Yes</v>
      </c>
    </row>
    <row r="29" spans="1:11" x14ac:dyDescent="0.25">
      <c r="A29" s="81" t="s">
        <v>830</v>
      </c>
      <c r="B29" s="21" t="s">
        <v>220</v>
      </c>
      <c r="C29" s="4">
        <v>2.0417542257000001</v>
      </c>
      <c r="D29" s="5" t="str">
        <f>IF($B29="N/A","N/A",IF(C29&gt;1,"Yes","No"))</f>
        <v>Yes</v>
      </c>
      <c r="E29" s="4">
        <v>2.0470912172000002</v>
      </c>
      <c r="F29" s="5" t="str">
        <f>IF($B29="N/A","N/A",IF(E29&gt;1,"Yes","No"))</f>
        <v>Yes</v>
      </c>
      <c r="G29" s="4">
        <v>2.1224018475999999</v>
      </c>
      <c r="H29" s="5" t="str">
        <f>IF($B29="N/A","N/A",IF(G29&gt;1,"Yes","No"))</f>
        <v>Yes</v>
      </c>
      <c r="I29" s="6">
        <v>0.26140000000000002</v>
      </c>
      <c r="J29" s="6">
        <v>3.6789999999999998</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1750</v>
      </c>
      <c r="J30" s="6" t="s">
        <v>1750</v>
      </c>
      <c r="K30" s="85" t="str">
        <f t="shared" si="0"/>
        <v>N/A</v>
      </c>
    </row>
    <row r="31" spans="1:11" x14ac:dyDescent="0.25">
      <c r="A31" s="81" t="s">
        <v>831</v>
      </c>
      <c r="B31" s="21" t="s">
        <v>213</v>
      </c>
      <c r="C31" s="4">
        <v>100</v>
      </c>
      <c r="D31" s="5" t="str">
        <f>IF($B31="N/A","N/A",IF(C31&gt;15,"No",IF(C31&lt;-15,"No","Yes")))</f>
        <v>N/A</v>
      </c>
      <c r="E31" s="4">
        <v>100</v>
      </c>
      <c r="F31" s="5" t="str">
        <f>IF($B31="N/A","N/A",IF(E31&gt;15,"No",IF(E31&lt;-15,"No","Yes")))</f>
        <v>N/A</v>
      </c>
      <c r="G31" s="4">
        <v>77.777777778000001</v>
      </c>
      <c r="H31" s="5" t="str">
        <f>IF($B31="N/A","N/A",IF(G31&gt;15,"No",IF(G31&lt;-15,"No","Yes")))</f>
        <v>N/A</v>
      </c>
      <c r="I31" s="6">
        <v>0</v>
      </c>
      <c r="J31" s="6">
        <v>-22.2</v>
      </c>
      <c r="K31" s="85" t="str">
        <f t="shared" si="0"/>
        <v>Yes</v>
      </c>
    </row>
    <row r="32" spans="1:11" x14ac:dyDescent="0.25">
      <c r="A32" s="81" t="s">
        <v>320</v>
      </c>
      <c r="B32" s="21" t="s">
        <v>213</v>
      </c>
      <c r="C32" s="4" t="s">
        <v>1750</v>
      </c>
      <c r="D32" s="5" t="str">
        <f>IF($B32="N/A","N/A",IF(C32&gt;15,"No",IF(C32&lt;-15,"No","Yes")))</f>
        <v>N/A</v>
      </c>
      <c r="E32" s="4" t="s">
        <v>1750</v>
      </c>
      <c r="F32" s="5" t="str">
        <f>IF($B32="N/A","N/A",IF(E32&gt;15,"No",IF(E32&lt;-15,"No","Yes")))</f>
        <v>N/A</v>
      </c>
      <c r="G32" s="4" t="s">
        <v>1750</v>
      </c>
      <c r="H32" s="5" t="str">
        <f>IF($B32="N/A","N/A",IF(G32&gt;15,"No",IF(G32&lt;-15,"No","Yes")))</f>
        <v>N/A</v>
      </c>
      <c r="I32" s="6" t="s">
        <v>1750</v>
      </c>
      <c r="J32" s="6" t="s">
        <v>1750</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85" t="str">
        <f t="shared" si="0"/>
        <v>Yes</v>
      </c>
    </row>
    <row r="34" spans="1:11" x14ac:dyDescent="0.25">
      <c r="A34" s="81" t="s">
        <v>322</v>
      </c>
      <c r="B34" s="21" t="s">
        <v>230</v>
      </c>
      <c r="C34" s="4">
        <v>73.560585884999995</v>
      </c>
      <c r="D34" s="5" t="str">
        <f>IF($B34="N/A","N/A",IF(C34&gt;=90,"Yes","No"))</f>
        <v>No</v>
      </c>
      <c r="E34" s="4">
        <v>76.302481477000001</v>
      </c>
      <c r="F34" s="5" t="str">
        <f>IF($B34="N/A","N/A",IF(E34&gt;=90,"Yes","No"))</f>
        <v>No</v>
      </c>
      <c r="G34" s="4">
        <v>83.215074479999998</v>
      </c>
      <c r="H34" s="5" t="str">
        <f>IF($B34="N/A","N/A",IF(G34&gt;=90,"Yes","No"))</f>
        <v>No</v>
      </c>
      <c r="I34" s="6">
        <v>3.7269999999999999</v>
      </c>
      <c r="J34" s="6">
        <v>9.0589999999999993</v>
      </c>
      <c r="K34" s="85" t="str">
        <f t="shared" si="0"/>
        <v>Yes</v>
      </c>
    </row>
    <row r="35" spans="1:11" x14ac:dyDescent="0.25">
      <c r="A35" s="81" t="s">
        <v>323</v>
      </c>
      <c r="B35" s="21" t="s">
        <v>213</v>
      </c>
      <c r="C35" s="4">
        <v>25.970705725999998</v>
      </c>
      <c r="D35" s="5" t="str">
        <f>IF($B35="N/A","N/A",IF(C35&gt;15,"No",IF(C35&lt;-15,"No","Yes")))</f>
        <v>N/A</v>
      </c>
      <c r="E35" s="4">
        <v>18.871770747999999</v>
      </c>
      <c r="F35" s="5" t="str">
        <f>IF($B35="N/A","N/A",IF(E35&gt;15,"No",IF(E35&lt;-15,"No","Yes")))</f>
        <v>N/A</v>
      </c>
      <c r="G35" s="4">
        <v>17.640148489000001</v>
      </c>
      <c r="H35" s="5" t="str">
        <f>IF($B35="N/A","N/A",IF(G35&gt;15,"No",IF(G35&lt;-15,"No","Yes")))</f>
        <v>N/A</v>
      </c>
      <c r="I35" s="6">
        <v>-27.3</v>
      </c>
      <c r="J35" s="6">
        <v>-6.53</v>
      </c>
      <c r="K35" s="85" t="str">
        <f t="shared" si="0"/>
        <v>Yes</v>
      </c>
    </row>
    <row r="36" spans="1:11" x14ac:dyDescent="0.25">
      <c r="A36" s="81" t="s">
        <v>1704</v>
      </c>
      <c r="B36" s="21" t="s">
        <v>213</v>
      </c>
      <c r="C36" s="4">
        <v>42.061251663999997</v>
      </c>
      <c r="D36" s="5" t="str">
        <f>IF($B36="N/A","N/A",IF(C36&gt;15,"No",IF(C36&lt;-15,"No","Yes")))</f>
        <v>N/A</v>
      </c>
      <c r="E36" s="4">
        <v>36.665490611000003</v>
      </c>
      <c r="F36" s="5" t="str">
        <f>IF($B36="N/A","N/A",IF(E36&gt;15,"No",IF(E36&lt;-15,"No","Yes")))</f>
        <v>N/A</v>
      </c>
      <c r="G36" s="4">
        <v>34.359287627</v>
      </c>
      <c r="H36" s="5" t="str">
        <f>IF($B36="N/A","N/A",IF(G36&gt;15,"No",IF(G36&lt;-15,"No","Yes")))</f>
        <v>N/A</v>
      </c>
      <c r="I36" s="6">
        <v>-12.8</v>
      </c>
      <c r="J36" s="6">
        <v>-6.29</v>
      </c>
      <c r="K36" s="85" t="str">
        <f t="shared" si="0"/>
        <v>Yes</v>
      </c>
    </row>
    <row r="37" spans="1:11" x14ac:dyDescent="0.25">
      <c r="A37" s="81" t="s">
        <v>372</v>
      </c>
      <c r="B37" s="21" t="s">
        <v>231</v>
      </c>
      <c r="C37" s="4">
        <v>91.552596538000003</v>
      </c>
      <c r="D37" s="5" t="str">
        <f>IF($B37="N/A","N/A",IF(C37&gt;90,"No",IF(C37&lt;75,"No","Yes")))</f>
        <v>No</v>
      </c>
      <c r="E37" s="4">
        <v>91.846015132000005</v>
      </c>
      <c r="F37" s="5" t="str">
        <f>IF($B37="N/A","N/A",IF(E37&gt;90,"No",IF(E37&lt;75,"No","Yes")))</f>
        <v>No</v>
      </c>
      <c r="G37" s="4">
        <v>91.020158827000003</v>
      </c>
      <c r="H37" s="5" t="str">
        <f>IF($B37="N/A","N/A",IF(G37&gt;90,"No",IF(G37&lt;75,"No","Yes")))</f>
        <v>No</v>
      </c>
      <c r="I37" s="6">
        <v>0.32050000000000001</v>
      </c>
      <c r="J37" s="6">
        <v>-0.89900000000000002</v>
      </c>
      <c r="K37" s="85" t="str">
        <f>IF(J37="Div by 0", "N/A", IF(J37="N/A","N/A", IF(J37&gt;30, "No", IF(J37&lt;-30, "No", "Yes"))))</f>
        <v>Yes</v>
      </c>
    </row>
    <row r="38" spans="1:11" x14ac:dyDescent="0.25">
      <c r="A38" s="81" t="s">
        <v>373</v>
      </c>
      <c r="B38" s="21" t="s">
        <v>232</v>
      </c>
      <c r="C38" s="4">
        <v>5.7363515313000004</v>
      </c>
      <c r="D38" s="5" t="str">
        <f>IF($B38="N/A","N/A",IF(C38&gt;10,"No",IF(C38&lt;1,"No","Yes")))</f>
        <v>Yes</v>
      </c>
      <c r="E38" s="4">
        <v>5.1080010976999999</v>
      </c>
      <c r="F38" s="5" t="str">
        <f>IF($B38="N/A","N/A",IF(E38&gt;10,"No",IF(E38&lt;1,"No","Yes")))</f>
        <v>Yes</v>
      </c>
      <c r="G38" s="4">
        <v>5.5777454067000001</v>
      </c>
      <c r="H38" s="5" t="str">
        <f>IF($B38="N/A","N/A",IF(G38&gt;10,"No",IF(G38&lt;1,"No","Yes")))</f>
        <v>Yes</v>
      </c>
      <c r="I38" s="6">
        <v>-11</v>
      </c>
      <c r="J38" s="6">
        <v>9.1959999999999997</v>
      </c>
      <c r="K38" s="85" t="str">
        <f>IF(J38="Div by 0", "N/A", IF(J38="N/A","N/A", IF(J38&gt;30, "No", IF(J38&lt;-30, "No", "Yes"))))</f>
        <v>Yes</v>
      </c>
    </row>
    <row r="39" spans="1:11" x14ac:dyDescent="0.25">
      <c r="A39" s="81" t="s">
        <v>374</v>
      </c>
      <c r="B39" s="21" t="s">
        <v>233</v>
      </c>
      <c r="C39" s="4">
        <v>1.5978695099999999E-2</v>
      </c>
      <c r="D39" s="5" t="str">
        <f>IF($B39="N/A","N/A",IF(C39&gt;2,"No",IF(C39&lt;=0,"No","Yes")))</f>
        <v>Yes</v>
      </c>
      <c r="E39" s="4">
        <v>7.8403701000000006E-3</v>
      </c>
      <c r="F39" s="5" t="str">
        <f>IF($B39="N/A","N/A",IF(E39&gt;2,"No",IF(E39&lt;=0,"No","Yes")))</f>
        <v>Yes</v>
      </c>
      <c r="G39" s="4">
        <v>2.34951365E-2</v>
      </c>
      <c r="H39" s="5" t="str">
        <f>IF($B39="N/A","N/A",IF(G39&gt;2,"No",IF(G39&lt;=0,"No","Yes")))</f>
        <v>Yes</v>
      </c>
      <c r="I39" s="6">
        <v>-50.9</v>
      </c>
      <c r="J39" s="6">
        <v>199.7</v>
      </c>
      <c r="K39" s="85" t="str">
        <f>IF(J39="Div by 0", "N/A", IF(J39="N/A","N/A", IF(J39&gt;30, "No", IF(J39&lt;-30, "No", "Yes"))))</f>
        <v>No</v>
      </c>
    </row>
    <row r="40" spans="1:11" x14ac:dyDescent="0.25">
      <c r="A40" s="97" t="s">
        <v>375</v>
      </c>
      <c r="B40" s="93" t="s">
        <v>234</v>
      </c>
      <c r="C40" s="98">
        <v>1.0599201064999999</v>
      </c>
      <c r="D40" s="94" t="str">
        <f>IF($B40="N/A","N/A",IF(C40&gt;3,"No",IF(C40&lt;=0,"No","Yes")))</f>
        <v>Yes</v>
      </c>
      <c r="E40" s="98">
        <v>0.87420126229999995</v>
      </c>
      <c r="F40" s="94" t="str">
        <f>IF($B40="N/A","N/A",IF(E40&gt;3,"No",IF(E40&lt;=0,"No","Yes")))</f>
        <v>Yes</v>
      </c>
      <c r="G40" s="98">
        <v>1.0384850336</v>
      </c>
      <c r="H40" s="94" t="str">
        <f>IF($B40="N/A","N/A",IF(G40&gt;3,"No",IF(G40&lt;=0,"No","Yes")))</f>
        <v>Yes</v>
      </c>
      <c r="I40" s="95">
        <v>-17.5</v>
      </c>
      <c r="J40" s="95">
        <v>18.79</v>
      </c>
      <c r="K40" s="96" t="str">
        <f>IF(J40="Div by 0", "N/A", IF(J40="N/A","N/A", IF(J40&gt;30, "No", IF(J40&lt;-30, "No", "Yes"))))</f>
        <v>Yes</v>
      </c>
    </row>
    <row r="41" spans="1:11" s="67" customFormat="1" x14ac:dyDescent="0.25">
      <c r="A41" s="177" t="s">
        <v>1619</v>
      </c>
      <c r="B41" s="178"/>
      <c r="C41" s="178"/>
      <c r="D41" s="178"/>
      <c r="E41" s="178"/>
      <c r="F41" s="178"/>
      <c r="G41" s="178"/>
      <c r="H41" s="178"/>
      <c r="I41" s="178"/>
      <c r="J41" s="178"/>
      <c r="K41" s="179"/>
    </row>
    <row r="42" spans="1:11" ht="16.5" customHeight="1" x14ac:dyDescent="0.25">
      <c r="A42" s="167" t="s">
        <v>1617</v>
      </c>
      <c r="B42" s="168"/>
      <c r="C42" s="168"/>
      <c r="D42" s="168"/>
      <c r="E42" s="168"/>
      <c r="F42" s="168"/>
      <c r="G42" s="168"/>
      <c r="H42" s="168"/>
      <c r="I42" s="168"/>
      <c r="J42" s="168"/>
      <c r="K42" s="169"/>
    </row>
    <row r="43" spans="1:11" x14ac:dyDescent="0.25">
      <c r="A43" s="170" t="s">
        <v>1705</v>
      </c>
      <c r="B43" s="170"/>
      <c r="C43" s="170"/>
      <c r="D43" s="170"/>
      <c r="E43" s="170"/>
      <c r="F43" s="170"/>
      <c r="G43" s="170"/>
      <c r="H43" s="170"/>
      <c r="I43" s="170"/>
      <c r="J43" s="170"/>
      <c r="K43" s="17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1561</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4987</v>
      </c>
      <c r="D6" s="5" t="str">
        <f>IF($B6="N/A","N/A",IF(C6&gt;15,"No",IF(C6&lt;-15,"No","Yes")))</f>
        <v>N/A</v>
      </c>
      <c r="E6" s="22">
        <v>4899</v>
      </c>
      <c r="F6" s="5" t="str">
        <f>IF($B6="N/A","N/A",IF(E6&gt;15,"No",IF(E6&lt;-15,"No","Yes")))</f>
        <v>N/A</v>
      </c>
      <c r="G6" s="22">
        <v>5335</v>
      </c>
      <c r="H6" s="5" t="str">
        <f>IF($B6="N/A","N/A",IF(G6&gt;15,"No",IF(G6&lt;-15,"No","Yes")))</f>
        <v>N/A</v>
      </c>
      <c r="I6" s="6">
        <v>-1.76</v>
      </c>
      <c r="J6" s="6">
        <v>8.9</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81" t="s">
        <v>819</v>
      </c>
      <c r="B9" s="21" t="s">
        <v>213</v>
      </c>
      <c r="C9" s="51">
        <v>922.27932625000005</v>
      </c>
      <c r="D9" s="5" t="str">
        <f>IF($B9="N/A","N/A",IF(C9&gt;15,"No",IF(C9&lt;-15,"No","Yes")))</f>
        <v>N/A</v>
      </c>
      <c r="E9" s="51">
        <v>865.46621760000005</v>
      </c>
      <c r="F9" s="5" t="str">
        <f>IF($B9="N/A","N/A",IF(E9&gt;15,"No",IF(E9&lt;-15,"No","Yes")))</f>
        <v>N/A</v>
      </c>
      <c r="G9" s="51">
        <v>883.84086222999997</v>
      </c>
      <c r="H9" s="5" t="str">
        <f>IF($B9="N/A","N/A",IF(G9&gt;15,"No",IF(G9&lt;-15,"No","Yes")))</f>
        <v>N/A</v>
      </c>
      <c r="I9" s="6">
        <v>-6.16</v>
      </c>
      <c r="J9" s="6">
        <v>2.1230000000000002</v>
      </c>
      <c r="K9" s="85" t="str">
        <f t="shared" si="0"/>
        <v>Yes</v>
      </c>
    </row>
    <row r="10" spans="1:11" x14ac:dyDescent="0.25">
      <c r="A10" s="81" t="s">
        <v>309</v>
      </c>
      <c r="B10" s="21" t="s">
        <v>213</v>
      </c>
      <c r="C10" s="4">
        <v>0.1002606778</v>
      </c>
      <c r="D10" s="5" t="str">
        <f>IF($B10="N/A","N/A",IF(C10&gt;15,"No",IF(C10&lt;-15,"No","Yes")))</f>
        <v>N/A</v>
      </c>
      <c r="E10" s="4">
        <v>8.1649316200000002E-2</v>
      </c>
      <c r="F10" s="5" t="str">
        <f>IF($B10="N/A","N/A",IF(E10&gt;15,"No",IF(E10&lt;-15,"No","Yes")))</f>
        <v>N/A</v>
      </c>
      <c r="G10" s="4">
        <v>0.11246485470000001</v>
      </c>
      <c r="H10" s="5" t="str">
        <f>IF($B10="N/A","N/A",IF(G10&gt;15,"No",IF(G10&lt;-15,"No","Yes")))</f>
        <v>N/A</v>
      </c>
      <c r="I10" s="6">
        <v>-18.600000000000001</v>
      </c>
      <c r="J10" s="6">
        <v>37.74</v>
      </c>
      <c r="K10" s="85" t="str">
        <f t="shared" si="0"/>
        <v>No</v>
      </c>
    </row>
    <row r="11" spans="1:11" x14ac:dyDescent="0.25">
      <c r="A11" s="81" t="s">
        <v>821</v>
      </c>
      <c r="B11" s="21" t="s">
        <v>213</v>
      </c>
      <c r="C11" s="51">
        <v>840.8</v>
      </c>
      <c r="D11" s="5" t="str">
        <f>IF($B11="N/A","N/A",IF(C11&gt;15,"No",IF(C11&lt;-15,"No","Yes")))</f>
        <v>N/A</v>
      </c>
      <c r="E11" s="51">
        <v>726.25</v>
      </c>
      <c r="F11" s="5" t="str">
        <f>IF($B11="N/A","N/A",IF(E11&gt;15,"No",IF(E11&lt;-15,"No","Yes")))</f>
        <v>N/A</v>
      </c>
      <c r="G11" s="51">
        <v>-312.66666670000001</v>
      </c>
      <c r="H11" s="5" t="str">
        <f>IF($B11="N/A","N/A",IF(G11&gt;15,"No",IF(G11&lt;-15,"No","Yes")))</f>
        <v>N/A</v>
      </c>
      <c r="I11" s="6">
        <v>-13.6</v>
      </c>
      <c r="J11" s="6">
        <v>-143</v>
      </c>
      <c r="K11" s="85" t="str">
        <f t="shared" si="0"/>
        <v>No</v>
      </c>
    </row>
    <row r="12" spans="1:11" x14ac:dyDescent="0.25">
      <c r="A12" s="81" t="s">
        <v>310</v>
      </c>
      <c r="B12" s="21" t="s">
        <v>214</v>
      </c>
      <c r="C12" s="4">
        <v>99.598957288999998</v>
      </c>
      <c r="D12" s="5" t="str">
        <f>IF($B12="N/A","N/A",IF(C12&gt;100,"No",IF(C12&lt;95,"No","Yes")))</f>
        <v>Yes</v>
      </c>
      <c r="E12" s="4">
        <v>99.448867116000002</v>
      </c>
      <c r="F12" s="5" t="str">
        <f>IF($B12="N/A","N/A",IF(E12&gt;100,"No",IF(E12&lt;95,"No","Yes")))</f>
        <v>Yes</v>
      </c>
      <c r="G12" s="4">
        <v>98.894095594999996</v>
      </c>
      <c r="H12" s="5" t="str">
        <f>IF($B12="N/A","N/A",IF(G12&gt;100,"No",IF(G12&lt;95,"No","Yes")))</f>
        <v>Yes</v>
      </c>
      <c r="I12" s="6">
        <v>-0.151</v>
      </c>
      <c r="J12" s="6">
        <v>-0.55800000000000005</v>
      </c>
      <c r="K12" s="85" t="str">
        <f t="shared" si="0"/>
        <v>Yes</v>
      </c>
    </row>
    <row r="13" spans="1:11" x14ac:dyDescent="0.25">
      <c r="A13" s="81" t="s">
        <v>822</v>
      </c>
      <c r="B13" s="21" t="s">
        <v>220</v>
      </c>
      <c r="C13" s="4">
        <v>1.2206563318000001</v>
      </c>
      <c r="D13" s="5" t="str">
        <f>IF($B13="N/A","N/A",IF(C13&gt;1,"Yes","No"))</f>
        <v>Yes</v>
      </c>
      <c r="E13" s="4">
        <v>1.2204433498</v>
      </c>
      <c r="F13" s="5" t="str">
        <f>IF($B13="N/A","N/A",IF(E13&gt;1,"Yes","No"))</f>
        <v>Yes</v>
      </c>
      <c r="G13" s="4">
        <v>1.2365428355000001</v>
      </c>
      <c r="H13" s="5" t="str">
        <f>IF($B13="N/A","N/A",IF(G13&gt;1,"Yes","No"))</f>
        <v>Yes</v>
      </c>
      <c r="I13" s="6">
        <v>-1.7000000000000001E-2</v>
      </c>
      <c r="J13" s="6">
        <v>1.319</v>
      </c>
      <c r="K13" s="85" t="str">
        <f t="shared" si="0"/>
        <v>Yes</v>
      </c>
    </row>
    <row r="14" spans="1:11" x14ac:dyDescent="0.25">
      <c r="A14" s="81" t="s">
        <v>311</v>
      </c>
      <c r="B14" s="21" t="s">
        <v>214</v>
      </c>
      <c r="C14" s="4">
        <v>99.779426509000004</v>
      </c>
      <c r="D14" s="5" t="str">
        <f>IF($B14="N/A","N/A",IF(C14&gt;100,"No",IF(C14&lt;95,"No","Yes")))</f>
        <v>Yes</v>
      </c>
      <c r="E14" s="4">
        <v>99.897938354999994</v>
      </c>
      <c r="F14" s="5" t="str">
        <f>IF($B14="N/A","N/A",IF(E14&gt;100,"No",IF(E14&lt;95,"No","Yes")))</f>
        <v>Yes</v>
      </c>
      <c r="G14" s="4">
        <v>99.962511715000005</v>
      </c>
      <c r="H14" s="5" t="str">
        <f>IF($B14="N/A","N/A",IF(G14&gt;100,"No",IF(G14&lt;95,"No","Yes")))</f>
        <v>Yes</v>
      </c>
      <c r="I14" s="6">
        <v>0.1188</v>
      </c>
      <c r="J14" s="6">
        <v>6.4600000000000005E-2</v>
      </c>
      <c r="K14" s="85" t="str">
        <f t="shared" si="0"/>
        <v>Yes</v>
      </c>
    </row>
    <row r="15" spans="1:11" x14ac:dyDescent="0.25">
      <c r="A15" s="81" t="s">
        <v>823</v>
      </c>
      <c r="B15" s="21" t="s">
        <v>221</v>
      </c>
      <c r="C15" s="4">
        <v>12.942524116</v>
      </c>
      <c r="D15" s="5" t="str">
        <f>IF($B15="N/A","N/A",IF(C15&gt;3,"Yes","No"))</f>
        <v>Yes</v>
      </c>
      <c r="E15" s="4">
        <v>12.651818553</v>
      </c>
      <c r="F15" s="5" t="str">
        <f>IF($B15="N/A","N/A",IF(E15&gt;3,"Yes","No"))</f>
        <v>Yes</v>
      </c>
      <c r="G15" s="4">
        <v>12.736358522</v>
      </c>
      <c r="H15" s="5" t="str">
        <f>IF($B15="N/A","N/A",IF(G15&gt;3,"Yes","No"))</f>
        <v>Yes</v>
      </c>
      <c r="I15" s="6">
        <v>-2.25</v>
      </c>
      <c r="J15" s="6">
        <v>0.66820000000000002</v>
      </c>
      <c r="K15" s="85" t="str">
        <f t="shared" si="0"/>
        <v>Yes</v>
      </c>
    </row>
    <row r="16" spans="1:11" x14ac:dyDescent="0.25">
      <c r="A16" s="81" t="s">
        <v>824</v>
      </c>
      <c r="B16" s="21" t="s">
        <v>222</v>
      </c>
      <c r="C16" s="4">
        <v>4.5678764787999997</v>
      </c>
      <c r="D16" s="5" t="str">
        <f>IF($B16="N/A","N/A",IF(C16&gt;=8,"No",IF(C16&lt;2,"No","Yes")))</f>
        <v>Yes</v>
      </c>
      <c r="E16" s="4">
        <v>4.9757093283999998</v>
      </c>
      <c r="F16" s="5" t="str">
        <f>IF($B16="N/A","N/A",IF(E16&gt;=8,"No",IF(E16&lt;2,"No","Yes")))</f>
        <v>Yes</v>
      </c>
      <c r="G16" s="4">
        <v>5.3683223993000002</v>
      </c>
      <c r="H16" s="5" t="str">
        <f>IF($B16="N/A","N/A",IF(G16&gt;=8,"No",IF(G16&lt;2,"No","Yes")))</f>
        <v>Yes</v>
      </c>
      <c r="I16" s="6">
        <v>8.9280000000000008</v>
      </c>
      <c r="J16" s="6">
        <v>7.891</v>
      </c>
      <c r="K16" s="85" t="str">
        <f t="shared" si="0"/>
        <v>Yes</v>
      </c>
    </row>
    <row r="17" spans="1:11" x14ac:dyDescent="0.25">
      <c r="A17" s="81" t="s">
        <v>312</v>
      </c>
      <c r="B17" s="21" t="s">
        <v>223</v>
      </c>
      <c r="C17" s="4">
        <v>91.638259474999998</v>
      </c>
      <c r="D17" s="5" t="str">
        <f>IF(OR($B17="N/A",$C17="N/A"),"N/A",IF(C17&gt;100,"No",IF(C17&lt;98,"No","Yes")))</f>
        <v>No</v>
      </c>
      <c r="E17" s="4">
        <v>80.934884670000002</v>
      </c>
      <c r="F17" s="5" t="str">
        <f>IF(OR($B17="N/A",$E17="N/A"),"N/A",IF(E17&gt;100,"No",IF(E17&lt;98,"No","Yes")))</f>
        <v>No</v>
      </c>
      <c r="G17" s="4">
        <v>100</v>
      </c>
      <c r="H17" s="5" t="str">
        <f>IF($B17="N/A","N/A",IF(G17&gt;100,"No",IF(G17&lt;98,"No","Yes")))</f>
        <v>Yes</v>
      </c>
      <c r="I17" s="6">
        <v>-11.7</v>
      </c>
      <c r="J17" s="6">
        <v>23.56</v>
      </c>
      <c r="K17" s="85" t="str">
        <f t="shared" si="0"/>
        <v>Yes</v>
      </c>
    </row>
    <row r="18" spans="1:11" x14ac:dyDescent="0.25">
      <c r="A18" s="81" t="s">
        <v>31</v>
      </c>
      <c r="B18" s="21" t="s">
        <v>214</v>
      </c>
      <c r="C18" s="4">
        <v>91.618207338999994</v>
      </c>
      <c r="D18" s="5" t="str">
        <f>IF($B18="N/A","N/A",IF(C18&gt;100,"No",IF(C18&lt;95,"No","Yes")))</f>
        <v>No</v>
      </c>
      <c r="E18" s="4">
        <v>80.791998367000005</v>
      </c>
      <c r="F18" s="5" t="str">
        <f>IF($B18="N/A","N/A",IF(E18&gt;100,"No",IF(E18&lt;95,"No","Yes")))</f>
        <v>No</v>
      </c>
      <c r="G18" s="4">
        <v>79.718837863000005</v>
      </c>
      <c r="H18" s="5" t="str">
        <f>IF($B18="N/A","N/A",IF(G18&gt;100,"No",IF(G18&lt;95,"No","Yes")))</f>
        <v>No</v>
      </c>
      <c r="I18" s="6">
        <v>-11.8</v>
      </c>
      <c r="J18" s="6">
        <v>-1.33</v>
      </c>
      <c r="K18" s="85" t="str">
        <f t="shared" si="0"/>
        <v>Yes</v>
      </c>
    </row>
    <row r="19" spans="1:11" x14ac:dyDescent="0.25">
      <c r="A19" s="81" t="s">
        <v>313</v>
      </c>
      <c r="B19" s="21"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85" t="str">
        <f t="shared" si="0"/>
        <v>Yes</v>
      </c>
    </row>
    <row r="21" spans="1:11" x14ac:dyDescent="0.25">
      <c r="A21" s="81" t="s">
        <v>826</v>
      </c>
      <c r="B21" s="21" t="s">
        <v>225</v>
      </c>
      <c r="C21" s="4">
        <v>8.4269099659000002</v>
      </c>
      <c r="D21" s="5" t="str">
        <f>IF($B21="N/A","N/A",IF(C21&gt;=2,"Yes","No"))</f>
        <v>Yes</v>
      </c>
      <c r="E21" s="4">
        <v>8.4180444989000005</v>
      </c>
      <c r="F21" s="5" t="str">
        <f>IF($B21="N/A","N/A",IF(E21&gt;=2,"Yes","No"))</f>
        <v>Yes</v>
      </c>
      <c r="G21" s="4">
        <v>8.4609184630000005</v>
      </c>
      <c r="H21" s="5" t="str">
        <f>IF($B21="N/A","N/A",IF(G21&gt;=2,"Yes","No"))</f>
        <v>Yes</v>
      </c>
      <c r="I21" s="6">
        <v>-0.105</v>
      </c>
      <c r="J21" s="6">
        <v>0.50929999999999997</v>
      </c>
      <c r="K21" s="85" t="str">
        <f t="shared" si="0"/>
        <v>Yes</v>
      </c>
    </row>
    <row r="22" spans="1:11" x14ac:dyDescent="0.25">
      <c r="A22" s="81" t="s">
        <v>827</v>
      </c>
      <c r="B22" s="21" t="s">
        <v>226</v>
      </c>
      <c r="C22" s="4">
        <v>6.1159013435</v>
      </c>
      <c r="D22" s="5" t="str">
        <f>IF($B22="N/A","N/A",IF(C22&gt;30,"No",IF(C22&lt;5,"No","Yes")))</f>
        <v>Yes</v>
      </c>
      <c r="E22" s="4">
        <v>6.0420493977999996</v>
      </c>
      <c r="F22" s="5" t="str">
        <f>IF($B22="N/A","N/A",IF(E22&gt;30,"No",IF(E22&lt;5,"No","Yes")))</f>
        <v>Yes</v>
      </c>
      <c r="G22" s="4">
        <v>4.7610121837000001</v>
      </c>
      <c r="H22" s="5" t="str">
        <f>IF($B22="N/A","N/A",IF(G22&gt;30,"No",IF(G22&lt;5,"No","Yes")))</f>
        <v>No</v>
      </c>
      <c r="I22" s="6">
        <v>-1.21</v>
      </c>
      <c r="J22" s="6">
        <v>-21.2</v>
      </c>
      <c r="K22" s="85" t="str">
        <f t="shared" si="0"/>
        <v>Yes</v>
      </c>
    </row>
    <row r="23" spans="1:11" x14ac:dyDescent="0.25">
      <c r="A23" s="81" t="s">
        <v>828</v>
      </c>
      <c r="B23" s="21" t="s">
        <v>227</v>
      </c>
      <c r="C23" s="4">
        <v>38.379787446999998</v>
      </c>
      <c r="D23" s="5" t="str">
        <f>IF($B23="N/A","N/A",IF(C23&gt;75,"No",IF(C23&lt;15,"No","Yes")))</f>
        <v>Yes</v>
      </c>
      <c r="E23" s="4">
        <v>37.987344356000001</v>
      </c>
      <c r="F23" s="5" t="str">
        <f>IF($B23="N/A","N/A",IF(E23&gt;75,"No",IF(E23&lt;15,"No","Yes")))</f>
        <v>Yes</v>
      </c>
      <c r="G23" s="4">
        <v>41.593252108999998</v>
      </c>
      <c r="H23" s="5" t="str">
        <f>IF($B23="N/A","N/A",IF(G23&gt;75,"No",IF(G23&lt;15,"No","Yes")))</f>
        <v>Yes</v>
      </c>
      <c r="I23" s="6">
        <v>-1.02</v>
      </c>
      <c r="J23" s="6">
        <v>9.4920000000000009</v>
      </c>
      <c r="K23" s="85" t="str">
        <f t="shared" si="0"/>
        <v>Yes</v>
      </c>
    </row>
    <row r="24" spans="1:11" x14ac:dyDescent="0.25">
      <c r="A24" s="81" t="s">
        <v>829</v>
      </c>
      <c r="B24" s="21" t="s">
        <v>228</v>
      </c>
      <c r="C24" s="4">
        <v>55.504311209000001</v>
      </c>
      <c r="D24" s="5" t="str">
        <f>IF($B24="N/A","N/A",IF(C24&gt;70,"No",IF(C24&lt;25,"No","Yes")))</f>
        <v>Yes</v>
      </c>
      <c r="E24" s="4">
        <v>55.970606246000003</v>
      </c>
      <c r="F24" s="5" t="str">
        <f>IF($B24="N/A","N/A",IF(E24&gt;70,"No",IF(E24&lt;25,"No","Yes")))</f>
        <v>Yes</v>
      </c>
      <c r="G24" s="4">
        <v>48.940955950999999</v>
      </c>
      <c r="H24" s="5" t="str">
        <f>IF($B24="N/A","N/A",IF(G24&gt;70,"No",IF(G24&lt;25,"No","Yes")))</f>
        <v>Yes</v>
      </c>
      <c r="I24" s="6">
        <v>0.84009999999999996</v>
      </c>
      <c r="J24" s="6">
        <v>-12.6</v>
      </c>
      <c r="K24" s="85" t="str">
        <f t="shared" si="0"/>
        <v>Yes</v>
      </c>
    </row>
    <row r="25" spans="1:11" x14ac:dyDescent="0.25">
      <c r="A25" s="81" t="s">
        <v>318</v>
      </c>
      <c r="B25" s="21" t="s">
        <v>229</v>
      </c>
      <c r="C25" s="4">
        <v>47.022257869999997</v>
      </c>
      <c r="D25" s="5" t="str">
        <f>IF($B25="N/A","N/A",IF(C25&gt;70,"No",IF(C25&lt;35,"No","Yes")))</f>
        <v>Yes</v>
      </c>
      <c r="E25" s="4">
        <v>47.377015716999999</v>
      </c>
      <c r="F25" s="5" t="str">
        <f>IF($B25="N/A","N/A",IF(E25&gt;70,"No",IF(E25&lt;35,"No","Yes")))</f>
        <v>Yes</v>
      </c>
      <c r="G25" s="4">
        <v>46.522961574999997</v>
      </c>
      <c r="H25" s="5" t="str">
        <f>IF($B25="N/A","N/A",IF(G25&gt;70,"No",IF(G25&lt;35,"No","Yes")))</f>
        <v>Yes</v>
      </c>
      <c r="I25" s="6">
        <v>0.75439999999999996</v>
      </c>
      <c r="J25" s="6">
        <v>-1.8</v>
      </c>
      <c r="K25" s="85" t="str">
        <f t="shared" si="0"/>
        <v>Yes</v>
      </c>
    </row>
    <row r="26" spans="1:11" x14ac:dyDescent="0.25">
      <c r="A26" s="81" t="s">
        <v>830</v>
      </c>
      <c r="B26" s="21" t="s">
        <v>220</v>
      </c>
      <c r="C26" s="4">
        <v>2.1240938165999999</v>
      </c>
      <c r="D26" s="5" t="str">
        <f>IF($B26="N/A","N/A",IF(C26&gt;1,"Yes","No"))</f>
        <v>Yes</v>
      </c>
      <c r="E26" s="4">
        <v>2.1839724256999999</v>
      </c>
      <c r="F26" s="5" t="str">
        <f>IF($B26="N/A","N/A",IF(E26&gt;1,"Yes","No"))</f>
        <v>Yes</v>
      </c>
      <c r="G26" s="4">
        <v>2.2530217565999999</v>
      </c>
      <c r="H26" s="5" t="str">
        <f>IF($B26="N/A","N/A",IF(G26&gt;1,"Yes","No"))</f>
        <v>Yes</v>
      </c>
      <c r="I26" s="6">
        <v>2.819</v>
      </c>
      <c r="J26" s="6">
        <v>3.1619999999999999</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1750</v>
      </c>
      <c r="J27" s="6" t="s">
        <v>1750</v>
      </c>
      <c r="K27" s="85" t="str">
        <f t="shared" si="0"/>
        <v>N/A</v>
      </c>
    </row>
    <row r="28" spans="1:11" x14ac:dyDescent="0.25">
      <c r="A28" s="81" t="s">
        <v>831</v>
      </c>
      <c r="B28" s="21" t="s">
        <v>213</v>
      </c>
      <c r="C28" s="4">
        <v>99.829424306999996</v>
      </c>
      <c r="D28" s="5" t="str">
        <f>IF($B28="N/A","N/A",IF(C28&gt;15,"No",IF(C28&lt;-15,"No","Yes")))</f>
        <v>N/A</v>
      </c>
      <c r="E28" s="4">
        <v>100</v>
      </c>
      <c r="F28" s="5" t="str">
        <f>IF($B28="N/A","N/A",IF(E28&gt;15,"No",IF(E28&lt;-15,"No","Yes")))</f>
        <v>N/A</v>
      </c>
      <c r="G28" s="4">
        <v>73.166800967</v>
      </c>
      <c r="H28" s="5" t="str">
        <f>IF($B28="N/A","N/A",IF(G28&gt;15,"No",IF(G28&lt;-15,"No","Yes")))</f>
        <v>N/A</v>
      </c>
      <c r="I28" s="6">
        <v>0.1709</v>
      </c>
      <c r="J28" s="6">
        <v>-26.8</v>
      </c>
      <c r="K28" s="85" t="str">
        <f t="shared" si="0"/>
        <v>Yes</v>
      </c>
    </row>
    <row r="29" spans="1:11" x14ac:dyDescent="0.25">
      <c r="A29" s="81" t="s">
        <v>320</v>
      </c>
      <c r="B29" s="21" t="s">
        <v>213</v>
      </c>
      <c r="C29" s="4" t="s">
        <v>1750</v>
      </c>
      <c r="D29" s="5" t="str">
        <f>IF($B29="N/A","N/A",IF(C29&gt;15,"No",IF(C29&lt;-15,"No","Yes")))</f>
        <v>N/A</v>
      </c>
      <c r="E29" s="4" t="s">
        <v>1750</v>
      </c>
      <c r="F29" s="5" t="str">
        <f>IF($B29="N/A","N/A",IF(E29&gt;15,"No",IF(E29&lt;-15,"No","Yes")))</f>
        <v>N/A</v>
      </c>
      <c r="G29" s="4" t="s">
        <v>1750</v>
      </c>
      <c r="H29" s="5" t="str">
        <f>IF($B29="N/A","N/A",IF(G29&gt;15,"No",IF(G29&lt;-15,"No","Yes")))</f>
        <v>N/A</v>
      </c>
      <c r="I29" s="6" t="s">
        <v>1750</v>
      </c>
      <c r="J29" s="6" t="s">
        <v>1750</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85" t="str">
        <f t="shared" si="0"/>
        <v>Yes</v>
      </c>
    </row>
    <row r="31" spans="1:11" x14ac:dyDescent="0.25">
      <c r="A31" s="97" t="s">
        <v>322</v>
      </c>
      <c r="B31" s="93" t="s">
        <v>230</v>
      </c>
      <c r="C31" s="98">
        <v>70.122318027000006</v>
      </c>
      <c r="D31" s="94" t="str">
        <f>IF($B31="N/A","N/A",IF(C31&gt;=90,"Yes","No"))</f>
        <v>No</v>
      </c>
      <c r="E31" s="98">
        <v>70.851194121000006</v>
      </c>
      <c r="F31" s="94" t="str">
        <f>IF($B31="N/A","N/A",IF(E31&gt;=90,"Yes","No"))</f>
        <v>No</v>
      </c>
      <c r="G31" s="98">
        <v>80.712277412999995</v>
      </c>
      <c r="H31" s="94" t="str">
        <f>IF($B31="N/A","N/A",IF(G31&gt;=90,"Yes","No"))</f>
        <v>No</v>
      </c>
      <c r="I31" s="95">
        <v>1.0389999999999999</v>
      </c>
      <c r="J31" s="95">
        <v>13.92</v>
      </c>
      <c r="K31" s="96" t="str">
        <f t="shared" si="0"/>
        <v>Yes</v>
      </c>
    </row>
    <row r="32" spans="1:1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1564</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99" t="s">
        <v>301</v>
      </c>
      <c r="B6" s="60" t="s">
        <v>213</v>
      </c>
      <c r="C6" s="22">
        <v>62458</v>
      </c>
      <c r="D6" s="5" t="str">
        <f>IF(OR($B6="N/A",$C6="N/A"),"N/A",IF(C6&lt;0,"No","Yes"))</f>
        <v>N/A</v>
      </c>
      <c r="E6" s="22">
        <v>77859</v>
      </c>
      <c r="F6" s="5" t="str">
        <f>IF($B6="N/A","N/A",IF(E6&lt;0,"No","Yes"))</f>
        <v>N/A</v>
      </c>
      <c r="G6" s="22">
        <v>91349</v>
      </c>
      <c r="H6" s="5" t="str">
        <f>IF($B6="N/A","N/A",IF(G6&lt;0,"No","Yes"))</f>
        <v>N/A</v>
      </c>
      <c r="I6" s="6">
        <v>24.66</v>
      </c>
      <c r="J6" s="6">
        <v>17.329999999999998</v>
      </c>
      <c r="K6" s="85" t="str">
        <f t="shared" ref="K6:K35" si="0">IF(J6="Div by 0", "N/A", IF(J6="N/A","N/A", IF(J6&gt;30, "No", IF(J6&lt;-30, "No", "Yes"))))</f>
        <v>Yes</v>
      </c>
    </row>
    <row r="7" spans="1:11" x14ac:dyDescent="0.25">
      <c r="A7" s="81" t="s">
        <v>435</v>
      </c>
      <c r="B7" s="60" t="s">
        <v>213</v>
      </c>
      <c r="C7" s="5">
        <v>8.2583496108999999</v>
      </c>
      <c r="D7" s="5" t="str">
        <f t="shared" ref="D7:D17" si="1">IF(OR($B7="N/A",$C7="N/A"),"N/A",IF(C7&lt;0,"No","Yes"))</f>
        <v>N/A</v>
      </c>
      <c r="E7" s="5">
        <v>7.2849638449</v>
      </c>
      <c r="F7" s="5" t="str">
        <f t="shared" ref="F7:F17" si="2">IF($B7="N/A","N/A",IF(E7&lt;0,"No","Yes"))</f>
        <v>N/A</v>
      </c>
      <c r="G7" s="5">
        <v>8.9010279258999994</v>
      </c>
      <c r="H7" s="5" t="str">
        <f t="shared" ref="H7:H17" si="3">IF($B7="N/A","N/A",IF(G7&lt;0,"No","Yes"))</f>
        <v>N/A</v>
      </c>
      <c r="I7" s="6">
        <v>-11.8</v>
      </c>
      <c r="J7" s="6">
        <v>22.18</v>
      </c>
      <c r="K7" s="85" t="str">
        <f t="shared" si="0"/>
        <v>Yes</v>
      </c>
    </row>
    <row r="8" spans="1:11" x14ac:dyDescent="0.25">
      <c r="A8" s="81" t="s">
        <v>436</v>
      </c>
      <c r="B8" s="60" t="s">
        <v>213</v>
      </c>
      <c r="C8" s="5">
        <v>24.779852061</v>
      </c>
      <c r="D8" s="5" t="str">
        <f t="shared" si="1"/>
        <v>N/A</v>
      </c>
      <c r="E8" s="5">
        <v>20.103006717</v>
      </c>
      <c r="F8" s="5" t="str">
        <f t="shared" si="2"/>
        <v>N/A</v>
      </c>
      <c r="G8" s="5">
        <v>19.493371575000001</v>
      </c>
      <c r="H8" s="5" t="str">
        <f t="shared" si="3"/>
        <v>N/A</v>
      </c>
      <c r="I8" s="6">
        <v>-18.899999999999999</v>
      </c>
      <c r="J8" s="6">
        <v>-3.03</v>
      </c>
      <c r="K8" s="85" t="str">
        <f t="shared" si="0"/>
        <v>Yes</v>
      </c>
    </row>
    <row r="9" spans="1:11" x14ac:dyDescent="0.25">
      <c r="A9" s="81" t="s">
        <v>437</v>
      </c>
      <c r="B9" s="60" t="s">
        <v>213</v>
      </c>
      <c r="C9" s="5">
        <v>30.297159691000001</v>
      </c>
      <c r="D9" s="5" t="str">
        <f t="shared" si="1"/>
        <v>N/A</v>
      </c>
      <c r="E9" s="5">
        <v>24.273365955999999</v>
      </c>
      <c r="F9" s="5" t="str">
        <f t="shared" si="2"/>
        <v>N/A</v>
      </c>
      <c r="G9" s="5">
        <v>21.122289242000001</v>
      </c>
      <c r="H9" s="5" t="str">
        <f t="shared" si="3"/>
        <v>N/A</v>
      </c>
      <c r="I9" s="6">
        <v>-19.899999999999999</v>
      </c>
      <c r="J9" s="6">
        <v>-13</v>
      </c>
      <c r="K9" s="85" t="str">
        <f t="shared" si="0"/>
        <v>Yes</v>
      </c>
    </row>
    <row r="10" spans="1:11" x14ac:dyDescent="0.25">
      <c r="A10" s="81" t="s">
        <v>438</v>
      </c>
      <c r="B10" s="60" t="s">
        <v>213</v>
      </c>
      <c r="C10" s="5">
        <v>36.661436485000003</v>
      </c>
      <c r="D10" s="5" t="str">
        <f t="shared" si="1"/>
        <v>N/A</v>
      </c>
      <c r="E10" s="5">
        <v>48.325819750999997</v>
      </c>
      <c r="F10" s="5" t="str">
        <f t="shared" si="2"/>
        <v>N/A</v>
      </c>
      <c r="G10" s="5">
        <v>45.552770144999997</v>
      </c>
      <c r="H10" s="5" t="str">
        <f t="shared" si="3"/>
        <v>N/A</v>
      </c>
      <c r="I10" s="6">
        <v>31.82</v>
      </c>
      <c r="J10" s="6">
        <v>-5.74</v>
      </c>
      <c r="K10" s="85" t="str">
        <f t="shared" si="0"/>
        <v>Yes</v>
      </c>
    </row>
    <row r="11" spans="1:11" x14ac:dyDescent="0.25">
      <c r="A11" s="82" t="s">
        <v>324</v>
      </c>
      <c r="B11" s="60" t="s">
        <v>213</v>
      </c>
      <c r="C11" s="5">
        <v>85.354958531999998</v>
      </c>
      <c r="D11" s="5" t="str">
        <f t="shared" si="1"/>
        <v>N/A</v>
      </c>
      <c r="E11" s="5">
        <v>82.622432859</v>
      </c>
      <c r="F11" s="5" t="str">
        <f t="shared" si="2"/>
        <v>N/A</v>
      </c>
      <c r="G11" s="5">
        <v>88.989479907000003</v>
      </c>
      <c r="H11" s="5" t="str">
        <f t="shared" si="3"/>
        <v>N/A</v>
      </c>
      <c r="I11" s="6">
        <v>-3.2</v>
      </c>
      <c r="J11" s="6">
        <v>7.7060000000000004</v>
      </c>
      <c r="K11" s="85" t="str">
        <f t="shared" si="0"/>
        <v>Yes</v>
      </c>
    </row>
    <row r="12" spans="1:11" x14ac:dyDescent="0.25">
      <c r="A12" s="82" t="s">
        <v>310</v>
      </c>
      <c r="B12" s="60" t="s">
        <v>213</v>
      </c>
      <c r="C12" s="5">
        <v>99.99199462</v>
      </c>
      <c r="D12" s="5" t="str">
        <f t="shared" si="1"/>
        <v>N/A</v>
      </c>
      <c r="E12" s="5">
        <v>99.976881285000005</v>
      </c>
      <c r="F12" s="5" t="str">
        <f t="shared" si="2"/>
        <v>N/A</v>
      </c>
      <c r="G12" s="5">
        <v>99.894908537999996</v>
      </c>
      <c r="H12" s="5" t="str">
        <f t="shared" si="3"/>
        <v>N/A</v>
      </c>
      <c r="I12" s="6">
        <v>-1.4999999999999999E-2</v>
      </c>
      <c r="J12" s="6">
        <v>-8.2000000000000003E-2</v>
      </c>
      <c r="K12" s="85" t="str">
        <f t="shared" si="0"/>
        <v>Yes</v>
      </c>
    </row>
    <row r="13" spans="1:11" x14ac:dyDescent="0.25">
      <c r="A13" s="82" t="s">
        <v>822</v>
      </c>
      <c r="B13" s="60" t="s">
        <v>213</v>
      </c>
      <c r="C13" s="5">
        <v>1.1392727331000001</v>
      </c>
      <c r="D13" s="5" t="str">
        <f t="shared" si="1"/>
        <v>N/A</v>
      </c>
      <c r="E13" s="5">
        <v>1.1563058029</v>
      </c>
      <c r="F13" s="5" t="str">
        <f t="shared" si="2"/>
        <v>N/A</v>
      </c>
      <c r="G13" s="5">
        <v>1.165013753</v>
      </c>
      <c r="H13" s="5" t="str">
        <f t="shared" si="3"/>
        <v>N/A</v>
      </c>
      <c r="I13" s="6">
        <v>1.4950000000000001</v>
      </c>
      <c r="J13" s="6">
        <v>0.75309999999999999</v>
      </c>
      <c r="K13" s="85" t="str">
        <f t="shared" si="0"/>
        <v>Yes</v>
      </c>
    </row>
    <row r="14" spans="1:11" x14ac:dyDescent="0.25">
      <c r="A14" s="82" t="s">
        <v>311</v>
      </c>
      <c r="B14" s="60" t="s">
        <v>213</v>
      </c>
      <c r="C14" s="5">
        <v>98.430945594999997</v>
      </c>
      <c r="D14" s="5" t="str">
        <f t="shared" si="1"/>
        <v>N/A</v>
      </c>
      <c r="E14" s="5">
        <v>99.452857088000002</v>
      </c>
      <c r="F14" s="5" t="str">
        <f t="shared" si="2"/>
        <v>N/A</v>
      </c>
      <c r="G14" s="5">
        <v>99.592770583000004</v>
      </c>
      <c r="H14" s="5" t="str">
        <f t="shared" si="3"/>
        <v>N/A</v>
      </c>
      <c r="I14" s="6">
        <v>1.038</v>
      </c>
      <c r="J14" s="6">
        <v>0.14069999999999999</v>
      </c>
      <c r="K14" s="85" t="str">
        <f t="shared" si="0"/>
        <v>Yes</v>
      </c>
    </row>
    <row r="15" spans="1:11" x14ac:dyDescent="0.25">
      <c r="A15" s="82" t="s">
        <v>823</v>
      </c>
      <c r="B15" s="60" t="s">
        <v>213</v>
      </c>
      <c r="C15" s="5">
        <v>9.2680308402999998</v>
      </c>
      <c r="D15" s="5" t="str">
        <f t="shared" si="1"/>
        <v>N/A</v>
      </c>
      <c r="E15" s="5">
        <v>9.5733214521000001</v>
      </c>
      <c r="F15" s="5" t="str">
        <f t="shared" si="2"/>
        <v>N/A</v>
      </c>
      <c r="G15" s="5">
        <v>9.7144553018999993</v>
      </c>
      <c r="H15" s="5" t="str">
        <f t="shared" si="3"/>
        <v>N/A</v>
      </c>
      <c r="I15" s="6">
        <v>3.294</v>
      </c>
      <c r="J15" s="6">
        <v>1.474</v>
      </c>
      <c r="K15" s="85" t="str">
        <f t="shared" si="0"/>
        <v>Yes</v>
      </c>
    </row>
    <row r="16" spans="1:11" x14ac:dyDescent="0.25">
      <c r="A16" s="82" t="s">
        <v>832</v>
      </c>
      <c r="B16" s="60" t="s">
        <v>213</v>
      </c>
      <c r="C16" s="5">
        <v>3.9064847291000002</v>
      </c>
      <c r="D16" s="5" t="str">
        <f t="shared" si="1"/>
        <v>N/A</v>
      </c>
      <c r="E16" s="5">
        <v>4.1179040424000002</v>
      </c>
      <c r="F16" s="5" t="str">
        <f t="shared" si="2"/>
        <v>N/A</v>
      </c>
      <c r="G16" s="5">
        <v>4.0933814972000002</v>
      </c>
      <c r="H16" s="5" t="str">
        <f t="shared" si="3"/>
        <v>N/A</v>
      </c>
      <c r="I16" s="6">
        <v>5.4119999999999999</v>
      </c>
      <c r="J16" s="6">
        <v>-0.59599999999999997</v>
      </c>
      <c r="K16" s="85" t="str">
        <f t="shared" si="0"/>
        <v>Yes</v>
      </c>
    </row>
    <row r="17" spans="1:11" x14ac:dyDescent="0.25">
      <c r="A17" s="82" t="s">
        <v>825</v>
      </c>
      <c r="B17" s="60" t="s">
        <v>213</v>
      </c>
      <c r="C17" s="5">
        <v>3.8845171923000001</v>
      </c>
      <c r="D17" s="5" t="str">
        <f t="shared" si="1"/>
        <v>N/A</v>
      </c>
      <c r="E17" s="5">
        <v>4.0480985788000003</v>
      </c>
      <c r="F17" s="5" t="str">
        <f t="shared" si="2"/>
        <v>N/A</v>
      </c>
      <c r="G17" s="5">
        <v>4.4322158555</v>
      </c>
      <c r="H17" s="5" t="str">
        <f t="shared" si="3"/>
        <v>N/A</v>
      </c>
      <c r="I17" s="6">
        <v>4.2110000000000003</v>
      </c>
      <c r="J17" s="6">
        <v>9.4890000000000008</v>
      </c>
      <c r="K17" s="85" t="str">
        <f t="shared" si="0"/>
        <v>Yes</v>
      </c>
    </row>
    <row r="18" spans="1:11" x14ac:dyDescent="0.25">
      <c r="A18" s="81" t="s">
        <v>312</v>
      </c>
      <c r="B18" s="21" t="s">
        <v>223</v>
      </c>
      <c r="C18" s="5">
        <v>96.189439303</v>
      </c>
      <c r="D18" s="5" t="str">
        <f>IF(OR($B18="N/A",$C18="N/A"),"N/A",IF(C18&gt;100,"No",IF(C18&lt;98,"No","Yes")))</f>
        <v>No</v>
      </c>
      <c r="E18" s="5">
        <v>92.844757830999995</v>
      </c>
      <c r="F18" s="5" t="str">
        <f>IF(OR($B18="N/A",$E18="N/A"),"N/A",IF(E18&gt;100,"No",IF(E18&lt;98,"No","Yes")))</f>
        <v>No</v>
      </c>
      <c r="G18" s="5">
        <v>97.235875598000007</v>
      </c>
      <c r="H18" s="5" t="str">
        <f>IF($B18="N/A","N/A",IF(G18&gt;100,"No",IF(G18&lt;98,"No","Yes")))</f>
        <v>No</v>
      </c>
      <c r="I18" s="6">
        <v>-3.48</v>
      </c>
      <c r="J18" s="6">
        <v>4.7300000000000004</v>
      </c>
      <c r="K18" s="85" t="str">
        <f t="shared" si="0"/>
        <v>Yes</v>
      </c>
    </row>
    <row r="19" spans="1:11" x14ac:dyDescent="0.25">
      <c r="A19" s="81" t="s">
        <v>31</v>
      </c>
      <c r="B19" s="21" t="s">
        <v>214</v>
      </c>
      <c r="C19" s="5">
        <v>96.064555381000005</v>
      </c>
      <c r="D19" s="5" t="str">
        <f>IF(OR($B19="N/A",$C19="N/A"),"N/A",IF(C19&gt;100,"No",IF(C19&lt;95,"No","Yes")))</f>
        <v>Yes</v>
      </c>
      <c r="E19" s="5">
        <v>92.658523742</v>
      </c>
      <c r="F19" s="5" t="str">
        <f>IF(OR($B19="N/A",$E19="N/A"),"N/A",IF(E19&gt;100,"No",IF(E19&lt;98,"No","Yes")))</f>
        <v>No</v>
      </c>
      <c r="G19" s="5">
        <v>92.142223779000005</v>
      </c>
      <c r="H19" s="5" t="str">
        <f>IF($B19="N/A","N/A",IF(G19&gt;100,"No",IF(G19&lt;95,"No","Yes")))</f>
        <v>No</v>
      </c>
      <c r="I19" s="6">
        <v>-3.55</v>
      </c>
      <c r="J19" s="6">
        <v>-0.55700000000000005</v>
      </c>
      <c r="K19" s="85" t="str">
        <f t="shared" si="0"/>
        <v>Yes</v>
      </c>
    </row>
    <row r="20" spans="1:11" x14ac:dyDescent="0.25">
      <c r="A20" s="82" t="s">
        <v>313</v>
      </c>
      <c r="B20" s="60"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85" t="str">
        <f t="shared" si="0"/>
        <v>Yes</v>
      </c>
    </row>
    <row r="21" spans="1:11" x14ac:dyDescent="0.25">
      <c r="A21" s="82" t="s">
        <v>833</v>
      </c>
      <c r="B21" s="60" t="s">
        <v>213</v>
      </c>
      <c r="C21" s="5">
        <v>0</v>
      </c>
      <c r="D21" s="5" t="str">
        <f t="shared" si="4"/>
        <v>N/A</v>
      </c>
      <c r="E21" s="5">
        <v>0</v>
      </c>
      <c r="F21" s="5" t="str">
        <f t="shared" si="5"/>
        <v>N/A</v>
      </c>
      <c r="G21" s="5">
        <v>0</v>
      </c>
      <c r="H21" s="5" t="str">
        <f t="shared" si="6"/>
        <v>N/A</v>
      </c>
      <c r="I21" s="6" t="s">
        <v>1750</v>
      </c>
      <c r="J21" s="6" t="s">
        <v>1750</v>
      </c>
      <c r="K21" s="85" t="str">
        <f t="shared" si="0"/>
        <v>N/A</v>
      </c>
    </row>
    <row r="22" spans="1:11" x14ac:dyDescent="0.25">
      <c r="A22" s="82" t="s">
        <v>314</v>
      </c>
      <c r="B22" s="60" t="s">
        <v>213</v>
      </c>
      <c r="C22" s="5">
        <v>100</v>
      </c>
      <c r="D22" s="5" t="str">
        <f t="shared" si="4"/>
        <v>N/A</v>
      </c>
      <c r="E22" s="5">
        <v>100</v>
      </c>
      <c r="F22" s="5" t="str">
        <f t="shared" si="5"/>
        <v>N/A</v>
      </c>
      <c r="G22" s="5">
        <v>100</v>
      </c>
      <c r="H22" s="5" t="str">
        <f t="shared" si="6"/>
        <v>N/A</v>
      </c>
      <c r="I22" s="6">
        <v>0</v>
      </c>
      <c r="J22" s="6">
        <v>0</v>
      </c>
      <c r="K22" s="85" t="str">
        <f t="shared" si="0"/>
        <v>Yes</v>
      </c>
    </row>
    <row r="23" spans="1:11" x14ac:dyDescent="0.25">
      <c r="A23" s="82" t="s">
        <v>826</v>
      </c>
      <c r="B23" s="60" t="s">
        <v>213</v>
      </c>
      <c r="C23" s="5">
        <v>5.6610041948000003</v>
      </c>
      <c r="D23" s="5" t="str">
        <f t="shared" si="4"/>
        <v>N/A</v>
      </c>
      <c r="E23" s="5">
        <v>6.2155820135999997</v>
      </c>
      <c r="F23" s="5" t="str">
        <f t="shared" si="5"/>
        <v>N/A</v>
      </c>
      <c r="G23" s="5">
        <v>6.4139508915999999</v>
      </c>
      <c r="H23" s="5" t="str">
        <f t="shared" si="6"/>
        <v>N/A</v>
      </c>
      <c r="I23" s="6">
        <v>9.7959999999999994</v>
      </c>
      <c r="J23" s="6">
        <v>3.1909999999999998</v>
      </c>
      <c r="K23" s="85" t="str">
        <f t="shared" si="0"/>
        <v>Yes</v>
      </c>
    </row>
    <row r="24" spans="1:11" x14ac:dyDescent="0.25">
      <c r="A24" s="82" t="s">
        <v>315</v>
      </c>
      <c r="B24" s="60" t="s">
        <v>213</v>
      </c>
      <c r="C24" s="5">
        <v>3.4615261456000002</v>
      </c>
      <c r="D24" s="5" t="str">
        <f t="shared" si="4"/>
        <v>N/A</v>
      </c>
      <c r="E24" s="5">
        <v>3.4729446821000001</v>
      </c>
      <c r="F24" s="5" t="str">
        <f t="shared" si="5"/>
        <v>N/A</v>
      </c>
      <c r="G24" s="5">
        <v>3.4789652869999999</v>
      </c>
      <c r="H24" s="5" t="str">
        <f t="shared" si="6"/>
        <v>N/A</v>
      </c>
      <c r="I24" s="6">
        <v>0.32990000000000003</v>
      </c>
      <c r="J24" s="6">
        <v>0.1734</v>
      </c>
      <c r="K24" s="85" t="str">
        <f t="shared" si="0"/>
        <v>Yes</v>
      </c>
    </row>
    <row r="25" spans="1:11" x14ac:dyDescent="0.25">
      <c r="A25" s="82" t="s">
        <v>316</v>
      </c>
      <c r="B25" s="60" t="s">
        <v>213</v>
      </c>
      <c r="C25" s="5">
        <v>21.227064587000001</v>
      </c>
      <c r="D25" s="5" t="str">
        <f t="shared" si="4"/>
        <v>N/A</v>
      </c>
      <c r="E25" s="5">
        <v>24.875736909</v>
      </c>
      <c r="F25" s="5" t="str">
        <f t="shared" si="5"/>
        <v>N/A</v>
      </c>
      <c r="G25" s="5">
        <v>27.911635595</v>
      </c>
      <c r="H25" s="5" t="str">
        <f t="shared" si="6"/>
        <v>N/A</v>
      </c>
      <c r="I25" s="6">
        <v>17.190000000000001</v>
      </c>
      <c r="J25" s="6">
        <v>12.2</v>
      </c>
      <c r="K25" s="85" t="str">
        <f t="shared" si="0"/>
        <v>Yes</v>
      </c>
    </row>
    <row r="26" spans="1:11" x14ac:dyDescent="0.25">
      <c r="A26" s="82" t="s">
        <v>317</v>
      </c>
      <c r="B26" s="60" t="s">
        <v>213</v>
      </c>
      <c r="C26" s="5">
        <v>75.311409267000002</v>
      </c>
      <c r="D26" s="5" t="str">
        <f t="shared" si="4"/>
        <v>N/A</v>
      </c>
      <c r="E26" s="5">
        <v>71.651318408999998</v>
      </c>
      <c r="F26" s="5" t="str">
        <f t="shared" si="5"/>
        <v>N/A</v>
      </c>
      <c r="G26" s="5">
        <v>63.637259301999997</v>
      </c>
      <c r="H26" s="5" t="str">
        <f t="shared" si="6"/>
        <v>N/A</v>
      </c>
      <c r="I26" s="6">
        <v>-4.8600000000000003</v>
      </c>
      <c r="J26" s="6">
        <v>-11.2</v>
      </c>
      <c r="K26" s="85" t="str">
        <f t="shared" si="0"/>
        <v>Yes</v>
      </c>
    </row>
    <row r="27" spans="1:11" x14ac:dyDescent="0.25">
      <c r="A27" s="82" t="s">
        <v>318</v>
      </c>
      <c r="B27" s="60" t="s">
        <v>213</v>
      </c>
      <c r="C27" s="5">
        <v>55.682218450999997</v>
      </c>
      <c r="D27" s="5" t="str">
        <f t="shared" si="4"/>
        <v>N/A</v>
      </c>
      <c r="E27" s="5">
        <v>56.313335645000002</v>
      </c>
      <c r="F27" s="5" t="str">
        <f t="shared" si="5"/>
        <v>N/A</v>
      </c>
      <c r="G27" s="5">
        <v>52.978138786000002</v>
      </c>
      <c r="H27" s="5" t="str">
        <f t="shared" si="6"/>
        <v>N/A</v>
      </c>
      <c r="I27" s="6">
        <v>1.133</v>
      </c>
      <c r="J27" s="6">
        <v>-5.92</v>
      </c>
      <c r="K27" s="85" t="str">
        <f t="shared" si="0"/>
        <v>Yes</v>
      </c>
    </row>
    <row r="28" spans="1:11" x14ac:dyDescent="0.25">
      <c r="A28" s="82" t="s">
        <v>830</v>
      </c>
      <c r="B28" s="60" t="s">
        <v>213</v>
      </c>
      <c r="C28" s="5">
        <v>2.0891368105999999</v>
      </c>
      <c r="D28" s="5" t="str">
        <f t="shared" si="4"/>
        <v>N/A</v>
      </c>
      <c r="E28" s="5">
        <v>2.1242330939</v>
      </c>
      <c r="F28" s="5" t="str">
        <f t="shared" si="5"/>
        <v>N/A</v>
      </c>
      <c r="G28" s="5">
        <v>2.1752660398999999</v>
      </c>
      <c r="H28" s="5" t="str">
        <f t="shared" si="6"/>
        <v>N/A</v>
      </c>
      <c r="I28" s="6">
        <v>1.68</v>
      </c>
      <c r="J28" s="6">
        <v>2.4020000000000001</v>
      </c>
      <c r="K28" s="85" t="str">
        <f t="shared" si="0"/>
        <v>Yes</v>
      </c>
    </row>
    <row r="29" spans="1:11" x14ac:dyDescent="0.25">
      <c r="A29" s="82" t="s">
        <v>319</v>
      </c>
      <c r="B29" s="60" t="s">
        <v>213</v>
      </c>
      <c r="C29" s="5">
        <v>0</v>
      </c>
      <c r="D29" s="5" t="str">
        <f t="shared" si="4"/>
        <v>N/A</v>
      </c>
      <c r="E29" s="5">
        <v>0</v>
      </c>
      <c r="F29" s="5" t="str">
        <f t="shared" si="5"/>
        <v>N/A</v>
      </c>
      <c r="G29" s="5">
        <v>0</v>
      </c>
      <c r="H29" s="5" t="str">
        <f t="shared" si="6"/>
        <v>N/A</v>
      </c>
      <c r="I29" s="6" t="s">
        <v>1750</v>
      </c>
      <c r="J29" s="6" t="s">
        <v>1750</v>
      </c>
      <c r="K29" s="85" t="str">
        <f t="shared" si="0"/>
        <v>N/A</v>
      </c>
    </row>
    <row r="30" spans="1:11" x14ac:dyDescent="0.25">
      <c r="A30" s="82" t="s">
        <v>831</v>
      </c>
      <c r="B30" s="60" t="s">
        <v>213</v>
      </c>
      <c r="C30" s="5">
        <v>99.953993904000001</v>
      </c>
      <c r="D30" s="5" t="str">
        <f t="shared" si="4"/>
        <v>N/A</v>
      </c>
      <c r="E30" s="5">
        <v>99.968069334999996</v>
      </c>
      <c r="F30" s="5" t="str">
        <f t="shared" si="5"/>
        <v>N/A</v>
      </c>
      <c r="G30" s="5">
        <v>76.024382684000003</v>
      </c>
      <c r="H30" s="5" t="str">
        <f t="shared" si="6"/>
        <v>N/A</v>
      </c>
      <c r="I30" s="6">
        <v>1.41E-2</v>
      </c>
      <c r="J30" s="6">
        <v>-24</v>
      </c>
      <c r="K30" s="85" t="str">
        <f t="shared" si="0"/>
        <v>Yes</v>
      </c>
    </row>
    <row r="31" spans="1:11" x14ac:dyDescent="0.25">
      <c r="A31" s="81" t="s">
        <v>320</v>
      </c>
      <c r="B31" s="21" t="s">
        <v>213</v>
      </c>
      <c r="C31" s="5" t="s">
        <v>1750</v>
      </c>
      <c r="D31" s="5" t="str">
        <f t="shared" si="4"/>
        <v>N/A</v>
      </c>
      <c r="E31" s="5" t="s">
        <v>1750</v>
      </c>
      <c r="F31" s="5" t="str">
        <f t="shared" si="5"/>
        <v>N/A</v>
      </c>
      <c r="G31" s="5" t="s">
        <v>1750</v>
      </c>
      <c r="H31" s="5" t="str">
        <f t="shared" si="6"/>
        <v>N/A</v>
      </c>
      <c r="I31" s="6" t="s">
        <v>1750</v>
      </c>
      <c r="J31" s="6" t="s">
        <v>1750</v>
      </c>
      <c r="K31" s="85" t="str">
        <f t="shared" si="0"/>
        <v>N/A</v>
      </c>
    </row>
    <row r="32" spans="1:11" x14ac:dyDescent="0.25">
      <c r="A32" s="81" t="s">
        <v>321</v>
      </c>
      <c r="B32" s="21" t="s">
        <v>213</v>
      </c>
      <c r="C32" s="5">
        <v>100</v>
      </c>
      <c r="D32" s="5" t="str">
        <f t="shared" si="4"/>
        <v>N/A</v>
      </c>
      <c r="E32" s="5">
        <v>100</v>
      </c>
      <c r="F32" s="5" t="str">
        <f t="shared" si="5"/>
        <v>N/A</v>
      </c>
      <c r="G32" s="5">
        <v>100</v>
      </c>
      <c r="H32" s="5" t="str">
        <f t="shared" si="6"/>
        <v>N/A</v>
      </c>
      <c r="I32" s="6">
        <v>0</v>
      </c>
      <c r="J32" s="6">
        <v>0</v>
      </c>
      <c r="K32" s="85" t="str">
        <f t="shared" si="0"/>
        <v>Yes</v>
      </c>
    </row>
    <row r="33" spans="1:11" x14ac:dyDescent="0.25">
      <c r="A33" s="82" t="s">
        <v>322</v>
      </c>
      <c r="B33" s="60" t="s">
        <v>213</v>
      </c>
      <c r="C33" s="5">
        <v>78.779339715999996</v>
      </c>
      <c r="D33" s="5" t="str">
        <f t="shared" si="4"/>
        <v>N/A</v>
      </c>
      <c r="E33" s="5">
        <v>78.521429764000004</v>
      </c>
      <c r="F33" s="5" t="str">
        <f t="shared" si="5"/>
        <v>N/A</v>
      </c>
      <c r="G33" s="5">
        <v>80.258130905000002</v>
      </c>
      <c r="H33" s="5" t="str">
        <f t="shared" si="6"/>
        <v>N/A</v>
      </c>
      <c r="I33" s="6">
        <v>-0.32700000000000001</v>
      </c>
      <c r="J33" s="6">
        <v>2.2120000000000002</v>
      </c>
      <c r="K33" s="85" t="str">
        <f t="shared" si="0"/>
        <v>Yes</v>
      </c>
    </row>
    <row r="34" spans="1:11" x14ac:dyDescent="0.25">
      <c r="A34" s="82" t="s">
        <v>323</v>
      </c>
      <c r="B34" s="60" t="s">
        <v>213</v>
      </c>
      <c r="C34" s="5">
        <v>23.021870697000001</v>
      </c>
      <c r="D34" s="5" t="str">
        <f t="shared" si="4"/>
        <v>N/A</v>
      </c>
      <c r="E34" s="5">
        <v>19.496782646</v>
      </c>
      <c r="F34" s="5" t="str">
        <f t="shared" si="5"/>
        <v>N/A</v>
      </c>
      <c r="G34" s="5">
        <v>17.582020602</v>
      </c>
      <c r="H34" s="5" t="str">
        <f t="shared" si="6"/>
        <v>N/A</v>
      </c>
      <c r="I34" s="6">
        <v>-15.3</v>
      </c>
      <c r="J34" s="6">
        <v>-9.82</v>
      </c>
      <c r="K34" s="85" t="str">
        <f t="shared" si="0"/>
        <v>Yes</v>
      </c>
    </row>
    <row r="35" spans="1:11" x14ac:dyDescent="0.25">
      <c r="A35" s="82" t="s">
        <v>1704</v>
      </c>
      <c r="B35" s="60" t="s">
        <v>213</v>
      </c>
      <c r="C35" s="5">
        <v>20.684299848999999</v>
      </c>
      <c r="D35" s="5" t="str">
        <f t="shared" si="4"/>
        <v>N/A</v>
      </c>
      <c r="E35" s="5">
        <v>16.341078103000001</v>
      </c>
      <c r="F35" s="5" t="str">
        <f>IF($B35="N/A","N/A",IF(E35&lt;0,"No","Yes"))</f>
        <v>N/A</v>
      </c>
      <c r="G35" s="5">
        <v>15.892894285000001</v>
      </c>
      <c r="H35" s="5" t="str">
        <f t="shared" si="6"/>
        <v>N/A</v>
      </c>
      <c r="I35" s="6">
        <v>-21</v>
      </c>
      <c r="J35" s="6">
        <v>-2.74</v>
      </c>
      <c r="K35" s="85" t="str">
        <f t="shared" si="0"/>
        <v>Yes</v>
      </c>
    </row>
    <row r="36" spans="1:11" x14ac:dyDescent="0.25">
      <c r="A36" s="83" t="s">
        <v>372</v>
      </c>
      <c r="B36" s="1" t="s">
        <v>213</v>
      </c>
      <c r="C36" s="4">
        <v>88.244900572999995</v>
      </c>
      <c r="D36" s="5" t="str">
        <f t="shared" ref="D36:D39" si="7">IF($B36="N/A","N/A",IF(C36&lt;0,"No","Yes"))</f>
        <v>N/A</v>
      </c>
      <c r="E36" s="4">
        <v>87.449106719</v>
      </c>
      <c r="F36" s="5" t="str">
        <f t="shared" ref="F36:F39" si="8">IF($B36="N/A","N/A",IF(E36&lt;0,"No","Yes"))</f>
        <v>N/A</v>
      </c>
      <c r="G36" s="4">
        <v>86.321689344999996</v>
      </c>
      <c r="H36" s="5" t="str">
        <f t="shared" ref="H36:H39" si="9">IF($B36="N/A","N/A",IF(G36&lt;0,"No","Yes"))</f>
        <v>N/A</v>
      </c>
      <c r="I36" s="6">
        <v>-0.90200000000000002</v>
      </c>
      <c r="J36" s="6">
        <v>-1.29</v>
      </c>
      <c r="K36" s="85" t="str">
        <f>IF(J36="Div by 0", "N/A", IF(J36="N/A","N/A", IF(J36&gt;30, "No", IF(J36&lt;-30, "No", "Yes"))))</f>
        <v>Yes</v>
      </c>
    </row>
    <row r="37" spans="1:11" x14ac:dyDescent="0.25">
      <c r="A37" s="83" t="s">
        <v>373</v>
      </c>
      <c r="B37" s="1" t="s">
        <v>213</v>
      </c>
      <c r="C37" s="4">
        <v>9.4095231996000006</v>
      </c>
      <c r="D37" s="5" t="str">
        <f t="shared" si="7"/>
        <v>N/A</v>
      </c>
      <c r="E37" s="4">
        <v>10.105447026</v>
      </c>
      <c r="F37" s="5" t="str">
        <f t="shared" si="8"/>
        <v>N/A</v>
      </c>
      <c r="G37" s="4">
        <v>10.624090027999999</v>
      </c>
      <c r="H37" s="5" t="str">
        <f t="shared" si="9"/>
        <v>N/A</v>
      </c>
      <c r="I37" s="6">
        <v>7.3959999999999999</v>
      </c>
      <c r="J37" s="6">
        <v>5.1319999999999997</v>
      </c>
      <c r="K37" s="85" t="str">
        <f>IF(J37="Div by 0", "N/A", IF(J37="N/A","N/A", IF(J37&gt;30, "No", IF(J37&lt;-30, "No", "Yes"))))</f>
        <v>Yes</v>
      </c>
    </row>
    <row r="38" spans="1:11" x14ac:dyDescent="0.25">
      <c r="A38" s="83" t="s">
        <v>374</v>
      </c>
      <c r="B38" s="1" t="s">
        <v>213</v>
      </c>
      <c r="C38" s="4">
        <v>5.2835505499999998E-2</v>
      </c>
      <c r="D38" s="5" t="str">
        <f t="shared" si="7"/>
        <v>N/A</v>
      </c>
      <c r="E38" s="4">
        <v>8.7337366299999997E-2</v>
      </c>
      <c r="F38" s="5" t="str">
        <f t="shared" si="8"/>
        <v>N/A</v>
      </c>
      <c r="G38" s="4">
        <v>7.5534488600000005E-2</v>
      </c>
      <c r="H38" s="5" t="str">
        <f t="shared" si="9"/>
        <v>N/A</v>
      </c>
      <c r="I38" s="6">
        <v>65.3</v>
      </c>
      <c r="J38" s="6">
        <v>-13.5</v>
      </c>
      <c r="K38" s="85" t="str">
        <f>IF(J38="Div by 0", "N/A", IF(J38="N/A","N/A", IF(J38&gt;30, "No", IF(J38&lt;-30, "No", "Yes"))))</f>
        <v>Yes</v>
      </c>
    </row>
    <row r="39" spans="1:11" x14ac:dyDescent="0.25">
      <c r="A39" s="100" t="s">
        <v>375</v>
      </c>
      <c r="B39" s="101" t="s">
        <v>213</v>
      </c>
      <c r="C39" s="98">
        <v>1.0118799833000001</v>
      </c>
      <c r="D39" s="94" t="str">
        <f t="shared" si="7"/>
        <v>N/A</v>
      </c>
      <c r="E39" s="98">
        <v>0.98511411650000003</v>
      </c>
      <c r="F39" s="94" t="str">
        <f t="shared" si="8"/>
        <v>N/A</v>
      </c>
      <c r="G39" s="98">
        <v>1.0552934351000001</v>
      </c>
      <c r="H39" s="94" t="str">
        <f t="shared" si="9"/>
        <v>N/A</v>
      </c>
      <c r="I39" s="95">
        <v>-2.65</v>
      </c>
      <c r="J39" s="95">
        <v>7.1239999999999997</v>
      </c>
      <c r="K39" s="96" t="str">
        <f>IF(J39="Div by 0", "N/A", IF(J39="N/A","N/A", IF(J39&gt;30, "No", IF(J39&lt;-30, "No", "Yes"))))</f>
        <v>Yes</v>
      </c>
    </row>
    <row r="40" spans="1:11" x14ac:dyDescent="0.25">
      <c r="A40" s="177" t="s">
        <v>1619</v>
      </c>
      <c r="B40" s="178"/>
      <c r="C40" s="178"/>
      <c r="D40" s="178"/>
      <c r="E40" s="178"/>
      <c r="F40" s="178"/>
      <c r="G40" s="178"/>
      <c r="H40" s="178"/>
      <c r="I40" s="178"/>
      <c r="J40" s="178"/>
      <c r="K40" s="179"/>
    </row>
    <row r="41" spans="1:11" x14ac:dyDescent="0.25">
      <c r="A41" s="167" t="s">
        <v>1617</v>
      </c>
      <c r="B41" s="168"/>
      <c r="C41" s="168"/>
      <c r="D41" s="168"/>
      <c r="E41" s="168"/>
      <c r="F41" s="168"/>
      <c r="G41" s="168"/>
      <c r="H41" s="168"/>
      <c r="I41" s="168"/>
      <c r="J41" s="168"/>
      <c r="K41" s="169"/>
    </row>
    <row r="42" spans="1:11" x14ac:dyDescent="0.25">
      <c r="A42" s="170" t="s">
        <v>1705</v>
      </c>
      <c r="B42" s="170"/>
      <c r="C42" s="170"/>
      <c r="D42" s="170"/>
      <c r="E42" s="170"/>
      <c r="F42" s="170"/>
      <c r="G42" s="170"/>
      <c r="H42" s="170"/>
      <c r="I42" s="170"/>
      <c r="J42" s="170"/>
      <c r="K42" s="171"/>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1565</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65.2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101887</v>
      </c>
      <c r="D7" s="18" t="str">
        <f>IF($B7="N/A","N/A",IF(C7&gt;15,"No",IF(C7&lt;-15,"No","Yes")))</f>
        <v>N/A</v>
      </c>
      <c r="E7" s="17">
        <v>97503</v>
      </c>
      <c r="F7" s="18" t="str">
        <f>IF($B7="N/A","N/A",IF(E7&gt;15,"No",IF(E7&lt;-15,"No","Yes")))</f>
        <v>N/A</v>
      </c>
      <c r="G7" s="17">
        <v>90604</v>
      </c>
      <c r="H7" s="18" t="str">
        <f>IF($B7="N/A","N/A",IF(G7&gt;15,"No",IF(G7&lt;-15,"No","Yes")))</f>
        <v>N/A</v>
      </c>
      <c r="I7" s="19">
        <v>-4.3</v>
      </c>
      <c r="J7" s="19">
        <v>-7.08</v>
      </c>
      <c r="K7" s="86" t="str">
        <f t="shared" ref="K7:K24" si="0">IF(J7="Div by 0", "N/A", IF(J7="N/A","N/A", IF(J7&gt;30, "No", IF(J7&lt;-30, "No", "Yes"))))</f>
        <v>Yes</v>
      </c>
    </row>
    <row r="8" spans="1:11" x14ac:dyDescent="0.25">
      <c r="A8" s="102" t="s">
        <v>362</v>
      </c>
      <c r="B8" s="16" t="s">
        <v>213</v>
      </c>
      <c r="C8" s="20">
        <v>75.008587945000002</v>
      </c>
      <c r="D8" s="18" t="str">
        <f>IF($B8="N/A","N/A",IF(C8&gt;15,"No",IF(C8&lt;-15,"No","Yes")))</f>
        <v>N/A</v>
      </c>
      <c r="E8" s="20">
        <v>72.866475902999994</v>
      </c>
      <c r="F8" s="18" t="str">
        <f>IF($B8="N/A","N/A",IF(E8&gt;15,"No",IF(E8&lt;-15,"No","Yes")))</f>
        <v>N/A</v>
      </c>
      <c r="G8" s="20">
        <v>78.283519491000007</v>
      </c>
      <c r="H8" s="18" t="str">
        <f>IF($B8="N/A","N/A",IF(G8&gt;15,"No",IF(G8&lt;-15,"No","Yes")))</f>
        <v>N/A</v>
      </c>
      <c r="I8" s="19">
        <v>-2.86</v>
      </c>
      <c r="J8" s="19">
        <v>7.4340000000000002</v>
      </c>
      <c r="K8" s="86" t="str">
        <f t="shared" si="0"/>
        <v>Yes</v>
      </c>
    </row>
    <row r="9" spans="1:11" x14ac:dyDescent="0.25">
      <c r="A9" s="102" t="s">
        <v>119</v>
      </c>
      <c r="B9" s="21" t="s">
        <v>213</v>
      </c>
      <c r="C9" s="4">
        <v>24.991412055000001</v>
      </c>
      <c r="D9" s="5" t="str">
        <f>IF($B9="N/A","N/A",IF(C9&gt;15,"No",IF(C9&lt;-15,"No","Yes")))</f>
        <v>N/A</v>
      </c>
      <c r="E9" s="4">
        <v>27.133524096999999</v>
      </c>
      <c r="F9" s="5" t="str">
        <f>IF($B9="N/A","N/A",IF(E9&gt;15,"No",IF(E9&lt;-15,"No","Yes")))</f>
        <v>N/A</v>
      </c>
      <c r="G9" s="4">
        <v>21.716480509</v>
      </c>
      <c r="H9" s="5" t="str">
        <f>IF($B9="N/A","N/A",IF(G9&gt;15,"No",IF(G9&lt;-15,"No","Yes")))</f>
        <v>N/A</v>
      </c>
      <c r="I9" s="6">
        <v>8.5709999999999997</v>
      </c>
      <c r="J9" s="6">
        <v>-20</v>
      </c>
      <c r="K9" s="85" t="str">
        <f t="shared" si="0"/>
        <v>Yes</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1750</v>
      </c>
      <c r="J10" s="6" t="s">
        <v>1750</v>
      </c>
      <c r="K10" s="85" t="str">
        <f t="shared" si="0"/>
        <v>N/A</v>
      </c>
    </row>
    <row r="11" spans="1:11" x14ac:dyDescent="0.25">
      <c r="A11" s="102" t="s">
        <v>834</v>
      </c>
      <c r="B11" s="21" t="s">
        <v>214</v>
      </c>
      <c r="C11" s="4">
        <v>75.008587945000002</v>
      </c>
      <c r="D11" s="5" t="str">
        <f>IF(OR($B11="N/A",$C11="N/A"),"N/A",IF(C11&gt;100,"No",IF(C11&lt;95,"No","Yes")))</f>
        <v>No</v>
      </c>
      <c r="E11" s="4">
        <v>73.090058767000002</v>
      </c>
      <c r="F11" s="5" t="str">
        <f>IF(OR($B11="N/A",$E11="N/A"),"N/A",IF(E11&gt;100,"No",IF(E11&lt;95,"No","Yes")))</f>
        <v>No</v>
      </c>
      <c r="G11" s="4">
        <v>92.006975409000006</v>
      </c>
      <c r="H11" s="5" t="str">
        <f>IF($B11="N/A","N/A",IF(G11&gt;100,"No",IF(G11&lt;95,"No","Yes")))</f>
        <v>No</v>
      </c>
      <c r="I11" s="6">
        <v>-2.56</v>
      </c>
      <c r="J11" s="6">
        <v>25.88</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1750</v>
      </c>
      <c r="J12" s="6" t="s">
        <v>1750</v>
      </c>
      <c r="K12" s="85" t="str">
        <f t="shared" si="0"/>
        <v>N/A</v>
      </c>
    </row>
    <row r="13" spans="1:11" x14ac:dyDescent="0.25">
      <c r="A13" s="102" t="s">
        <v>835</v>
      </c>
      <c r="B13" s="21" t="s">
        <v>214</v>
      </c>
      <c r="C13" s="4">
        <v>73.329276551000007</v>
      </c>
      <c r="D13" s="5" t="str">
        <f t="shared" si="1"/>
        <v>No</v>
      </c>
      <c r="E13" s="4">
        <v>72.655200352999998</v>
      </c>
      <c r="F13" s="5" t="str">
        <f t="shared" si="2"/>
        <v>No</v>
      </c>
      <c r="G13" s="4">
        <v>91.982693921000006</v>
      </c>
      <c r="H13" s="5" t="str">
        <f t="shared" si="3"/>
        <v>No</v>
      </c>
      <c r="I13" s="6">
        <v>-0.91900000000000004</v>
      </c>
      <c r="J13" s="6">
        <v>26.6</v>
      </c>
      <c r="K13" s="85" t="str">
        <f t="shared" si="0"/>
        <v>Yes</v>
      </c>
    </row>
    <row r="14" spans="1:11" x14ac:dyDescent="0.25">
      <c r="A14" s="102" t="s">
        <v>13</v>
      </c>
      <c r="B14" s="21" t="s">
        <v>213</v>
      </c>
      <c r="C14" s="22">
        <v>76424</v>
      </c>
      <c r="D14" s="5" t="str">
        <f>IF($B14="N/A","N/A",IF(C14&gt;15,"No",IF(C14&lt;-15,"No","Yes")))</f>
        <v>N/A</v>
      </c>
      <c r="E14" s="22">
        <v>71047</v>
      </c>
      <c r="F14" s="5" t="str">
        <f>IF($B14="N/A","N/A",IF(E14&gt;15,"No",IF(E14&lt;-15,"No","Yes")))</f>
        <v>N/A</v>
      </c>
      <c r="G14" s="22">
        <v>70928</v>
      </c>
      <c r="H14" s="5" t="str">
        <f>IF($B14="N/A","N/A",IF(G14&gt;15,"No",IF(G14&lt;-15,"No","Yes")))</f>
        <v>N/A</v>
      </c>
      <c r="I14" s="6">
        <v>-7.04</v>
      </c>
      <c r="J14" s="6">
        <v>-0.16700000000000001</v>
      </c>
      <c r="K14" s="85" t="str">
        <f t="shared" si="0"/>
        <v>Yes</v>
      </c>
    </row>
    <row r="15" spans="1:11" x14ac:dyDescent="0.25">
      <c r="A15" s="102" t="s">
        <v>439</v>
      </c>
      <c r="B15" s="21" t="s">
        <v>215</v>
      </c>
      <c r="C15" s="4">
        <v>6.4482361562000001</v>
      </c>
      <c r="D15" s="5" t="str">
        <f>IF($B15="N/A","N/A",IF(C15&gt;20,"No",IF(C15&lt;5,"No","Yes")))</f>
        <v>Yes</v>
      </c>
      <c r="E15" s="4">
        <v>6.9362534660000001</v>
      </c>
      <c r="F15" s="5" t="str">
        <f>IF($B15="N/A","N/A",IF(E15&gt;20,"No",IF(E15&lt;5,"No","Yes")))</f>
        <v>Yes</v>
      </c>
      <c r="G15" s="4">
        <v>6.9789081886000002</v>
      </c>
      <c r="H15" s="5" t="str">
        <f>IF($B15="N/A","N/A",IF(G15&gt;20,"No",IF(G15&lt;5,"No","Yes")))</f>
        <v>Yes</v>
      </c>
      <c r="I15" s="6">
        <v>7.5679999999999996</v>
      </c>
      <c r="J15" s="6">
        <v>0.61499999999999999</v>
      </c>
      <c r="K15" s="85" t="str">
        <f t="shared" si="0"/>
        <v>Yes</v>
      </c>
    </row>
    <row r="16" spans="1:11" x14ac:dyDescent="0.25">
      <c r="A16" s="102" t="s">
        <v>440</v>
      </c>
      <c r="B16" s="16" t="s">
        <v>213</v>
      </c>
      <c r="C16" s="4">
        <v>93.551763844000007</v>
      </c>
      <c r="D16" s="5" t="str">
        <f>IF($B16="N/A","N/A",IF(C16&gt;15,"No",IF(C16&lt;-15,"No","Yes")))</f>
        <v>N/A</v>
      </c>
      <c r="E16" s="4">
        <v>93.063746534000003</v>
      </c>
      <c r="F16" s="5" t="str">
        <f>IF($B16="N/A","N/A",IF(E16&gt;15,"No",IF(E16&lt;-15,"No","Yes")))</f>
        <v>N/A</v>
      </c>
      <c r="G16" s="4">
        <v>93.021091811000005</v>
      </c>
      <c r="H16" s="5" t="str">
        <f>IF($B16="N/A","N/A",IF(G16&gt;15,"No",IF(G16&lt;-15,"No","Yes")))</f>
        <v>N/A</v>
      </c>
      <c r="I16" s="6">
        <v>-0.52200000000000002</v>
      </c>
      <c r="J16" s="6">
        <v>-4.5999999999999999E-2</v>
      </c>
      <c r="K16" s="85" t="str">
        <f t="shared" si="0"/>
        <v>Yes</v>
      </c>
    </row>
    <row r="17" spans="1:11" x14ac:dyDescent="0.25">
      <c r="A17" s="102" t="s">
        <v>441</v>
      </c>
      <c r="B17" s="21" t="s">
        <v>235</v>
      </c>
      <c r="C17" s="4">
        <v>22.698367005000001</v>
      </c>
      <c r="D17" s="5" t="str">
        <f>IF($B17="N/A","N/A",IF(C17&gt;1,"Yes","No"))</f>
        <v>Yes</v>
      </c>
      <c r="E17" s="4">
        <v>16.985938886</v>
      </c>
      <c r="F17" s="5" t="str">
        <f>IF($B17="N/A","N/A",IF(E17&gt;1,"Yes","No"))</f>
        <v>Yes</v>
      </c>
      <c r="G17" s="4">
        <v>13.953586736</v>
      </c>
      <c r="H17" s="5" t="str">
        <f>IF($B17="N/A","N/A",IF(G17&gt;1,"Yes","No"))</f>
        <v>Yes</v>
      </c>
      <c r="I17" s="6">
        <v>-25.2</v>
      </c>
      <c r="J17" s="6">
        <v>-17.899999999999999</v>
      </c>
      <c r="K17" s="85" t="str">
        <f t="shared" si="0"/>
        <v>Yes</v>
      </c>
    </row>
    <row r="18" spans="1:11" x14ac:dyDescent="0.25">
      <c r="A18" s="102" t="s">
        <v>857</v>
      </c>
      <c r="B18" s="21" t="s">
        <v>213</v>
      </c>
      <c r="C18" s="62">
        <v>5085.6038508000001</v>
      </c>
      <c r="D18" s="5" t="str">
        <f>IF($B18="N/A","N/A",IF(C18&gt;15,"No",IF(C18&lt;-15,"No","Yes")))</f>
        <v>N/A</v>
      </c>
      <c r="E18" s="62">
        <v>5844.3902883999999</v>
      </c>
      <c r="F18" s="5" t="str">
        <f>IF($B18="N/A","N/A",IF(E18&gt;15,"No",IF(E18&lt;-15,"No","Yes")))</f>
        <v>N/A</v>
      </c>
      <c r="G18" s="62">
        <v>7811.9656462000003</v>
      </c>
      <c r="H18" s="5" t="str">
        <f>IF($B18="N/A","N/A",IF(G18&gt;15,"No",IF(G18&lt;-15,"No","Yes")))</f>
        <v>N/A</v>
      </c>
      <c r="I18" s="6">
        <v>14.92</v>
      </c>
      <c r="J18" s="6">
        <v>33.67</v>
      </c>
      <c r="K18" s="85" t="str">
        <f t="shared" si="0"/>
        <v>No</v>
      </c>
    </row>
    <row r="19" spans="1:11" x14ac:dyDescent="0.25">
      <c r="A19" s="84" t="s">
        <v>131</v>
      </c>
      <c r="B19" s="21" t="s">
        <v>213</v>
      </c>
      <c r="C19" s="22">
        <v>11</v>
      </c>
      <c r="D19" s="21" t="s">
        <v>213</v>
      </c>
      <c r="E19" s="22">
        <v>0</v>
      </c>
      <c r="F19" s="21" t="s">
        <v>213</v>
      </c>
      <c r="G19" s="22">
        <v>0</v>
      </c>
      <c r="H19" s="5" t="str">
        <f>IF($B19="N/A","N/A",IF(G19&gt;15,"No",IF(G19&lt;-15,"No","Yes")))</f>
        <v>N/A</v>
      </c>
      <c r="I19" s="6">
        <v>-100</v>
      </c>
      <c r="J19" s="6" t="s">
        <v>1750</v>
      </c>
      <c r="K19" s="85" t="str">
        <f t="shared" si="0"/>
        <v>N/A</v>
      </c>
    </row>
    <row r="20" spans="1:11" x14ac:dyDescent="0.25">
      <c r="A20" s="84" t="s">
        <v>346</v>
      </c>
      <c r="B20" s="16" t="s">
        <v>213</v>
      </c>
      <c r="C20" s="4">
        <v>5.8888769000000002E-3</v>
      </c>
      <c r="D20" s="21" t="s">
        <v>213</v>
      </c>
      <c r="E20" s="4">
        <v>0</v>
      </c>
      <c r="F20" s="21" t="s">
        <v>213</v>
      </c>
      <c r="G20" s="4">
        <v>0</v>
      </c>
      <c r="H20" s="5" t="str">
        <f>IF($B20="N/A","N/A",IF(G20&gt;15,"No",IF(G20&lt;-15,"No","Yes")))</f>
        <v>N/A</v>
      </c>
      <c r="I20" s="6">
        <v>-100</v>
      </c>
      <c r="J20" s="6" t="s">
        <v>1750</v>
      </c>
      <c r="K20" s="85" t="str">
        <f t="shared" si="0"/>
        <v>N/A</v>
      </c>
    </row>
    <row r="21" spans="1:11" ht="25" x14ac:dyDescent="0.25">
      <c r="A21" s="84" t="s">
        <v>836</v>
      </c>
      <c r="B21" s="21" t="s">
        <v>213</v>
      </c>
      <c r="C21" s="62">
        <v>5232.3333333</v>
      </c>
      <c r="D21" s="5" t="str">
        <f>IF($B21="N/A","N/A",IF(C21&gt;60,"No",IF(C21&lt;15,"No","Yes")))</f>
        <v>N/A</v>
      </c>
      <c r="E21" s="62" t="s">
        <v>1750</v>
      </c>
      <c r="F21" s="5" t="str">
        <f>IF($B21="N/A","N/A",IF(E21&gt;60,"No",IF(E21&lt;15,"No","Yes")))</f>
        <v>N/A</v>
      </c>
      <c r="G21" s="62" t="s">
        <v>1750</v>
      </c>
      <c r="H21" s="5" t="str">
        <f>IF($B21="N/A","N/A",IF(G21&gt;60,"No",IF(G21&lt;15,"No","Yes")))</f>
        <v>N/A</v>
      </c>
      <c r="I21" s="6" t="s">
        <v>1750</v>
      </c>
      <c r="J21" s="6" t="s">
        <v>1750</v>
      </c>
      <c r="K21" s="85" t="str">
        <f t="shared" si="0"/>
        <v>N/A</v>
      </c>
    </row>
    <row r="22" spans="1:11" x14ac:dyDescent="0.25">
      <c r="A22" s="84" t="s">
        <v>27</v>
      </c>
      <c r="B22" s="21" t="s">
        <v>217</v>
      </c>
      <c r="C22" s="22">
        <v>0</v>
      </c>
      <c r="D22" s="5" t="str">
        <f>IF($B22="N/A","N/A",IF(C22="N/A","N/A",IF(C22=0,"Yes","No")))</f>
        <v>Yes</v>
      </c>
      <c r="E22" s="22">
        <v>0</v>
      </c>
      <c r="F22" s="5" t="str">
        <f>IF($B22="N/A","N/A",IF(E22="N/A","N/A",IF(E22=0,"Yes","No")))</f>
        <v>Yes</v>
      </c>
      <c r="G22" s="22">
        <v>11</v>
      </c>
      <c r="H22" s="5" t="str">
        <f>IF($B22="N/A","N/A",IF(G22=0,"Yes","No"))</f>
        <v>No</v>
      </c>
      <c r="I22" s="6" t="s">
        <v>1750</v>
      </c>
      <c r="J22" s="6" t="s">
        <v>1750</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1750</v>
      </c>
      <c r="J23" s="6" t="s">
        <v>1750</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1750</v>
      </c>
      <c r="J24" s="95" t="s">
        <v>1750</v>
      </c>
      <c r="K24" s="96" t="str">
        <f t="shared" si="0"/>
        <v>N/A</v>
      </c>
    </row>
    <row r="25" spans="1:11" x14ac:dyDescent="0.25">
      <c r="A25" s="177" t="s">
        <v>1619</v>
      </c>
      <c r="B25" s="178"/>
      <c r="C25" s="178"/>
      <c r="D25" s="178"/>
      <c r="E25" s="178"/>
      <c r="F25" s="178"/>
      <c r="G25" s="178"/>
      <c r="H25" s="178"/>
      <c r="I25" s="178"/>
      <c r="J25" s="178"/>
      <c r="K25" s="179"/>
    </row>
    <row r="26" spans="1:1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1566</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1718</v>
      </c>
      <c r="I5" s="90" t="s">
        <v>1745</v>
      </c>
      <c r="J5" s="90" t="s">
        <v>1744</v>
      </c>
      <c r="K5" s="91" t="s">
        <v>648</v>
      </c>
    </row>
    <row r="6" spans="1:11" x14ac:dyDescent="0.25">
      <c r="A6" s="104" t="s">
        <v>12</v>
      </c>
      <c r="B6" s="21" t="s">
        <v>213</v>
      </c>
      <c r="C6" s="22">
        <v>71496</v>
      </c>
      <c r="D6" s="5" t="str">
        <f>IF($B6="N/A","N/A",IF(C6&gt;15,"No",IF(C6&lt;-15,"No","Yes")))</f>
        <v>N/A</v>
      </c>
      <c r="E6" s="22">
        <v>66119</v>
      </c>
      <c r="F6" s="5" t="str">
        <f>IF($B6="N/A","N/A",IF(E6&gt;15,"No",IF(E6&lt;-15,"No","Yes")))</f>
        <v>N/A</v>
      </c>
      <c r="G6" s="22">
        <v>65978</v>
      </c>
      <c r="H6" s="5" t="str">
        <f>IF($B6="N/A","N/A",IF(G6&gt;15,"No",IF(G6&lt;-15,"No","Yes")))</f>
        <v>N/A</v>
      </c>
      <c r="I6" s="6">
        <v>-7.52</v>
      </c>
      <c r="J6" s="6">
        <v>-0.21299999999999999</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1750</v>
      </c>
      <c r="J8" s="6" t="s">
        <v>1750</v>
      </c>
      <c r="K8" s="85" t="str">
        <f t="shared" si="0"/>
        <v>N/A</v>
      </c>
    </row>
    <row r="9" spans="1:11" ht="25" x14ac:dyDescent="0.25">
      <c r="A9" s="104" t="s">
        <v>838</v>
      </c>
      <c r="B9" s="21" t="s">
        <v>236</v>
      </c>
      <c r="C9" s="23">
        <v>218.12392327000001</v>
      </c>
      <c r="D9" s="5" t="str">
        <f>IF($B9="N/A","N/A",IF(C9&gt;100,"No",IF(C9&lt;50,"No","Yes")))</f>
        <v>No</v>
      </c>
      <c r="E9" s="23">
        <v>244.1275655</v>
      </c>
      <c r="F9" s="5" t="str">
        <f>IF($B9="N/A","N/A",IF(E9&gt;100,"No",IF(E9&lt;50,"No","Yes")))</f>
        <v>No</v>
      </c>
      <c r="G9" s="23">
        <v>266.56856894999999</v>
      </c>
      <c r="H9" s="5" t="str">
        <f>IF($B9="N/A","N/A",IF(G9&gt;100,"No",IF(G9&lt;50,"No","Yes")))</f>
        <v>No</v>
      </c>
      <c r="I9" s="6">
        <v>11.92</v>
      </c>
      <c r="J9" s="6">
        <v>9.1920000000000002</v>
      </c>
      <c r="K9" s="85" t="str">
        <f t="shared" si="0"/>
        <v>Yes</v>
      </c>
    </row>
    <row r="10" spans="1:11" ht="25" x14ac:dyDescent="0.25">
      <c r="A10" s="104" t="s">
        <v>839</v>
      </c>
      <c r="B10" s="21" t="s">
        <v>213</v>
      </c>
      <c r="C10" s="23" t="s">
        <v>1750</v>
      </c>
      <c r="D10" s="5" t="str">
        <f>IF($B10="N/A","N/A",IF(C10&gt;15,"No",IF(C10&lt;-15,"No","Yes")))</f>
        <v>N/A</v>
      </c>
      <c r="E10" s="23" t="s">
        <v>1750</v>
      </c>
      <c r="F10" s="5" t="str">
        <f>IF($B10="N/A","N/A",IF(E10&gt;15,"No",IF(E10&lt;-15,"No","Yes")))</f>
        <v>N/A</v>
      </c>
      <c r="G10" s="23" t="s">
        <v>1750</v>
      </c>
      <c r="H10" s="5" t="str">
        <f>IF($B10="N/A","N/A",IF(G10&gt;15,"No",IF(G10&lt;-15,"No","Yes")))</f>
        <v>N/A</v>
      </c>
      <c r="I10" s="6" t="s">
        <v>1750</v>
      </c>
      <c r="J10" s="6" t="s">
        <v>1750</v>
      </c>
      <c r="K10" s="85" t="str">
        <f t="shared" si="0"/>
        <v>N/A</v>
      </c>
    </row>
    <row r="11" spans="1:11" ht="25" x14ac:dyDescent="0.25">
      <c r="A11" s="104" t="s">
        <v>840</v>
      </c>
      <c r="B11" s="21" t="s">
        <v>213</v>
      </c>
      <c r="C11" s="23">
        <v>632.75987167000005</v>
      </c>
      <c r="D11" s="5" t="str">
        <f>IF($B11="N/A","N/A",IF(C11&gt;15,"No",IF(C11&lt;-15,"No","Yes")))</f>
        <v>N/A</v>
      </c>
      <c r="E11" s="23">
        <v>686.68385843999999</v>
      </c>
      <c r="F11" s="5" t="str">
        <f>IF($B11="N/A","N/A",IF(E11&gt;15,"No",IF(E11&lt;-15,"No","Yes")))</f>
        <v>N/A</v>
      </c>
      <c r="G11" s="23" t="s">
        <v>1750</v>
      </c>
      <c r="H11" s="5" t="str">
        <f>IF($B11="N/A","N/A",IF(G11&gt;15,"No",IF(G11&lt;-15,"No","Yes")))</f>
        <v>N/A</v>
      </c>
      <c r="I11" s="6">
        <v>8.5220000000000002</v>
      </c>
      <c r="J11" s="6" t="s">
        <v>1750</v>
      </c>
      <c r="K11" s="85" t="str">
        <f t="shared" si="0"/>
        <v>N/A</v>
      </c>
    </row>
    <row r="12" spans="1:11" ht="25" x14ac:dyDescent="0.25">
      <c r="A12" s="104" t="s">
        <v>841</v>
      </c>
      <c r="B12" s="21" t="s">
        <v>213</v>
      </c>
      <c r="C12" s="23">
        <v>619.10412148</v>
      </c>
      <c r="D12" s="5" t="str">
        <f>IF($B12="N/A","N/A",IF(C12&gt;15,"No",IF(C12&lt;-15,"No","Yes")))</f>
        <v>N/A</v>
      </c>
      <c r="E12" s="23">
        <v>683.203125</v>
      </c>
      <c r="F12" s="5" t="str">
        <f>IF($B12="N/A","N/A",IF(E12&gt;15,"No",IF(E12&lt;-15,"No","Yes")))</f>
        <v>N/A</v>
      </c>
      <c r="G12" s="23" t="s">
        <v>1750</v>
      </c>
      <c r="H12" s="5" t="str">
        <f>IF($B12="N/A","N/A",IF(G12&gt;15,"No",IF(G12&lt;-15,"No","Yes")))</f>
        <v>N/A</v>
      </c>
      <c r="I12" s="6">
        <v>10.35</v>
      </c>
      <c r="J12" s="6" t="s">
        <v>1750</v>
      </c>
      <c r="K12" s="85" t="str">
        <f t="shared" si="0"/>
        <v>N/A</v>
      </c>
    </row>
    <row r="13" spans="1:11" x14ac:dyDescent="0.25">
      <c r="A13" s="104" t="s">
        <v>650</v>
      </c>
      <c r="B13" s="21" t="s">
        <v>237</v>
      </c>
      <c r="C13" s="4">
        <v>90.669408078999993</v>
      </c>
      <c r="D13" s="5" t="str">
        <f>IF($B13="N/A","N/A",IF(C13&gt;99,"No",IF(C13&lt;75,"No","Yes")))</f>
        <v>Yes</v>
      </c>
      <c r="E13" s="4">
        <v>93.218288238</v>
      </c>
      <c r="F13" s="5" t="str">
        <f>IF($B13="N/A","N/A",IF(E13&gt;99,"No",IF(E13&lt;75,"No","Yes")))</f>
        <v>Yes</v>
      </c>
      <c r="G13" s="4">
        <v>96.930795114000006</v>
      </c>
      <c r="H13" s="5" t="str">
        <f>IF($B13="N/A","N/A",IF(G13&gt;99,"No",IF(G13&lt;75,"No","Yes")))</f>
        <v>Yes</v>
      </c>
      <c r="I13" s="6">
        <v>2.8109999999999999</v>
      </c>
      <c r="J13" s="6">
        <v>3.9830000000000001</v>
      </c>
      <c r="K13" s="85" t="str">
        <f t="shared" ref="K13:K24" si="1">IF(J13="Div by 0", "N/A", IF(J13="N/A","N/A", IF(J13&gt;30, "No", IF(J13&lt;-30, "No", "Yes"))))</f>
        <v>Yes</v>
      </c>
    </row>
    <row r="14" spans="1:11" x14ac:dyDescent="0.25">
      <c r="A14" s="104" t="s">
        <v>492</v>
      </c>
      <c r="B14" s="21" t="s">
        <v>213</v>
      </c>
      <c r="C14" s="5">
        <v>99.902815271999998</v>
      </c>
      <c r="D14" s="5" t="str">
        <f>IF($B14="N/A","N/A",IF(C14&gt;15,"No",IF(C14&lt;-15,"No","Yes")))</f>
        <v>N/A</v>
      </c>
      <c r="E14" s="5">
        <v>99.998377544999997</v>
      </c>
      <c r="F14" s="5" t="str">
        <f>IF($B14="N/A","N/A",IF(E14&gt;15,"No",IF(E14&lt;-15,"No","Yes")))</f>
        <v>N/A</v>
      </c>
      <c r="G14" s="5">
        <v>99.996872702999994</v>
      </c>
      <c r="H14" s="5" t="str">
        <f>IF($B14="N/A","N/A",IF(G14&gt;15,"No",IF(G14&lt;-15,"No","Yes")))</f>
        <v>N/A</v>
      </c>
      <c r="I14" s="6">
        <v>9.5699999999999993E-2</v>
      </c>
      <c r="J14" s="6">
        <v>-2E-3</v>
      </c>
      <c r="K14" s="85" t="str">
        <f t="shared" si="1"/>
        <v>Yes</v>
      </c>
    </row>
    <row r="15" spans="1:11" x14ac:dyDescent="0.25">
      <c r="A15" s="104" t="s">
        <v>842</v>
      </c>
      <c r="B15" s="21" t="s">
        <v>213</v>
      </c>
      <c r="C15" s="22">
        <v>24.664448287999999</v>
      </c>
      <c r="D15" s="5" t="str">
        <f>IF($B15="N/A","N/A",IF(C15&gt;15,"No",IF(C15&lt;-15,"No","Yes")))</f>
        <v>N/A</v>
      </c>
      <c r="E15" s="6">
        <v>24.810705129999999</v>
      </c>
      <c r="F15" s="5" t="str">
        <f>IF($B15="N/A","N/A",IF(E15&gt;15,"No",IF(E15&lt;-15,"No","Yes")))</f>
        <v>N/A</v>
      </c>
      <c r="G15" s="6">
        <v>25.497412081</v>
      </c>
      <c r="H15" s="5" t="str">
        <f>IF($B15="N/A","N/A",IF(G15&gt;15,"No",IF(G15&lt;-15,"No","Yes")))</f>
        <v>N/A</v>
      </c>
      <c r="I15" s="6">
        <v>0.59299999999999997</v>
      </c>
      <c r="J15" s="6">
        <v>2.7679999999999998</v>
      </c>
      <c r="K15" s="85" t="str">
        <f t="shared" si="1"/>
        <v>Yes</v>
      </c>
    </row>
    <row r="16" spans="1:11" x14ac:dyDescent="0.25">
      <c r="A16" s="105" t="s">
        <v>651</v>
      </c>
      <c r="B16" s="29" t="s">
        <v>238</v>
      </c>
      <c r="C16" s="5">
        <v>0</v>
      </c>
      <c r="D16" s="5" t="str">
        <f>IF($B16="N/A","N/A",IF(C16&gt;20,"No",IF(C16&lt;=0,"No","Yes")))</f>
        <v>No</v>
      </c>
      <c r="E16" s="5">
        <v>0</v>
      </c>
      <c r="F16" s="5" t="str">
        <f>IF($B16="N/A","N/A",IF(E16&gt;20,"No",IF(E16&lt;=0,"No","Yes")))</f>
        <v>No</v>
      </c>
      <c r="G16" s="5">
        <v>0</v>
      </c>
      <c r="H16" s="5" t="str">
        <f>IF($B16="N/A","N/A",IF(G16&gt;20,"No",IF(G16&lt;=0,"No","Yes")))</f>
        <v>No</v>
      </c>
      <c r="I16" s="6" t="s">
        <v>1750</v>
      </c>
      <c r="J16" s="6" t="s">
        <v>1750</v>
      </c>
      <c r="K16" s="85" t="str">
        <f t="shared" si="1"/>
        <v>N/A</v>
      </c>
    </row>
    <row r="17" spans="1:11" x14ac:dyDescent="0.25">
      <c r="A17" s="105" t="s">
        <v>369</v>
      </c>
      <c r="B17" s="21" t="s">
        <v>213</v>
      </c>
      <c r="C17" s="5" t="s">
        <v>1750</v>
      </c>
      <c r="D17" s="5" t="str">
        <f>IF($B17="N/A","N/A",IF(C17&gt;15,"No",IF(C17&lt;-15,"No","Yes")))</f>
        <v>N/A</v>
      </c>
      <c r="E17" s="5" t="s">
        <v>1750</v>
      </c>
      <c r="F17" s="5" t="str">
        <f>IF($B17="N/A","N/A",IF(E17&gt;15,"No",IF(E17&lt;-15,"No","Yes")))</f>
        <v>N/A</v>
      </c>
      <c r="G17" s="5" t="s">
        <v>1750</v>
      </c>
      <c r="H17" s="5" t="str">
        <f>IF($B17="N/A","N/A",IF(G17&gt;15,"No",IF(G17&lt;-15,"No","Yes")))</f>
        <v>N/A</v>
      </c>
      <c r="I17" s="6" t="s">
        <v>1750</v>
      </c>
      <c r="J17" s="6" t="s">
        <v>1750</v>
      </c>
      <c r="K17" s="85" t="str">
        <f t="shared" si="1"/>
        <v>N/A</v>
      </c>
    </row>
    <row r="18" spans="1:11" x14ac:dyDescent="0.25">
      <c r="A18" s="105" t="s">
        <v>843</v>
      </c>
      <c r="B18" s="21" t="s">
        <v>213</v>
      </c>
      <c r="C18" s="6" t="s">
        <v>1750</v>
      </c>
      <c r="D18" s="5" t="str">
        <f>IF($B18="N/A","N/A",IF(C18&gt;15,"No",IF(C18&lt;-15,"No","Yes")))</f>
        <v>N/A</v>
      </c>
      <c r="E18" s="6" t="s">
        <v>1750</v>
      </c>
      <c r="F18" s="5" t="str">
        <f>IF($B18="N/A","N/A",IF(E18&gt;15,"No",IF(E18&lt;-15,"No","Yes")))</f>
        <v>N/A</v>
      </c>
      <c r="G18" s="6" t="s">
        <v>1750</v>
      </c>
      <c r="H18" s="5" t="str">
        <f>IF($B18="N/A","N/A",IF(G18&gt;15,"No",IF(G18&lt;-15,"No","Yes")))</f>
        <v>N/A</v>
      </c>
      <c r="I18" s="6" t="s">
        <v>1750</v>
      </c>
      <c r="J18" s="6" t="s">
        <v>1750</v>
      </c>
      <c r="K18" s="85" t="str">
        <f t="shared" si="1"/>
        <v>N/A</v>
      </c>
    </row>
    <row r="19" spans="1:11" x14ac:dyDescent="0.25">
      <c r="A19" s="104" t="s">
        <v>652</v>
      </c>
      <c r="B19" s="29" t="s">
        <v>239</v>
      </c>
      <c r="C19" s="5">
        <v>0.21679534519999999</v>
      </c>
      <c r="D19" s="5" t="str">
        <f>IF($B19="N/A","N/A",IF(C19&gt;10,"No",IF(C19&lt;=0,"No","Yes")))</f>
        <v>Yes</v>
      </c>
      <c r="E19" s="5">
        <v>0.2994600644</v>
      </c>
      <c r="F19" s="5" t="str">
        <f>IF($B19="N/A","N/A",IF(E19&gt;10,"No",IF(E19&lt;=0,"No","Yes")))</f>
        <v>Yes</v>
      </c>
      <c r="G19" s="5">
        <v>0.20158234559999999</v>
      </c>
      <c r="H19" s="5" t="str">
        <f>IF($B19="N/A","N/A",IF(G19&gt;10,"No",IF(G19&lt;=0,"No","Yes")))</f>
        <v>Yes</v>
      </c>
      <c r="I19" s="6">
        <v>38.130000000000003</v>
      </c>
      <c r="J19" s="6">
        <v>-32.700000000000003</v>
      </c>
      <c r="K19" s="85" t="str">
        <f t="shared" si="1"/>
        <v>No</v>
      </c>
    </row>
    <row r="20" spans="1:11" x14ac:dyDescent="0.25">
      <c r="A20" s="104" t="s">
        <v>129</v>
      </c>
      <c r="B20" s="21" t="s">
        <v>213</v>
      </c>
      <c r="C20" s="5">
        <v>100</v>
      </c>
      <c r="D20" s="5" t="str">
        <f>IF($B20="N/A","N/A",IF(C20&gt;15,"No",IF(C20&lt;-15,"No","Yes")))</f>
        <v>N/A</v>
      </c>
      <c r="E20" s="5">
        <v>90.404040404</v>
      </c>
      <c r="F20" s="5" t="str">
        <f>IF($B20="N/A","N/A",IF(E20&gt;15,"No",IF(E20&lt;-15,"No","Yes")))</f>
        <v>N/A</v>
      </c>
      <c r="G20" s="5">
        <v>0</v>
      </c>
      <c r="H20" s="5" t="str">
        <f>IF($B20="N/A","N/A",IF(G20&gt;15,"No",IF(G20&lt;-15,"No","Yes")))</f>
        <v>N/A</v>
      </c>
      <c r="I20" s="6">
        <v>-9.6</v>
      </c>
      <c r="J20" s="6">
        <v>-100</v>
      </c>
      <c r="K20" s="85" t="str">
        <f t="shared" si="1"/>
        <v>No</v>
      </c>
    </row>
    <row r="21" spans="1:11" x14ac:dyDescent="0.25">
      <c r="A21" s="104" t="s">
        <v>844</v>
      </c>
      <c r="B21" s="21" t="s">
        <v>213</v>
      </c>
      <c r="C21" s="6">
        <v>26.141935484000001</v>
      </c>
      <c r="D21" s="5" t="str">
        <f>IF($B21="N/A","N/A",IF(C21&gt;15,"No",IF(C21&lt;-15,"No","Yes")))</f>
        <v>N/A</v>
      </c>
      <c r="E21" s="6">
        <v>25.888268155999999</v>
      </c>
      <c r="F21" s="5" t="str">
        <f>IF($B21="N/A","N/A",IF(E21&gt;15,"No",IF(E21&lt;-15,"No","Yes")))</f>
        <v>N/A</v>
      </c>
      <c r="G21" s="6" t="s">
        <v>1750</v>
      </c>
      <c r="H21" s="5" t="str">
        <f>IF($B21="N/A","N/A",IF(G21&gt;15,"No",IF(G21&lt;-15,"No","Yes")))</f>
        <v>N/A</v>
      </c>
      <c r="I21" s="6">
        <v>-0.97</v>
      </c>
      <c r="J21" s="6" t="s">
        <v>1750</v>
      </c>
      <c r="K21" s="85" t="str">
        <f t="shared" si="1"/>
        <v>N/A</v>
      </c>
    </row>
    <row r="22" spans="1:11" x14ac:dyDescent="0.25">
      <c r="A22" s="104" t="s">
        <v>1681</v>
      </c>
      <c r="B22" s="29" t="s">
        <v>224</v>
      </c>
      <c r="C22" s="5">
        <v>9.1137965760000004</v>
      </c>
      <c r="D22" s="5" t="str">
        <f>IF($B22="N/A","N/A",IF(C22&gt;5,"No",IF(C22&lt;=0,"No","Yes")))</f>
        <v>No</v>
      </c>
      <c r="E22" s="5">
        <v>6.4822516976999998</v>
      </c>
      <c r="F22" s="5" t="str">
        <f>IF($B22="N/A","N/A",IF(E22&gt;5,"No",IF(E22&lt;=0,"No","Yes")))</f>
        <v>No</v>
      </c>
      <c r="G22" s="5">
        <v>2.8676225407999998</v>
      </c>
      <c r="H22" s="5" t="str">
        <f>IF($B22="N/A","N/A",IF(G22&gt;5,"No",IF(G22&lt;=0,"No","Yes")))</f>
        <v>Yes</v>
      </c>
      <c r="I22" s="6">
        <v>-28.9</v>
      </c>
      <c r="J22" s="6">
        <v>-55.8</v>
      </c>
      <c r="K22" s="85" t="str">
        <f t="shared" si="1"/>
        <v>No</v>
      </c>
    </row>
    <row r="23" spans="1:11" x14ac:dyDescent="0.25">
      <c r="A23" s="104" t="s">
        <v>130</v>
      </c>
      <c r="B23" s="21" t="s">
        <v>213</v>
      </c>
      <c r="C23" s="5">
        <v>0.29158993249999998</v>
      </c>
      <c r="D23" s="5" t="str">
        <f>IF($B23="N/A","N/A",IF(C23&gt;15,"No",IF(C23&lt;-15,"No","Yes")))</f>
        <v>N/A</v>
      </c>
      <c r="E23" s="5">
        <v>0.27998133460000002</v>
      </c>
      <c r="F23" s="5" t="str">
        <f>IF($B23="N/A","N/A",IF(E23&gt;15,"No",IF(E23&lt;-15,"No","Yes")))</f>
        <v>N/A</v>
      </c>
      <c r="G23" s="5">
        <v>0</v>
      </c>
      <c r="H23" s="5" t="str">
        <f>IF($B23="N/A","N/A",IF(G23&gt;15,"No",IF(G23&lt;-15,"No","Yes")))</f>
        <v>N/A</v>
      </c>
      <c r="I23" s="6">
        <v>-3.98</v>
      </c>
      <c r="J23" s="6">
        <v>-100</v>
      </c>
      <c r="K23" s="85" t="str">
        <f t="shared" si="1"/>
        <v>No</v>
      </c>
    </row>
    <row r="24" spans="1:11" x14ac:dyDescent="0.25">
      <c r="A24" s="104" t="s">
        <v>845</v>
      </c>
      <c r="B24" s="21" t="s">
        <v>213</v>
      </c>
      <c r="C24" s="6">
        <v>24.263157894999999</v>
      </c>
      <c r="D24" s="5" t="str">
        <f>IF($B24="N/A","N/A",IF(C24&gt;15,"No",IF(C24&lt;-15,"No","Yes")))</f>
        <v>N/A</v>
      </c>
      <c r="E24" s="6">
        <v>21.333333332999999</v>
      </c>
      <c r="F24" s="5" t="str">
        <f>IF($B24="N/A","N/A",IF(E24&gt;15,"No",IF(E24&lt;-15,"No","Yes")))</f>
        <v>N/A</v>
      </c>
      <c r="G24" s="6" t="s">
        <v>1750</v>
      </c>
      <c r="H24" s="5" t="str">
        <f>IF($B24="N/A","N/A",IF(G24&gt;15,"No",IF(G24&lt;-15,"No","Yes")))</f>
        <v>N/A</v>
      </c>
      <c r="I24" s="6">
        <v>-12.1</v>
      </c>
      <c r="J24" s="6" t="s">
        <v>1750</v>
      </c>
      <c r="K24" s="85" t="str">
        <f t="shared" si="1"/>
        <v>N/A</v>
      </c>
    </row>
    <row r="25" spans="1:11" x14ac:dyDescent="0.25">
      <c r="A25" s="104" t="s">
        <v>15</v>
      </c>
      <c r="B25" s="21" t="s">
        <v>240</v>
      </c>
      <c r="C25" s="5">
        <v>0</v>
      </c>
      <c r="D25" s="5" t="str">
        <f>IF($B25="N/A","N/A",IF(C25&gt;20,"No",IF(C25&lt;1,"No","Yes")))</f>
        <v>No</v>
      </c>
      <c r="E25" s="5">
        <v>0</v>
      </c>
      <c r="F25" s="5" t="str">
        <f>IF($B25="N/A","N/A",IF(E25&gt;20,"No",IF(E25&lt;1,"No","Yes")))</f>
        <v>No</v>
      </c>
      <c r="G25" s="5">
        <v>0</v>
      </c>
      <c r="H25" s="5" t="str">
        <f>IF($B25="N/A","N/A",IF(G25&gt;20,"No",IF(G25&lt;1,"No","Yes")))</f>
        <v>No</v>
      </c>
      <c r="I25" s="6" t="s">
        <v>1750</v>
      </c>
      <c r="J25" s="6" t="s">
        <v>1750</v>
      </c>
      <c r="K25" s="85" t="str">
        <f t="shared" ref="K25:K34" si="2">IF(J25="Div by 0", "N/A", IF(J25="N/A","N/A", IF(J25&gt;30, "No", IF(J25&lt;-30, "No", "Yes"))))</f>
        <v>N/A</v>
      </c>
    </row>
    <row r="26" spans="1:11" x14ac:dyDescent="0.25">
      <c r="A26" s="104" t="s">
        <v>159</v>
      </c>
      <c r="B26" s="21" t="s">
        <v>214</v>
      </c>
      <c r="C26" s="5">
        <v>98.033456416999996</v>
      </c>
      <c r="D26" s="5" t="str">
        <f>IF($B26="N/A","N/A",IF(C26&gt;100,"No",IF(C26&lt;95,"No","Yes")))</f>
        <v>Yes</v>
      </c>
      <c r="E26" s="5">
        <v>99.283110754999996</v>
      </c>
      <c r="F26" s="5" t="str">
        <f>IF($B26="N/A","N/A",IF(E26&gt;100,"No",IF(E26&lt;95,"No","Yes")))</f>
        <v>Yes</v>
      </c>
      <c r="G26" s="5">
        <v>99.618054502999996</v>
      </c>
      <c r="H26" s="5" t="str">
        <f>IF($B26="N/A","N/A",IF(G26&gt;100,"No",IF(G26&lt;95,"No","Yes")))</f>
        <v>Yes</v>
      </c>
      <c r="I26" s="6">
        <v>1.2749999999999999</v>
      </c>
      <c r="J26" s="6">
        <v>0.33739999999999998</v>
      </c>
      <c r="K26" s="85" t="str">
        <f t="shared" si="2"/>
        <v>Yes</v>
      </c>
    </row>
    <row r="27" spans="1:11" x14ac:dyDescent="0.25">
      <c r="A27" s="104" t="s">
        <v>32</v>
      </c>
      <c r="B27" s="21"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85" t="str">
        <f t="shared" si="2"/>
        <v>Yes</v>
      </c>
    </row>
    <row r="28" spans="1:11" x14ac:dyDescent="0.25">
      <c r="A28" s="104" t="s">
        <v>846</v>
      </c>
      <c r="B28" s="21" t="s">
        <v>226</v>
      </c>
      <c r="C28" s="5">
        <v>9.2592592593000003</v>
      </c>
      <c r="D28" s="5" t="str">
        <f>IF($B28="N/A","N/A",IF(C28&gt;30,"No",IF(C28&lt;5,"No","Yes")))</f>
        <v>Yes</v>
      </c>
      <c r="E28" s="5">
        <v>8.3969812006000009</v>
      </c>
      <c r="F28" s="5" t="str">
        <f>IF($B28="N/A","N/A",IF(E28&gt;30,"No",IF(E28&lt;5,"No","Yes")))</f>
        <v>Yes</v>
      </c>
      <c r="G28" s="5">
        <v>8.2618448573999999</v>
      </c>
      <c r="H28" s="5" t="str">
        <f>IF($B28="N/A","N/A",IF(G28&gt;30,"No",IF(G28&lt;5,"No","Yes")))</f>
        <v>Yes</v>
      </c>
      <c r="I28" s="6">
        <v>-9.31</v>
      </c>
      <c r="J28" s="6">
        <v>-1.61</v>
      </c>
      <c r="K28" s="85" t="str">
        <f t="shared" si="2"/>
        <v>Yes</v>
      </c>
    </row>
    <row r="29" spans="1:11" x14ac:dyDescent="0.25">
      <c r="A29" s="104" t="s">
        <v>847</v>
      </c>
      <c r="B29" s="21" t="s">
        <v>227</v>
      </c>
      <c r="C29" s="5">
        <v>37.246838984</v>
      </c>
      <c r="D29" s="5" t="str">
        <f>IF($B29="N/A","N/A",IF(C29&gt;75,"No",IF(C29&lt;15,"No","Yes")))</f>
        <v>Yes</v>
      </c>
      <c r="E29" s="5">
        <v>35.856561653999997</v>
      </c>
      <c r="F29" s="5" t="str">
        <f>IF($B29="N/A","N/A",IF(E29&gt;75,"No",IF(E29&lt;15,"No","Yes")))</f>
        <v>Yes</v>
      </c>
      <c r="G29" s="5">
        <v>36.913819758000002</v>
      </c>
      <c r="H29" s="5" t="str">
        <f>IF($B29="N/A","N/A",IF(G29&gt;75,"No",IF(G29&lt;15,"No","Yes")))</f>
        <v>Yes</v>
      </c>
      <c r="I29" s="6">
        <v>-3.73</v>
      </c>
      <c r="J29" s="6">
        <v>2.9489999999999998</v>
      </c>
      <c r="K29" s="85" t="str">
        <f t="shared" si="2"/>
        <v>Yes</v>
      </c>
    </row>
    <row r="30" spans="1:11" x14ac:dyDescent="0.25">
      <c r="A30" s="104" t="s">
        <v>848</v>
      </c>
      <c r="B30" s="21" t="s">
        <v>228</v>
      </c>
      <c r="C30" s="5">
        <v>53.493901757000003</v>
      </c>
      <c r="D30" s="5" t="str">
        <f>IF($B30="N/A","N/A",IF(C30&gt;70,"No",IF(C30&lt;25,"No","Yes")))</f>
        <v>Yes</v>
      </c>
      <c r="E30" s="5">
        <v>55.746457145000001</v>
      </c>
      <c r="F30" s="5" t="str">
        <f>IF($B30="N/A","N/A",IF(E30&gt;70,"No",IF(E30&lt;25,"No","Yes")))</f>
        <v>Yes</v>
      </c>
      <c r="G30" s="5">
        <v>51.42471733</v>
      </c>
      <c r="H30" s="5" t="str">
        <f>IF($B30="N/A","N/A",IF(G30&gt;70,"No",IF(G30&lt;25,"No","Yes")))</f>
        <v>Yes</v>
      </c>
      <c r="I30" s="6">
        <v>4.2110000000000003</v>
      </c>
      <c r="J30" s="6">
        <v>-7.75</v>
      </c>
      <c r="K30" s="85" t="str">
        <f t="shared" si="2"/>
        <v>Yes</v>
      </c>
    </row>
    <row r="31" spans="1:11" x14ac:dyDescent="0.25">
      <c r="A31" s="104" t="s">
        <v>160</v>
      </c>
      <c r="B31" s="21" t="s">
        <v>214</v>
      </c>
      <c r="C31" s="5">
        <v>90.909980977999993</v>
      </c>
      <c r="D31" s="5" t="str">
        <f>IF($B31="N/A","N/A",IF(C31&gt;100,"No",IF(C31&lt;95,"No","Yes")))</f>
        <v>No</v>
      </c>
      <c r="E31" s="5">
        <v>93.535897396999999</v>
      </c>
      <c r="F31" s="5" t="str">
        <f>IF($B31="N/A","N/A",IF(E31&gt;100,"No",IF(E31&lt;95,"No","Yes")))</f>
        <v>No</v>
      </c>
      <c r="G31" s="5">
        <v>97.136924429000004</v>
      </c>
      <c r="H31" s="5" t="str">
        <f>IF($B31="N/A","N/A",IF(G31&gt;100,"No",IF(G31&lt;95,"No","Yes")))</f>
        <v>Yes</v>
      </c>
      <c r="I31" s="6">
        <v>2.8879999999999999</v>
      </c>
      <c r="J31" s="6">
        <v>3.85</v>
      </c>
      <c r="K31" s="85" t="str">
        <f t="shared" si="2"/>
        <v>Yes</v>
      </c>
    </row>
    <row r="32" spans="1:11" x14ac:dyDescent="0.25">
      <c r="A32" s="83" t="s">
        <v>372</v>
      </c>
      <c r="B32" s="21" t="s">
        <v>241</v>
      </c>
      <c r="C32" s="5">
        <v>0.1314758868</v>
      </c>
      <c r="D32" s="5" t="str">
        <f>IF($B32="N/A","N/A",IF(C32&gt;5,"No",IF(C32&lt;1,"No","Yes")))</f>
        <v>No</v>
      </c>
      <c r="E32" s="5">
        <v>0.1799785236</v>
      </c>
      <c r="F32" s="5" t="str">
        <f>IF($B32="N/A","N/A",IF(E32&gt;5,"No",IF(E32&lt;1,"No","Yes")))</f>
        <v>No</v>
      </c>
      <c r="G32" s="5">
        <v>0.13337779259999999</v>
      </c>
      <c r="H32" s="5" t="str">
        <f>IF($B32="N/A","N/A",IF(G32&gt;5,"No",IF(G32&lt;1,"No","Yes")))</f>
        <v>No</v>
      </c>
      <c r="I32" s="6">
        <v>36.89</v>
      </c>
      <c r="J32" s="6">
        <v>-25.9</v>
      </c>
      <c r="K32" s="85" t="str">
        <f t="shared" si="2"/>
        <v>Yes</v>
      </c>
    </row>
    <row r="33" spans="1:11" x14ac:dyDescent="0.25">
      <c r="A33" s="83" t="s">
        <v>374</v>
      </c>
      <c r="B33" s="21" t="s">
        <v>242</v>
      </c>
      <c r="C33" s="5">
        <v>90.419044421999999</v>
      </c>
      <c r="D33" s="5" t="str">
        <f>IF($B33="N/A","N/A",IF(C33&gt;98,"No",IF(C33&lt;8,"No","Yes")))</f>
        <v>Yes</v>
      </c>
      <c r="E33" s="5">
        <v>92.790272084999998</v>
      </c>
      <c r="F33" s="5" t="str">
        <f>IF($B33="N/A","N/A",IF(E33&gt;98,"No",IF(E33&lt;8,"No","Yes")))</f>
        <v>Yes</v>
      </c>
      <c r="G33" s="5">
        <v>96.280578375000005</v>
      </c>
      <c r="H33" s="5" t="str">
        <f>IF($B33="N/A","N/A",IF(G33&gt;98,"No",IF(G33&lt;8,"No","Yes")))</f>
        <v>Yes</v>
      </c>
      <c r="I33" s="6">
        <v>2.6219999999999999</v>
      </c>
      <c r="J33" s="6">
        <v>3.762</v>
      </c>
      <c r="K33" s="85" t="str">
        <f t="shared" si="2"/>
        <v>Yes</v>
      </c>
    </row>
    <row r="34" spans="1:11" x14ac:dyDescent="0.25">
      <c r="A34" s="100" t="s">
        <v>375</v>
      </c>
      <c r="B34" s="106" t="s">
        <v>224</v>
      </c>
      <c r="C34" s="94">
        <v>4.4757748700000002E-2</v>
      </c>
      <c r="D34" s="94" t="str">
        <f>IF($B34="N/A","N/A",IF(C34&gt;5,"No",IF(C34&lt;=0,"No","Yes")))</f>
        <v>Yes</v>
      </c>
      <c r="E34" s="94">
        <v>4.0835463299999999E-2</v>
      </c>
      <c r="F34" s="94" t="str">
        <f>IF($B34="N/A","N/A",IF(E34&gt;5,"No",IF(E34&lt;=0,"No","Yes")))</f>
        <v>Yes</v>
      </c>
      <c r="G34" s="94">
        <v>5.6079299200000002E-2</v>
      </c>
      <c r="H34" s="94" t="str">
        <f>IF($B34="N/A","N/A",IF(G34&gt;5,"No",IF(G34&lt;=0,"No","Yes")))</f>
        <v>Yes</v>
      </c>
      <c r="I34" s="95">
        <v>-8.76</v>
      </c>
      <c r="J34" s="95">
        <v>37.33</v>
      </c>
      <c r="K34" s="96" t="str">
        <f t="shared" si="2"/>
        <v>No</v>
      </c>
    </row>
    <row r="35" spans="1:11" ht="12" customHeight="1" x14ac:dyDescent="0.25">
      <c r="A35" s="177" t="s">
        <v>1619</v>
      </c>
      <c r="B35" s="178"/>
      <c r="C35" s="178"/>
      <c r="D35" s="178"/>
      <c r="E35" s="178"/>
      <c r="F35" s="178"/>
      <c r="G35" s="178"/>
      <c r="H35" s="178"/>
      <c r="I35" s="178"/>
      <c r="J35" s="178"/>
      <c r="K35" s="179"/>
    </row>
    <row r="36" spans="1:11" x14ac:dyDescent="0.25">
      <c r="A36" s="167" t="s">
        <v>1617</v>
      </c>
      <c r="B36" s="168"/>
      <c r="C36" s="168"/>
      <c r="D36" s="168"/>
      <c r="E36" s="168"/>
      <c r="F36" s="168"/>
      <c r="G36" s="168"/>
      <c r="H36" s="168"/>
      <c r="I36" s="168"/>
      <c r="J36" s="168"/>
      <c r="K36" s="169"/>
    </row>
    <row r="37" spans="1:11" x14ac:dyDescent="0.25">
      <c r="A37" s="170" t="s">
        <v>1705</v>
      </c>
      <c r="B37" s="170"/>
      <c r="C37" s="170"/>
      <c r="D37" s="170"/>
      <c r="E37" s="170"/>
      <c r="F37" s="170"/>
      <c r="G37" s="170"/>
      <c r="H37" s="170"/>
      <c r="I37" s="170"/>
      <c r="J37" s="170"/>
      <c r="K37" s="171"/>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1567</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22">
        <v>4928</v>
      </c>
      <c r="D6" s="5" t="str">
        <f>IF($B6="N/A","N/A",IF(C6&gt;15,"No",IF(C6&lt;-15,"No","Yes")))</f>
        <v>N/A</v>
      </c>
      <c r="E6" s="22">
        <v>4928</v>
      </c>
      <c r="F6" s="5" t="str">
        <f>IF($B6="N/A","N/A",IF(E6&gt;15,"No",IF(E6&lt;-15,"No","Yes")))</f>
        <v>N/A</v>
      </c>
      <c r="G6" s="22">
        <v>4950</v>
      </c>
      <c r="H6" s="5" t="str">
        <f>IF($B6="N/A","N/A",IF(G6&gt;15,"No",IF(G6&lt;-15,"No","Yes")))</f>
        <v>N/A</v>
      </c>
      <c r="I6" s="6">
        <v>0</v>
      </c>
      <c r="J6" s="6">
        <v>0.44640000000000002</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104" t="s">
        <v>849</v>
      </c>
      <c r="B9" s="21" t="s">
        <v>213</v>
      </c>
      <c r="C9" s="23">
        <v>1931.6913555000001</v>
      </c>
      <c r="D9" s="5" t="str">
        <f>IF($B9="N/A","N/A",IF(C9&gt;15,"No",IF(C9&lt;-15,"No","Yes")))</f>
        <v>N/A</v>
      </c>
      <c r="E9" s="23">
        <v>1918.1850649</v>
      </c>
      <c r="F9" s="5" t="str">
        <f>IF($B9="N/A","N/A",IF(E9&gt;15,"No",IF(E9&lt;-15,"No","Yes")))</f>
        <v>N/A</v>
      </c>
      <c r="G9" s="23">
        <v>2383.0383837999998</v>
      </c>
      <c r="H9" s="5" t="str">
        <f>IF($B9="N/A","N/A",IF(G9&gt;15,"No",IF(G9&lt;-15,"No","Yes")))</f>
        <v>N/A</v>
      </c>
      <c r="I9" s="6">
        <v>-0.69899999999999995</v>
      </c>
      <c r="J9" s="6">
        <v>24.23</v>
      </c>
      <c r="K9" s="85" t="str">
        <f t="shared" si="0"/>
        <v>Yes</v>
      </c>
    </row>
    <row r="10" spans="1:11" x14ac:dyDescent="0.25">
      <c r="A10" s="104" t="s">
        <v>650</v>
      </c>
      <c r="B10" s="21" t="s">
        <v>237</v>
      </c>
      <c r="C10" s="4">
        <v>99.066558442000002</v>
      </c>
      <c r="D10" s="5" t="str">
        <f>IF($B10="N/A","N/A",IF(C10&gt;99,"No",IF(C10&lt;75,"No","Yes")))</f>
        <v>No</v>
      </c>
      <c r="E10" s="4">
        <v>99.512987013</v>
      </c>
      <c r="F10" s="5" t="str">
        <f>IF($B10="N/A","N/A",IF(E10&gt;99,"No",IF(E10&lt;75,"No","Yes")))</f>
        <v>No</v>
      </c>
      <c r="G10" s="4">
        <v>99.414141413999999</v>
      </c>
      <c r="H10" s="5" t="str">
        <f>IF($B10="N/A","N/A",IF(G10&gt;99,"No",IF(G10&lt;75,"No","Yes")))</f>
        <v>No</v>
      </c>
      <c r="I10" s="6">
        <v>0.4506</v>
      </c>
      <c r="J10" s="6">
        <v>-9.9000000000000005E-2</v>
      </c>
      <c r="K10" s="85" t="str">
        <f t="shared" si="0"/>
        <v>Yes</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1750</v>
      </c>
      <c r="J11" s="6" t="s">
        <v>1750</v>
      </c>
      <c r="K11" s="85" t="str">
        <f t="shared" si="0"/>
        <v>N/A</v>
      </c>
    </row>
    <row r="12" spans="1:11" x14ac:dyDescent="0.25">
      <c r="A12" s="104" t="s">
        <v>652</v>
      </c>
      <c r="B12" s="29" t="s">
        <v>239</v>
      </c>
      <c r="C12" s="5">
        <v>0.93344155839999998</v>
      </c>
      <c r="D12" s="5" t="str">
        <f>IF($B12="N/A","N/A",IF(C12&gt;10,"No",IF(C12&lt;=0,"No","Yes")))</f>
        <v>Yes</v>
      </c>
      <c r="E12" s="5">
        <v>0.48701298700000001</v>
      </c>
      <c r="F12" s="5" t="str">
        <f>IF($B12="N/A","N/A",IF(E12&gt;10,"No",IF(E12&lt;=0,"No","Yes")))</f>
        <v>Yes</v>
      </c>
      <c r="G12" s="5">
        <v>0.58585858589999995</v>
      </c>
      <c r="H12" s="5" t="str">
        <f>IF($B12="N/A","N/A",IF(G12&gt;10,"No",IF(G12&lt;=0,"No","Yes")))</f>
        <v>Yes</v>
      </c>
      <c r="I12" s="6">
        <v>-47.8</v>
      </c>
      <c r="J12" s="6">
        <v>20.3</v>
      </c>
      <c r="K12" s="85" t="str">
        <f t="shared" si="0"/>
        <v>Yes</v>
      </c>
    </row>
    <row r="13" spans="1:11" x14ac:dyDescent="0.25">
      <c r="A13" s="104" t="s">
        <v>653</v>
      </c>
      <c r="B13" s="29" t="s">
        <v>224</v>
      </c>
      <c r="C13" s="5">
        <v>0</v>
      </c>
      <c r="D13" s="5" t="str">
        <f>IF($B13="N/A","N/A",IF(C13&gt;5,"No",IF(C13&lt;=0,"No","Yes")))</f>
        <v>No</v>
      </c>
      <c r="E13" s="5">
        <v>0</v>
      </c>
      <c r="F13" s="5" t="str">
        <f>IF($B13="N/A","N/A",IF(E13&gt;5,"No",IF(E13&lt;=0,"No","Yes")))</f>
        <v>No</v>
      </c>
      <c r="G13" s="5">
        <v>0</v>
      </c>
      <c r="H13" s="5" t="str">
        <f>IF($B13="N/A","N/A",IF(G13&gt;5,"No",IF(G13&lt;=0,"No","Yes")))</f>
        <v>No</v>
      </c>
      <c r="I13" s="6" t="s">
        <v>1750</v>
      </c>
      <c r="J13" s="6" t="s">
        <v>1750</v>
      </c>
      <c r="K13" s="85" t="str">
        <f t="shared" si="0"/>
        <v>N/A</v>
      </c>
    </row>
    <row r="14" spans="1:11" x14ac:dyDescent="0.25">
      <c r="A14" s="104" t="s">
        <v>159</v>
      </c>
      <c r="B14" s="21" t="s">
        <v>214</v>
      </c>
      <c r="C14" s="5">
        <v>99.776785713999999</v>
      </c>
      <c r="D14" s="5" t="str">
        <f>IF($B14="N/A","N/A",IF(C14&gt;100,"No",IF(C14&lt;95,"No","Yes")))</f>
        <v>Yes</v>
      </c>
      <c r="E14" s="5">
        <v>99.614448052</v>
      </c>
      <c r="F14" s="5" t="str">
        <f>IF($B14="N/A","N/A",IF(E14&gt;100,"No",IF(E14&lt;95,"No","Yes")))</f>
        <v>Yes</v>
      </c>
      <c r="G14" s="5">
        <v>99.939393938999999</v>
      </c>
      <c r="H14" s="5" t="str">
        <f>IF($B14="N/A","N/A",IF(G14&gt;100,"No",IF(G14&lt;95,"No","Yes")))</f>
        <v>Yes</v>
      </c>
      <c r="I14" s="6">
        <v>-0.16300000000000001</v>
      </c>
      <c r="J14" s="6">
        <v>0.32619999999999999</v>
      </c>
      <c r="K14" s="85" t="str">
        <f t="shared" si="0"/>
        <v>Yes</v>
      </c>
    </row>
    <row r="15" spans="1:11" x14ac:dyDescent="0.25">
      <c r="A15" s="104"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85" t="str">
        <f t="shared" si="0"/>
        <v>Yes</v>
      </c>
    </row>
    <row r="16" spans="1:11" x14ac:dyDescent="0.25">
      <c r="A16" s="104" t="s">
        <v>846</v>
      </c>
      <c r="B16" s="21" t="s">
        <v>226</v>
      </c>
      <c r="C16" s="5">
        <v>6.8384740260000001</v>
      </c>
      <c r="D16" s="5" t="str">
        <f>IF($B16="N/A","N/A",IF(C16&gt;30,"No",IF(C16&lt;5,"No","Yes")))</f>
        <v>Yes</v>
      </c>
      <c r="E16" s="5">
        <v>6.6761363636000004</v>
      </c>
      <c r="F16" s="5" t="str">
        <f>IF($B16="N/A","N/A",IF(E16&gt;30,"No",IF(E16&lt;5,"No","Yes")))</f>
        <v>Yes</v>
      </c>
      <c r="G16" s="5">
        <v>5.5555555555999998</v>
      </c>
      <c r="H16" s="5" t="str">
        <f>IF($B16="N/A","N/A",IF(G16&gt;30,"No",IF(G16&lt;5,"No","Yes")))</f>
        <v>Yes</v>
      </c>
      <c r="I16" s="6">
        <v>-2.37</v>
      </c>
      <c r="J16" s="6">
        <v>-16.8</v>
      </c>
      <c r="K16" s="85" t="str">
        <f t="shared" si="0"/>
        <v>Yes</v>
      </c>
    </row>
    <row r="17" spans="1:11" x14ac:dyDescent="0.25">
      <c r="A17" s="104" t="s">
        <v>847</v>
      </c>
      <c r="B17" s="21" t="s">
        <v>227</v>
      </c>
      <c r="C17" s="5">
        <v>32.325487013</v>
      </c>
      <c r="D17" s="5" t="str">
        <f>IF($B17="N/A","N/A",IF(C17&gt;75,"No",IF(C17&lt;15,"No","Yes")))</f>
        <v>Yes</v>
      </c>
      <c r="E17" s="5">
        <v>28.551136364000001</v>
      </c>
      <c r="F17" s="5" t="str">
        <f>IF($B17="N/A","N/A",IF(E17&gt;75,"No",IF(E17&lt;15,"No","Yes")))</f>
        <v>Yes</v>
      </c>
      <c r="G17" s="5">
        <v>28.626262625999999</v>
      </c>
      <c r="H17" s="5" t="str">
        <f>IF($B17="N/A","N/A",IF(G17&gt;75,"No",IF(G17&lt;15,"No","Yes")))</f>
        <v>Yes</v>
      </c>
      <c r="I17" s="6">
        <v>-11.7</v>
      </c>
      <c r="J17" s="6">
        <v>0.2631</v>
      </c>
      <c r="K17" s="85" t="str">
        <f t="shared" si="0"/>
        <v>Yes</v>
      </c>
    </row>
    <row r="18" spans="1:11" x14ac:dyDescent="0.25">
      <c r="A18" s="104" t="s">
        <v>848</v>
      </c>
      <c r="B18" s="21" t="s">
        <v>228</v>
      </c>
      <c r="C18" s="5">
        <v>60.836038961</v>
      </c>
      <c r="D18" s="5" t="str">
        <f>IF($B18="N/A","N/A",IF(C18&gt;70,"No",IF(C18&lt;25,"No","Yes")))</f>
        <v>Yes</v>
      </c>
      <c r="E18" s="5">
        <v>64.772727273000001</v>
      </c>
      <c r="F18" s="5" t="str">
        <f>IF($B18="N/A","N/A",IF(E18&gt;70,"No",IF(E18&lt;25,"No","Yes")))</f>
        <v>Yes</v>
      </c>
      <c r="G18" s="5">
        <v>59.070707071000001</v>
      </c>
      <c r="H18" s="5" t="str">
        <f>IF($B18="N/A","N/A",IF(G18&gt;70,"No",IF(G18&lt;25,"No","Yes")))</f>
        <v>Yes</v>
      </c>
      <c r="I18" s="6">
        <v>6.4710000000000001</v>
      </c>
      <c r="J18" s="6">
        <v>-8.8000000000000007</v>
      </c>
      <c r="K18" s="85" t="str">
        <f t="shared" si="0"/>
        <v>Yes</v>
      </c>
    </row>
    <row r="19" spans="1:11" x14ac:dyDescent="0.25">
      <c r="A19" s="104" t="s">
        <v>160</v>
      </c>
      <c r="B19" s="21" t="s">
        <v>214</v>
      </c>
      <c r="C19" s="5">
        <v>99.756493505999998</v>
      </c>
      <c r="D19" s="5" t="str">
        <f>IF($B19="N/A","N/A",IF(C19&gt;100,"No",IF(C19&lt;95,"No","Yes")))</f>
        <v>Yes</v>
      </c>
      <c r="E19" s="5">
        <v>99.939123377000001</v>
      </c>
      <c r="F19" s="5" t="str">
        <f>IF($B19="N/A","N/A",IF(E19&gt;100,"No",IF(E19&lt;95,"No","Yes")))</f>
        <v>Yes</v>
      </c>
      <c r="G19" s="5">
        <v>99.959595960000001</v>
      </c>
      <c r="H19" s="5" t="str">
        <f>IF($B19="N/A","N/A",IF(G19&gt;100,"No",IF(G19&lt;95,"No","Yes")))</f>
        <v>Yes</v>
      </c>
      <c r="I19" s="6">
        <v>0.18310000000000001</v>
      </c>
      <c r="J19" s="6">
        <v>2.0500000000000001E-2</v>
      </c>
      <c r="K19" s="85" t="str">
        <f t="shared" si="0"/>
        <v>Yes</v>
      </c>
    </row>
    <row r="20" spans="1:11" x14ac:dyDescent="0.25">
      <c r="A20" s="83" t="s">
        <v>372</v>
      </c>
      <c r="B20" s="21" t="s">
        <v>241</v>
      </c>
      <c r="C20" s="5">
        <v>9.0909090909000003</v>
      </c>
      <c r="D20" s="5" t="str">
        <f>IF($B20="N/A","N/A",IF(C20&gt;5,"No",IF(C20&lt;1,"No","Yes")))</f>
        <v>No</v>
      </c>
      <c r="E20" s="5">
        <v>7.3457792207999999</v>
      </c>
      <c r="F20" s="5" t="str">
        <f>IF($B20="N/A","N/A",IF(E20&gt;5,"No",IF(E20&lt;1,"No","Yes")))</f>
        <v>No</v>
      </c>
      <c r="G20" s="5">
        <v>7.4343434342999997</v>
      </c>
      <c r="H20" s="5" t="str">
        <f>IF($B20="N/A","N/A",IF(G20&gt;5,"No",IF(G20&lt;1,"No","Yes")))</f>
        <v>No</v>
      </c>
      <c r="I20" s="6">
        <v>-19.2</v>
      </c>
      <c r="J20" s="6">
        <v>1.206</v>
      </c>
      <c r="K20" s="85" t="str">
        <f t="shared" si="0"/>
        <v>Yes</v>
      </c>
    </row>
    <row r="21" spans="1:11" x14ac:dyDescent="0.25">
      <c r="A21" s="83" t="s">
        <v>374</v>
      </c>
      <c r="B21" s="21" t="s">
        <v>242</v>
      </c>
      <c r="C21" s="5">
        <v>83.563311687999999</v>
      </c>
      <c r="D21" s="5" t="str">
        <f>IF($B21="N/A","N/A",IF(C21&gt;98,"No",IF(C21&lt;8,"No","Yes")))</f>
        <v>Yes</v>
      </c>
      <c r="E21" s="5">
        <v>85.9375</v>
      </c>
      <c r="F21" s="5" t="str">
        <f>IF($B21="N/A","N/A",IF(E21&gt;98,"No",IF(E21&lt;8,"No","Yes")))</f>
        <v>Yes</v>
      </c>
      <c r="G21" s="5">
        <v>86.080808081000001</v>
      </c>
      <c r="H21" s="5" t="str">
        <f>IF($B21="N/A","N/A",IF(G21&gt;98,"No",IF(G21&lt;8,"No","Yes")))</f>
        <v>Yes</v>
      </c>
      <c r="I21" s="6">
        <v>2.8410000000000002</v>
      </c>
      <c r="J21" s="6">
        <v>0.1668</v>
      </c>
      <c r="K21" s="85" t="str">
        <f t="shared" si="0"/>
        <v>Yes</v>
      </c>
    </row>
    <row r="22" spans="1:11" x14ac:dyDescent="0.25">
      <c r="A22" s="100" t="s">
        <v>375</v>
      </c>
      <c r="B22" s="106" t="s">
        <v>224</v>
      </c>
      <c r="C22" s="94">
        <v>0.34496753250000001</v>
      </c>
      <c r="D22" s="94" t="str">
        <f>IF($B22="N/A","N/A",IF(C22&gt;5,"No",IF(C22&lt;=0,"No","Yes")))</f>
        <v>Yes</v>
      </c>
      <c r="E22" s="94">
        <v>0.16233766229999999</v>
      </c>
      <c r="F22" s="94" t="str">
        <f>IF($B22="N/A","N/A",IF(E22&gt;5,"No",IF(E22&lt;=0,"No","Yes")))</f>
        <v>Yes</v>
      </c>
      <c r="G22" s="94">
        <v>8.0808080800000001E-2</v>
      </c>
      <c r="H22" s="94" t="str">
        <f>IF($B22="N/A","N/A",IF(G22&gt;5,"No",IF(G22&lt;=0,"No","Yes")))</f>
        <v>Yes</v>
      </c>
      <c r="I22" s="95">
        <v>-52.9</v>
      </c>
      <c r="J22" s="95">
        <v>-50.2</v>
      </c>
      <c r="K22" s="96" t="str">
        <f t="shared" si="0"/>
        <v>No</v>
      </c>
    </row>
    <row r="23" spans="1:11" ht="12" customHeight="1" x14ac:dyDescent="0.25">
      <c r="A23" s="177" t="s">
        <v>1619</v>
      </c>
      <c r="B23" s="178"/>
      <c r="C23" s="178"/>
      <c r="D23" s="178"/>
      <c r="E23" s="178"/>
      <c r="F23" s="178"/>
      <c r="G23" s="178"/>
      <c r="H23" s="178"/>
      <c r="I23" s="178"/>
      <c r="J23" s="178"/>
      <c r="K23" s="179"/>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2025-05-02T18:06:16Z</dcterms:modified>
  <dc:language>English</dc:language>
</cp:coreProperties>
</file>