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PA 2010-2012\"/>
    </mc:Choice>
  </mc:AlternateContent>
  <xr:revisionPtr revIDLastSave="0" documentId="8_{B955F922-D4F6-47A8-A84A-E483B3DD3F0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<sst xmlns="http://schemas.openxmlformats.org/spreadsheetml/2006/main" count="7336" uniqueCount="1749">
  <si>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</si>
  <si>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</si>
  <si>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</si>
  <si>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</si>
  <si>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</si>
  <si>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</si>
  <si>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</si>
  <si>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</si>
  <si>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</si>
  <si>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</si>
  <si>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</si>
  <si>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</si>
  <si>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</si>
  <si>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</si>
  <si>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</si>
  <si>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</si>
  <si>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</si>
  <si>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</si>
  <si>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</si>
  <si>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</si>
  <si>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</si>
  <si>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</si>
  <si>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</si>
  <si>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</si>
  <si>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</si>
  <si>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</si>
  <si>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</si>
  <si>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</si>
  <si>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</si>
  <si>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</si>
  <si>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</si>
  <si>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</si>
  <si>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</si>
  <si>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</si>
  <si>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</si>
  <si>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</si>
  <si>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</si>
  <si>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</si>
  <si>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</si>
  <si>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</si>
  <si>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</si>
  <si>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</si>
  <si>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</si>
  <si>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</si>
  <si>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</si>
  <si>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</si>
  <si>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</si>
  <si>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</si>
  <si>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</si>
  <si>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</si>
  <si>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</si>
  <si>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</si>
  <si>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</si>
  <si>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</si>
  <si>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</si>
  <si>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</si>
  <si>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</si>
  <si>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</si>
  <si>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</si>
  <si>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</si>
  <si>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</si>
  <si>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</si>
  <si>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</si>
  <si>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</si>
  <si>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</si>
  <si>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</si>
  <si>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</si>
  <si>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</si>
  <si>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</si>
  <si>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</si>
  <si>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</si>
  <si>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</si>
  <si>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</si>
  <si>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</si>
  <si>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</si>
  <si>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</si>
  <si>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</si>
  <si>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</si>
  <si>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</si>
  <si>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</si>
  <si>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</si>
  <si>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</si>
  <si>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</si>
  <si>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</si>
  <si>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</si>
  <si>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</si>
  <si>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</si>
  <si>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</si>
  <si>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</si>
  <si>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</si>
  <si>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</si>
  <si>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</si>
  <si>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</si>
  <si>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</si>
  <si>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</si>
  <si>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</si>
  <si>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</si>
  <si>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</si>
  <si>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</si>
  <si>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</si>
  <si>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</si>
  <si>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</si>
  <si>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</si>
  <si>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</si>
  <si>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</si>
  <si>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</si>
  <si>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</si>
  <si>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</si>
  <si>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</si>
  <si>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</si>
  <si>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</si>
  <si>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</si>
  <si>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</si>
  <si>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</si>
  <si>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</si>
  <si>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</si>
  <si>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</si>
  <si>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</si>
  <si>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</si>
  <si>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</si>
  <si>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</si>
  <si>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</si>
  <si>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</si>
  <si>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</si>
  <si>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</si>
  <si>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</si>
  <si>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</si>
  <si>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</si>
  <si>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</si>
  <si>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</si>
  <si>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</si>
  <si>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</si>
  <si>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</si>
  <si>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</si>
  <si>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</si>
  <si>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</si>
  <si>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</si>
  <si>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</si>
  <si>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</si>
  <si>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</si>
  <si>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</si>
  <si>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</si>
  <si>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</si>
  <si>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</si>
  <si>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</si>
  <si>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</si>
  <si>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</si>
  <si>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</si>
  <si>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</si>
  <si>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</si>
  <si>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</si>
  <si>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</si>
  <si>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</si>
  <si>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</si>
  <si>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</si>
  <si>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</si>
  <si>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</si>
  <si>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</si>
  <si>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</si>
  <si>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</si>
  <si>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</si>
  <si>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</si>
  <si>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</si>
  <si>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</si>
  <si>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</si>
  <si>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</si>
  <si>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</si>
  <si>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</si>
  <si>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</si>
  <si>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</si>
  <si>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</si>
  <si>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</si>
  <si>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</si>
  <si>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</si>
  <si>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</si>
  <si>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</si>
  <si>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</si>
  <si>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</si>
  <si>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</si>
  <si>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</si>
  <si>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</si>
  <si>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</si>
  <si>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</si>
  <si>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</si>
  <si>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</si>
  <si>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</si>
  <si>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</si>
  <si>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</si>
  <si>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</si>
  <si>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</si>
  <si>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</si>
  <si>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</si>
  <si>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</si>
  <si>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</si>
  <si>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</si>
  <si>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</si>
  <si>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</si>
  <si>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</si>
  <si>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</si>
  <si>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</si>
  <si>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</si>
  <si>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</si>
  <si>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</si>
  <si>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</si>
  <si>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</si>
  <si>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</si>
  <si>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</si>
  <si>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</si>
  <si>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</si>
  <si>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</si>
  <si>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</si>
  <si>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</si>
  <si>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</si>
  <si>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</si>
  <si>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</si>
  <si>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</si>
  <si>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</si>
  <si>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</si>
  <si>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</si>
  <si>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</si>
  <si>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</si>
  <si>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</si>
  <si>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</si>
  <si>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</si>
  <si>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</si>
  <si>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</si>
  <si>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</si>
  <si>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</si>
  <si>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</si>
  <si>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</si>
  <si>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</si>
  <si>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</si>
  <si>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</si>
  <si>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</si>
  <si>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</si>
  <si>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</si>
  <si>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</si>
  <si>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</si>
  <si>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</si>
  <si>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</si>
  <si>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</si>
  <si>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</si>
  <si>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</si>
  <si>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</si>
  <si>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</si>
  <si>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</si>
  <si>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</si>
  <si>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</si>
  <si>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</si>
  <si>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</si>
  <si>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</si>
  <si>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</si>
  <si>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</si>
  <si>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</si>
  <si>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</si>
  <si>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</si>
  <si>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</si>
  <si>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</si>
  <si>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</si>
  <si>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</si>
  <si>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</si>
  <si>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</si>
  <si>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</si>
  <si>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</si>
  <si>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</si>
  <si>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</si>
  <si>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</si>
  <si>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</si>
  <si>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</si>
  <si>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</si>
  <si>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</si>
  <si>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</si>
  <si>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</si>
  <si>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</si>
  <si>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</si>
  <si>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</si>
  <si>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</si>
  <si>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</si>
  <si>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</si>
  <si>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</si>
  <si>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</si>
  <si>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</si>
  <si>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</si>
  <si>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</si>
  <si>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</si>
  <si>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</si>
  <si>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</si>
  <si>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</si>
  <si>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</si>
  <si>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</si>
  <si>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</si>
  <si>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</si>
  <si>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</si>
  <si>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</si>
  <si>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</si>
  <si>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</si>
  <si>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</si>
  <si>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</si>
  <si>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</si>
  <si>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</si>
  <si>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</si>
  <si>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</si>
  <si>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</si>
  <si>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</si>
  <si>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</si>
  <si>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</si>
  <si>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</si>
  <si>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</si>
  <si>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</si>
  <si>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</si>
  <si>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</si>
  <si>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</si>
  <si>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</si>
  <si>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</si>
  <si>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</si>
  <si>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</si>
  <si>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</si>
  <si>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</si>
  <si>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</si>
  <si>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</si>
  <si>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</si>
  <si>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</si>
  <si>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</si>
  <si>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</si>
  <si>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</si>
  <si>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</si>
  <si>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</si>
  <si>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</si>
  <si>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</si>
  <si>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</si>
  <si>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</si>
  <si>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</si>
  <si>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</si>
  <si>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</si>
  <si>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</si>
  <si>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</si>
  <si>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</si>
  <si>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</si>
  <si>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</si>
  <si>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</si>
  <si>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</si>
  <si>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</si>
  <si>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</si>
  <si>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</si>
  <si>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</si>
  <si>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</si>
  <si>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</si>
  <si>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</si>
  <si>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</si>
  <si>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</si>
  <si>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</si>
  <si>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</si>
  <si>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</si>
  <si>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</si>
  <si>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</si>
  <si>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</si>
  <si>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</si>
  <si>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</si>
  <si>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</si>
  <si>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</si>
  <si>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</si>
  <si>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</si>
  <si>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</si>
  <si>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</si>
  <si>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</si>
  <si>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</si>
  <si>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</si>
  <si>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</si>
  <si>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</si>
  <si>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</si>
  <si>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</si>
  <si>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</si>
  <si>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</si>
  <si>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</si>
  <si>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</si>
  <si>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</si>
  <si>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</si>
  <si>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</si>
  <si>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</si>
  <si>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</si>
  <si>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</si>
  <si>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</si>
  <si>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</si>
  <si>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</si>
  <si>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</si>
  <si>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</si>
  <si>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</si>
  <si>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</si>
  <si>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</si>
  <si>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</si>
  <si>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</si>
  <si>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</si>
  <si>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</si>
  <si>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</si>
  <si>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</si>
  <si>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</si>
  <si>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</si>
  <si>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</si>
  <si>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</si>
  <si>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</si>
  <si>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</si>
  <si>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</si>
  <si>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</si>
  <si>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</si>
  <si>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</si>
  <si>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</si>
  <si>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</si>
  <si>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</si>
  <si>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</si>
  <si>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</si>
  <si>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</si>
  <si>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</si>
  <si>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</si>
  <si>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</si>
  <si>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</si>
  <si>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</si>
  <si>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</si>
  <si>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</si>
  <si>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</si>
  <si>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</si>
  <si>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</si>
  <si>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</si>
  <si>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</si>
  <si>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</si>
  <si>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</si>
  <si>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</si>
  <si>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</si>
  <si>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</si>
  <si>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</si>
  <si>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</si>
  <si>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</si>
  <si>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</si>
  <si>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</si>
  <si>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</si>
  <si>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</si>
  <si>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</si>
  <si>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</si>
  <si>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</si>
  <si>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</si>
  <si>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</si>
  <si>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</si>
  <si>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</si>
  <si>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</si>
  <si>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</si>
  <si>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</si>
  <si>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</si>
  <si>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</si>
  <si>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</si>
  <si>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</si>
  <si>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</si>
  <si>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</si>
  <si>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</si>
  <si>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</si>
  <si>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</si>
  <si>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</si>
  <si>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</si>
  <si>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</si>
  <si>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</si>
  <si>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</si>
  <si>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</si>
  <si>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</si>
  <si>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</si>
  <si>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</si>
  <si>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</si>
  <si>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</si>
  <si>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</si>
  <si>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</si>
  <si>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</si>
  <si>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</si>
  <si>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</si>
  <si>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</si>
  <si>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</si>
  <si>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</si>
  <si>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</si>
  <si>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</si>
  <si>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</si>
  <si>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</si>
  <si>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</si>
  <si>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</si>
  <si>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</si>
  <si>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</si>
  <si>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</si>
  <si>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</si>
  <si>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</si>
  <si>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</si>
  <si>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</si>
  <si>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</si>
  <si>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</si>
  <si>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</si>
  <si>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</si>
  <si>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</si>
  <si>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</si>
  <si>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</si>
  <si>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</si>
  <si>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</si>
  <si>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</si>
  <si>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</si>
  <si>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</si>
  <si>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</si>
  <si>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</si>
  <si>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</si>
  <si>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</si>
  <si>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</si>
  <si>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</si>
  <si>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</si>
  <si>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</si>
  <si>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</si>
  <si>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</si>
  <si>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</si>
  <si>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</si>
  <si>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</si>
  <si>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</si>
  <si>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</si>
  <si>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</si>
  <si>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</si>
  <si>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</si>
  <si>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</si>
  <si>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</si>
  <si>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</si>
  <si>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</si>
  <si>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</si>
  <si>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</si>
  <si>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</si>
  <si>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</si>
  <si>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</si>
  <si>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</si>
  <si>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</si>
  <si>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</si>
  <si>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</si>
  <si>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</si>
  <si>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</si>
  <si>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</si>
  <si>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</si>
  <si>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</si>
  <si>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</si>
  <si>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</si>
  <si>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</si>
  <si>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</si>
  <si>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</si>
  <si>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</si>
  <si>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</si>
  <si>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</si>
  <si>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</si>
  <si>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</si>
  <si>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</si>
  <si>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</si>
  <si>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</si>
  <si>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</si>
  <si>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</si>
  <si>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</si>
  <si>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</si>
  <si>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</si>
  <si>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</si>
  <si>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</si>
  <si>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</si>
  <si>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</si>
  <si>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</si>
  <si>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</si>
  <si>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</si>
  <si>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</si>
  <si>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</si>
  <si>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</si>
  <si>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</si>
  <si>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</si>
  <si>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</si>
  <si>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</si>
  <si>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</si>
  <si>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</si>
  <si>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</si>
  <si>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</si>
  <si>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</si>
  <si>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</si>
  <si>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</si>
  <si>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</si>
  <si>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</si>
  <si>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</si>
  <si>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</si>
  <si>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</si>
  <si>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</si>
  <si>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</si>
  <si>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</si>
  <si>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</si>
  <si>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</si>
  <si>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</si>
  <si>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</si>
  <si>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</si>
  <si>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</si>
  <si>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</si>
  <si>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</si>
  <si>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</si>
  <si>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</si>
  <si>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</si>
  <si>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</si>
  <si>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</si>
  <si>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</si>
  <si>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</si>
  <si>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</si>
  <si>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</si>
  <si>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</si>
  <si>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</si>
  <si>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</si>
  <si>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</si>
  <si>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</si>
  <si>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</si>
  <si>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</si>
  <si>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</si>
  <si>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</si>
  <si>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</si>
  <si>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</si>
  <si>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</si>
  <si>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</si>
  <si>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</si>
  <si>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</si>
  <si>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</si>
  <si>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</si>
  <si>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</si>
  <si>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</si>
  <si>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</si>
  <si>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</si>
  <si>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</si>
  <si>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</si>
  <si>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</si>
  <si>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</si>
  <si>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</si>
  <si>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</si>
  <si>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</si>
  <si>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</si>
  <si>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</si>
  <si>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</si>
  <si>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</si>
  <si>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</si>
  <si>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</si>
  <si>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</si>
  <si>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</si>
  <si>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</si>
  <si>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</si>
  <si>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</si>
  <si>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</si>
  <si>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</si>
  <si>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</si>
  <si>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</si>
  <si>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</si>
  <si>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</si>
  <si>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</si>
  <si>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</si>
  <si>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</si>
  <si>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</si>
  <si>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</si>
  <si>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</si>
  <si>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</si>
  <si>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</si>
  <si>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</si>
  <si>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</si>
  <si>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</si>
  <si>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</si>
  <si>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</si>
  <si>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</si>
  <si>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</si>
  <si>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</si>
  <si>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</si>
  <si>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</si>
  <si>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</si>
  <si>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</si>
  <si>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</si>
  <si>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</si>
  <si>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</si>
  <si>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</si>
  <si>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</si>
  <si>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</si>
  <si>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</si>
  <si>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</si>
  <si>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</si>
  <si>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</si>
  <si>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</si>
  <si>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</si>
  <si>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</si>
  <si>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</si>
  <si>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</si>
  <si>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</si>
  <si>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</si>
  <si>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</si>
  <si>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</si>
  <si>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</si>
  <si>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</si>
  <si>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</si>
  <si>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</si>
  <si>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</si>
  <si>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</si>
  <si>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</si>
  <si>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</si>
  <si>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</si>
  <si>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</si>
  <si>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</si>
  <si>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</si>
  <si>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</si>
  <si>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</si>
  <si>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</si>
  <si>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</si>
  <si>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</si>
  <si>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</si>
  <si>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</si>
  <si>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</si>
  <si>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</si>
  <si>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</si>
  <si>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</si>
  <si>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</si>
  <si>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</si>
  <si>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</si>
  <si>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</si>
  <si>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</si>
  <si>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</si>
  <si>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</si>
  <si>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</si>
  <si>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</si>
  <si>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</si>
  <si>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</si>
  <si>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</si>
  <si>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</si>
  <si>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</si>
  <si>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</si>
  <si>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</si>
  <si>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</si>
  <si>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</si>
  <si>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</si>
  <si>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</si>
  <si>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</si>
  <si>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</si>
  <si>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</si>
  <si>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</si>
  <si>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</si>
  <si>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</si>
  <si>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</si>
  <si>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</si>
  <si>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</si>
  <si>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</si>
  <si>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</si>
  <si>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</si>
  <si>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</si>
  <si>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</si>
  <si>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</si>
  <si>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</si>
  <si>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</si>
  <si>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</si>
  <si>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</si>
  <si>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</si>
  <si>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</si>
  <si>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</si>
  <si>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</si>
  <si>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</si>
  <si>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</si>
  <si>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</si>
  <si>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</si>
  <si>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</si>
  <si>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</si>
  <si>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</si>
  <si>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</si>
  <si>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</si>
  <si>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</si>
  <si>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</si>
  <si>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</si>
  <si>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</si>
  <si>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</si>
  <si>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</si>
  <si>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</si>
  <si>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</si>
  <si>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</si>
  <si>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</si>
  <si>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</si>
  <si>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</si>
  <si>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</si>
  <si>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</si>
  <si>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</si>
  <si>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</si>
  <si>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</si>
  <si>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</si>
  <si>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</si>
  <si>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</si>
  <si>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</si>
  <si>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</si>
  <si>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</si>
  <si>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</si>
  <si>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</si>
  <si>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</si>
  <si>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</si>
  <si>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</si>
  <si>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</si>
  <si>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</si>
  <si>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</si>
  <si>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</si>
  <si>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</si>
  <si>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</si>
  <si>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</si>
  <si>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</si>
  <si>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</si>
  <si>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</si>
  <si>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</si>
  <si>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</si>
  <si>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</si>
  <si>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</si>
  <si>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</si>
  <si>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</si>
  <si>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</si>
  <si>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</si>
  <si>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</si>
  <si>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</si>
  <si>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</si>
  <si>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</si>
  <si>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</si>
  <si>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</si>
  <si>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</si>
  <si>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</si>
  <si>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</si>
  <si>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</si>
  <si>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</si>
  <si>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</si>
  <si>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</si>
  <si>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</si>
  <si>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</si>
  <si>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</si>
  <si>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</si>
  <si>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</si>
  <si>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</si>
  <si>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</si>
  <si>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</si>
  <si>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</si>
  <si>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</si>
  <si>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</si>
  <si>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</si>
  <si>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</si>
  <si>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</si>
  <si>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</si>
  <si>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</si>
  <si>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</si>
  <si>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</si>
  <si>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</si>
  <si>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</si>
  <si>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</si>
  <si>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</si>
  <si>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</si>
  <si>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</si>
  <si>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</si>
  <si>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</si>
  <si>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</si>
  <si>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</si>
  <si>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</si>
  <si>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</si>
  <si>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</si>
  <si>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</si>
  <si>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</si>
  <si>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</si>
  <si>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</si>
  <si>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</si>
  <si>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</si>
  <si>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</si>
  <si>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</si>
  <si>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</si>
  <si>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</si>
  <si>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</si>
  <si>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</si>
  <si>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</si>
  <si>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</si>
  <si>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</si>
  <si>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</si>
  <si>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</si>
  <si>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</si>
  <si>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</si>
  <si>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</si>
  <si>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</si>
  <si>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</si>
  <si>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</si>
  <si>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</si>
  <si>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</si>
  <si>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</si>
  <si>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</si>
  <si>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</si>
  <si>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</si>
  <si>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</si>
  <si>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</si>
  <si>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</si>
  <si>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</si>
  <si>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</si>
  <si>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</si>
  <si>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</si>
  <si>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</si>
  <si>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</si>
  <si>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</si>
  <si>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</si>
  <si>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</si>
  <si>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</si>
  <si>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</si>
  <si>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</si>
  <si>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</si>
  <si>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</si>
  <si>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</si>
  <si>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</si>
  <si>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</si>
  <si>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</si>
  <si>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</si>
  <si>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</si>
  <si>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</si>
  <si>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</si>
  <si>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</si>
  <si>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</si>
  <si>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</si>
  <si>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</si>
  <si>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</si>
  <si>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</si>
  <si>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</si>
  <si>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</si>
  <si>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</si>
  <si>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</si>
  <si>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</si>
  <si>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</si>
  <si>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</si>
  <si>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</si>
  <si>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</si>
  <si>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</si>
  <si>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</si>
  <si>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</si>
  <si>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</si>
  <si>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</si>
  <si>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</si>
  <si>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</si>
  <si>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</si>
  <si>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</si>
  <si>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</si>
  <si>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</si>
  <si>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</si>
  <si>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</si>
  <si>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</si>
  <si>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</si>
  <si>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</si>
  <si>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</si>
  <si>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</si>
  <si>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</si>
  <si>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</si>
  <si>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</si>
  <si>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</si>
  <si>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</si>
  <si>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</si>
  <si>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</si>
  <si>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</si>
  <si>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</si>
  <si>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</si>
  <si>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</si>
  <si>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</si>
  <si>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</si>
  <si>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</si>
  <si>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</si>
  <si>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</si>
  <si>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</si>
  <si>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</si>
  <si>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</si>
  <si>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</si>
  <si>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</si>
  <si>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</si>
  <si>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</si>
  <si>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</si>
  <si>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</si>
  <si>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</si>
  <si>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</si>
  <si>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</si>
  <si>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</si>
  <si>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</si>
  <si>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</si>
  <si>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</si>
  <si>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</si>
  <si>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</si>
  <si>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</si>
  <si>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</si>
  <si>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</si>
  <si>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</si>
  <si>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</si>
  <si>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</si>
  <si>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</si>
  <si>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</si>
  <si>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</si>
  <si>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</si>
  <si>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</si>
  <si>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</si>
  <si>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</si>
  <si>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</si>
  <si>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</si>
  <si>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</si>
  <si>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</si>
  <si>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</si>
  <si>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</si>
  <si>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</si>
  <si>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</si>
  <si>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</si>
  <si>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</si>
  <si>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</si>
  <si>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</si>
  <si>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</si>
  <si>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</si>
  <si>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</si>
  <si>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</si>
  <si>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</si>
  <si>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</si>
  <si>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</si>
  <si>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</si>
  <si>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</si>
  <si>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</si>
  <si>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</si>
  <si>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</si>
  <si>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</si>
  <si>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</si>
  <si>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</si>
  <si>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</si>
  <si>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</si>
  <si>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</si>
  <si>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</si>
  <si>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</si>
  <si>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</si>
  <si>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</si>
  <si>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</si>
  <si>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</si>
  <si>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</si>
  <si>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</si>
  <si>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</si>
  <si>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</si>
  <si>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</si>
  <si>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</si>
  <si>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</si>
  <si>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</si>
  <si>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</si>
  <si>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</si>
  <si>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</si>
  <si>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</si>
  <si>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</si>
  <si>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</si>
  <si>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</si>
  <si>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</si>
  <si>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</si>
  <si>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</si>
  <si>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</si>
  <si>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</si>
  <si>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</si>
  <si>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</si>
  <si>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</si>
  <si>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</si>
  <si>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</si>
  <si>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</si>
  <si>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</si>
  <si>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</si>
  <si>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</si>
  <si>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</si>
  <si>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</si>
  <si>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</si>
  <si>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</si>
  <si>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</si>
  <si>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</si>
  <si>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</si>
  <si>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</si>
  <si>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</si>
  <si>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</si>
  <si>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</si>
  <si>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</si>
  <si>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</si>
  <si>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</si>
  <si>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</si>
  <si>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</si>
  <si>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</si>
  <si>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</si>
  <si>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</si>
  <si>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</si>
  <si>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</si>
  <si>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</si>
  <si>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</si>
  <si>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</si>
  <si>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</si>
  <si>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</si>
  <si>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</si>
  <si>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</si>
  <si>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</si>
  <si>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</si>
  <si>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</si>
  <si>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</si>
  <si>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</si>
  <si>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</si>
  <si>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</si>
  <si>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</si>
  <si>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</si>
  <si>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</si>
  <si>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</si>
  <si>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</si>
  <si>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</si>
  <si>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</si>
  <si>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</si>
  <si>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</si>
  <si>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</si>
  <si>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</si>
  <si>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</si>
  <si>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</si>
  <si>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</si>
  <si>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</si>
  <si>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</si>
  <si>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</si>
  <si>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</si>
  <si>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</si>
  <si>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</si>
  <si>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</si>
  <si>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</si>
  <si>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</si>
  <si>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</si>
  <si>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</si>
  <si>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</si>
  <si>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</si>
  <si>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</si>
  <si>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</si>
  <si>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</si>
  <si>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</si>
  <si>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</si>
  <si>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</si>
  <si>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</si>
  <si>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</si>
  <si>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</si>
  <si>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</si>
  <si>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</si>
  <si>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</si>
  <si>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</si>
  <si>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</si>
  <si>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</si>
  <si>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</si>
  <si>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</si>
  <si>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</si>
  <si>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</si>
  <si>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</si>
  <si>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</si>
  <si>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</si>
  <si>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</si>
  <si>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</si>
  <si>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</si>
  <si>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</si>
  <si>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</si>
  <si>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</si>
  <si>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</si>
  <si>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</si>
  <si>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</si>
  <si>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</si>
  <si>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</si>
  <si>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</si>
  <si>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</si>
  <si>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</si>
  <si>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</si>
  <si>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</si>
  <si>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</si>
  <si>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</si>
  <si>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</si>
  <si>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</si>
  <si>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</si>
  <si>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</si>
  <si>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</si>
  <si>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</si>
  <si>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</si>
  <si>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</si>
  <si>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</si>
  <si>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</si>
  <si>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</si>
  <si>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</si>
  <si>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</si>
  <si>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</si>
  <si>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</si>
  <si>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</si>
  <si>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</si>
  <si>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</si>
  <si>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</si>
  <si>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</si>
  <si>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</si>
  <si>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</si>
  <si>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</si>
  <si>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</si>
  <si>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</si>
  <si>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</si>
  <si>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</si>
  <si>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</si>
  <si>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</si>
  <si>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</si>
  <si>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</si>
  <si>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</si>
  <si>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</si>
  <si>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</si>
  <si>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</si>
  <si>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</si>
  <si>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</si>
  <si>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</si>
  <si>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</si>
  <si>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</si>
  <si>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</si>
  <si>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</si>
  <si>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</si>
  <si>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</si>
  <si>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</si>
  <si>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</si>
  <si>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</si>
  <si>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</si>
  <si>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</si>
  <si>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</si>
  <si>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</si>
  <si>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</si>
  <si>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</si>
  <si>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</si>
  <si>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</si>
  <si>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</si>
  <si>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</si>
  <si>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</si>
  <si>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</si>
  <si>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</si>
  <si>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</si>
  <si>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</si>
  <si>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</si>
  <si>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</si>
  <si>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</si>
  <si>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</si>
  <si>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</si>
  <si>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</si>
  <si>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</si>
  <si>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</si>
  <si>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</si>
  <si>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</si>
  <si>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</si>
  <si>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</si>
  <si>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</si>
  <si>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</si>
  <si>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</si>
  <si>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</si>
  <si>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</si>
  <si>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</si>
  <si>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</si>
  <si>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</si>
  <si>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</si>
  <si>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</si>
  <si>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</si>
  <si>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</si>
  <si>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</si>
  <si>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</si>
  <si>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</si>
  <si>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</si>
  <si>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</si>
  <si>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</si>
  <si>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</si>
  <si>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</si>
  <si>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</si>
  <si>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</si>
  <si>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</si>
  <si>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</si>
  <si>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</si>
  <si>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</si>
  <si>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</si>
  <si>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</si>
  <si>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</si>
  <si>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</si>
  <si>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</si>
  <si>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</si>
  <si>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</si>
  <si>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</si>
  <si>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</si>
  <si>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</si>
  <si>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</si>
  <si>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</si>
  <si>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</si>
  <si>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</si>
  <si>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</si>
  <si>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</si>
  <si>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</si>
  <si>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</si>
  <si>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</si>
  <si>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</si>
  <si>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</si>
  <si>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</si>
  <si>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</si>
  <si>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</si>
  <si>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</si>
  <si>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</si>
  <si>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</si>
  <si>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</si>
  <si>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</si>
  <si>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</si>
  <si>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</si>
  <si>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</si>
  <si>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</si>
  <si>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</si>
  <si>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</si>
  <si>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</si>
  <si>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</si>
  <si>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</si>
  <si>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</si>
  <si>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</si>
  <si>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</si>
  <si>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</si>
  <si>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</si>
  <si>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</si>
  <si>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</si>
  <si>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</si>
  <si>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</si>
  <si>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</si>
  <si>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</si>
  <si>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</si>
  <si>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</si>
  <si>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</si>
  <si>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</si>
  <si>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</si>
  <si>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</si>
  <si>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</si>
  <si>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</si>
  <si>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</si>
  <si>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</si>
  <si>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</si>
  <si>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</si>
  <si>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</si>
  <si>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</si>
  <si>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</si>
  <si>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</si>
  <si>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</si>
  <si>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</si>
  <si>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</si>
  <si>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</si>
  <si>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</si>
  <si>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</si>
  <si>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</si>
  <si>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</si>
  <si>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</si>
  <si>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</si>
  <si>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</si>
  <si>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</si>
  <si>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</si>
  <si>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</si>
  <si>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</si>
  <si>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</si>
  <si>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</si>
  <si>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</si>
  <si>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</si>
  <si>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</si>
  <si>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</si>
  <si>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</si>
  <si>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</si>
  <si>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</si>
  <si>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</si>
  <si>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</si>
  <si>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</si>
  <si>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</si>
  <si>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</si>
  <si>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</si>
  <si>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</si>
  <si>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</si>
  <si>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</si>
  <si>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</si>
  <si>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</si>
  <si>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</si>
  <si>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</si>
  <si>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</si>
  <si>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</si>
  <si>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</si>
  <si>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</si>
  <si>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</si>
  <si>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</si>
  <si>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</si>
  <si>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</si>
  <si>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</si>
  <si>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</si>
  <si>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</si>
  <si>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</si>
  <si>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</si>
  <si>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</si>
  <si>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</si>
  <si>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</si>
  <si>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</si>
  <si>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</si>
  <si>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</si>
  <si>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</si>
  <si>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</si>
  <si>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</si>
  <si>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</si>
  <si>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</si>
  <si>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</si>
  <si>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</si>
  <si>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</si>
  <si>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</si>
  <si>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</si>
  <si>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</si>
  <si>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</si>
  <si>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</si>
  <si>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</si>
  <si>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</si>
  <si>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</si>
  <si>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</si>
  <si>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</si>
  <si>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</si>
  <si>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</si>
  <si>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</si>
  <si>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</si>
  <si>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</si>
  <si>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</si>
  <si>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</si>
  <si>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</si>
  <si>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</si>
  <si>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</si>
  <si>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</si>
  <si>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</si>
  <si>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</si>
  <si>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</si>
  <si>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</si>
  <si>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</si>
  <si>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</si>
  <si>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</si>
  <si>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</si>
  <si>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</si>
  <si>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</si>
  <si>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</si>
  <si>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</si>
  <si>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</si>
  <si>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</si>
  <si>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</si>
  <si>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</si>
  <si>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</si>
  <si>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</si>
  <si>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</si>
  <si>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</si>
  <si>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</si>
  <si>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</si>
  <si>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</si>
  <si>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</si>
  <si>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</si>
  <si>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</si>
  <si>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</si>
  <si>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</si>
  <si>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</si>
  <si>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</si>
  <si>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</si>
  <si>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</si>
  <si>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</si>
  <si>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</si>
  <si>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</si>
  <si>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</si>
  <si>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</si>
  <si>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</si>
  <si>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</si>
  <si>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</si>
  <si>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</si>
  <si>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</si>
  <si>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</si>
  <si>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</si>
  <si>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</si>
  <si>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</si>
  <si>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</si>
  <si>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</si>
  <si>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</si>
  <si>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</si>
  <si>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</si>
  <si>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</si>
  <si>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</si>
  <si>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</si>
  <si>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</si>
  <si>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</si>
  <si>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</si>
  <si>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</si>
  <si>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</si>
  <si>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</si>
  <si>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</si>
  <si>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</si>
  <si>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</si>
  <si>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</si>
  <si>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</si>
  <si>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</si>
  <si>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</si>
  <si>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</si>
  <si>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</si>
  <si>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</si>
  <si>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</si>
  <si>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</si>
  <si>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</si>
  <si>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</si>
  <si>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</si>
  <si>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</si>
  <si>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</si>
  <si>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</si>
  <si>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</si>
  <si>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</si>
  <si>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</si>
  <si>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</si>
  <si>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</si>
  <si>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</si>
  <si>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</si>
  <si>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</si>
  <si>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</si>
  <si>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</si>
  <si>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</si>
  <si>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</si>
  <si>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</si>
  <si>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</si>
  <si>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</si>
  <si>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</si>
  <si>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</si>
  <si>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</si>
  <si>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</si>
  <si>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</si>
  <si>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</si>
  <si>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</si>
  <si>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</si>
  <si>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</si>
  <si>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</si>
  <si>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</si>
  <si>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</si>
  <si>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</si>
  <si>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</si>
  <si>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</si>
  <si>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</si>
  <si>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</si>
  <si>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</si>
  <si>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</si>
  <si>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</si>
  <si>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</si>
  <si>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</si>
  <si>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</si>
  <si>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</si>
  <si>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</si>
  <si>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</si>
  <si>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</si>
  <si>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</si>
  <si>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</si>
  <si>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</si>
  <si>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</si>
  <si>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</si>
  <si>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</si>
  <si>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</si>
  <si>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</si>
  <si>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</si>
  <si>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</si>
  <si>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</si>
  <si>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</si>
  <si>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</si>
  <si>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</si>
  <si>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</si>
  <si>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</si>
  <si>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</si>
  <si>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</si>
  <si>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</si>
  <si>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</si>
  <si>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</si>
  <si>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</si>
  <si>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</si>
  <si>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</si>
  <si>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</si>
  <si>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</si>
  <si>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</si>
  <si>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</si>
  <si>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</si>
  <si>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</si>
  <si>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</si>
  <si>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</si>
  <si>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</si>
  <si>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</si>
  <si>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</si>
  <si>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</si>
  <si>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</si>
  <si>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</si>
  <si>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</si>
  <si>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</si>
  <si>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</si>
  <si>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</si>
  <si>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</si>
  <si>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</si>
  <si>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</si>
  <si>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</si>
  <si>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</si>
  <si>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</si>
  <si>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</si>
  <si>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</si>
  <si>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</si>
  <si>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</si>
  <si>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</si>
  <si>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</si>
  <si>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</si>
  <si>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</si>
  <si>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</si>
  <si>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</si>
  <si>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</si>
  <si>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</si>
  <si>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</si>
  <si>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</si>
  <si>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</si>
  <si>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</si>
  <si>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</si>
  <si>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</si>
  <si>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</si>
  <si>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</si>
  <si>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</si>
  <si>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</si>
  <si>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</si>
  <si>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</si>
  <si>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</si>
  <si>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</si>
  <si>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</si>
  <si>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</si>
  <si>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</si>
  <si>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</si>
  <si>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</si>
  <si>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</si>
  <si>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</si>
  <si>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</si>
  <si>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</si>
  <si>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</si>
  <si>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</si>
  <si>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</si>
  <si>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</si>
  <si>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</si>
  <si>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</si>
  <si>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</si>
  <si>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</si>
  <si>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</si>
  <si>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</si>
  <si>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</si>
  <si>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</si>
  <si>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</si>
  <si>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</si>
  <si>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</si>
  <si>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</si>
  <si>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</si>
  <si>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</si>
  <si>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</si>
  <si>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</si>
  <si>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</si>
  <si>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</si>
  <si>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</si>
  <si>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</si>
  <si>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</si>
  <si>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</si>
  <si>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</si>
  <si>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</si>
  <si>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</si>
  <si>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</si>
  <si>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</si>
  <si>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</si>
  <si>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</si>
  <si>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</si>
  <si>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</si>
  <si>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</si>
  <si>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</si>
  <si>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</si>
  <si>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</si>
  <si>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</si>
  <si>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</si>
  <si>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</si>
  <si>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</si>
  <si>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</si>
  <si>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</si>
  <si>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</si>
  <si>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</si>
  <si>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</si>
  <si>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</si>
  <si>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</si>
  <si>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</si>
  <si>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</si>
  <si>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</si>
  <si>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</si>
  <si>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</si>
  <si>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</si>
  <si>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</si>
  <si>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</si>
  <si>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</si>
  <si>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</si>
  <si>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</si>
  <si>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</si>
  <si>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</si>
  <si>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</si>
  <si>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</si>
  <si>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</si>
  <si>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</si>
  <si>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</si>
  <si>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</si>
  <si>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</si>
  <si>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</si>
  <si>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</si>
  <si>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</si>
  <si>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</si>
  <si>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</si>
  <si>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</si>
  <si>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</si>
  <si>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</si>
  <si>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</si>
  <si>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</si>
  <si>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</si>
  <si>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</si>
  <si>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</si>
  <si>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</si>
  <si>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</si>
  <si>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</si>
  <si>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</si>
  <si>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</si>
  <si>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</si>
  <si>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</si>
  <si>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</si>
  <si>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</si>
  <si>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</si>
  <si>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</si>
  <si>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</si>
  <si>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</si>
  <si>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</si>
  <si>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</si>
  <si>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</si>
  <si>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</si>
  <si>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</si>
  <si>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</si>
  <si>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</si>
  <si>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</si>
  <si>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</si>
  <si>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</si>
  <si>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</si>
  <si>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</si>
  <si>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</si>
  <si>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</si>
  <si>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</si>
  <si>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</si>
  <si>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</si>
  <si>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</si>
  <si>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</si>
  <si>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</si>
  <si>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</si>
  <si>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</si>
  <si>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</si>
  <si>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</si>
  <si>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</si>
  <si>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</si>
  <si>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</si>
  <si>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</si>
  <si>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</si>
  <si>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</si>
  <si>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</si>
  <si>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</si>
  <si>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</si>
  <si>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</si>
  <si>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</si>
  <si>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</si>
  <si>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</si>
  <si>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</si>
  <si>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</si>
  <si>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</si>
  <si>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</si>
  <si>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</si>
  <si>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</si>
  <si>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</si>
  <si>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</si>
  <si>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</si>
  <si>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</si>
  <si>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</si>
  <si>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PA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</si>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</sst>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0</v>
      </c>
      <c r="D6" s="9" t="str">
        <f>IF($B6="N/A","N/A",IF(C6&lt;0,"No","Yes"))</f>
        <v>N/A</v>
      </c>
      <c r="E6" s="34">
        <v>0</v>
      </c>
      <c r="F6" s="9" t="str">
        <f>IF($B6="N/A","N/A",IF(E6&lt;0,"No","Yes"))</f>
        <v>N/A</v>
      </c>
      <c r="G6" s="34">
        <v>977</v>
      </c>
      <c r="H6" s="9" t="str">
        <f>IF($B6="N/A","N/A",IF(G6&lt;0,"No","Yes"))</f>
        <v>N/A</v>
      </c>
      <c r="I6" s="10" t="s">
        <v>1746</v>
      </c>
      <c r="J6" s="10" t="s">
        <v>1746</v>
      </c>
      <c r="K6" s="9" t="str">
        <f t="shared" ref="K6:K11" si="0">IF(J6="Div by 0", "N/A", IF(J6="N/A","N/A", IF(J6&gt;30, "No", IF(J6&lt;-30, "No", "Yes"))))</f>
        <v>N/A</v>
      </c>
    </row>
    <row r="7" spans="1:11" x14ac:dyDescent="0.25">
      <c r="A7" s="70" t="s">
        <v>445</v>
      </c>
      <c r="B7" s="89" t="s">
        <v>213</v>
      </c>
      <c r="C7" s="9" t="s">
        <v>1746</v>
      </c>
      <c r="D7" s="9" t="str">
        <f t="shared" ref="D7:D11" si="1">IF($B7="N/A","N/A",IF(C7&lt;0,"No","Yes"))</f>
        <v>N/A</v>
      </c>
      <c r="E7" s="9" t="s">
        <v>1746</v>
      </c>
      <c r="F7" s="9" t="str">
        <f t="shared" ref="F7:F11" si="2">IF($B7="N/A","N/A",IF(E7&lt;0,"No","Yes"))</f>
        <v>N/A</v>
      </c>
      <c r="G7" s="9">
        <v>3.0706243603000001</v>
      </c>
      <c r="H7" s="9" t="str">
        <f t="shared" ref="H7:H11" si="3">IF($B7="N/A","N/A",IF(G7&lt;0,"No","Yes"))</f>
        <v>N/A</v>
      </c>
      <c r="I7" s="10" t="s">
        <v>1746</v>
      </c>
      <c r="J7" s="10" t="s">
        <v>1746</v>
      </c>
      <c r="K7" s="9" t="str">
        <f t="shared" si="0"/>
        <v>N/A</v>
      </c>
    </row>
    <row r="8" spans="1:11" x14ac:dyDescent="0.25">
      <c r="A8" s="70" t="s">
        <v>446</v>
      </c>
      <c r="B8" s="89" t="s">
        <v>213</v>
      </c>
      <c r="C8" s="9" t="s">
        <v>1746</v>
      </c>
      <c r="D8" s="9" t="str">
        <f t="shared" si="1"/>
        <v>N/A</v>
      </c>
      <c r="E8" s="9" t="s">
        <v>1746</v>
      </c>
      <c r="F8" s="9" t="str">
        <f t="shared" si="2"/>
        <v>N/A</v>
      </c>
      <c r="G8" s="9">
        <v>80.655066529999999</v>
      </c>
      <c r="H8" s="9" t="str">
        <f t="shared" si="3"/>
        <v>N/A</v>
      </c>
      <c r="I8" s="10" t="s">
        <v>1746</v>
      </c>
      <c r="J8" s="10" t="s">
        <v>1746</v>
      </c>
      <c r="K8" s="9" t="str">
        <f t="shared" si="0"/>
        <v>N/A</v>
      </c>
    </row>
    <row r="9" spans="1:11" x14ac:dyDescent="0.25">
      <c r="A9" s="70" t="s">
        <v>447</v>
      </c>
      <c r="B9" s="89" t="s">
        <v>213</v>
      </c>
      <c r="C9" s="9" t="s">
        <v>1746</v>
      </c>
      <c r="D9" s="9" t="str">
        <f t="shared" si="1"/>
        <v>N/A</v>
      </c>
      <c r="E9" s="9" t="s">
        <v>1746</v>
      </c>
      <c r="F9" s="9" t="str">
        <f t="shared" si="2"/>
        <v>N/A</v>
      </c>
      <c r="G9" s="9">
        <v>3.3776867962999999</v>
      </c>
      <c r="H9" s="9" t="str">
        <f t="shared" si="3"/>
        <v>N/A</v>
      </c>
      <c r="I9" s="10" t="s">
        <v>1746</v>
      </c>
      <c r="J9" s="10" t="s">
        <v>1746</v>
      </c>
      <c r="K9" s="9" t="str">
        <f t="shared" si="0"/>
        <v>N/A</v>
      </c>
    </row>
    <row r="10" spans="1:11" x14ac:dyDescent="0.25">
      <c r="A10" s="70" t="s">
        <v>448</v>
      </c>
      <c r="B10" s="89" t="s">
        <v>213</v>
      </c>
      <c r="C10" s="9" t="s">
        <v>1746</v>
      </c>
      <c r="D10" s="9" t="str">
        <f t="shared" si="1"/>
        <v>N/A</v>
      </c>
      <c r="E10" s="9" t="s">
        <v>1746</v>
      </c>
      <c r="F10" s="9" t="str">
        <f t="shared" si="2"/>
        <v>N/A</v>
      </c>
      <c r="G10" s="9">
        <v>9.2118730809000002</v>
      </c>
      <c r="H10" s="9" t="str">
        <f t="shared" si="3"/>
        <v>N/A</v>
      </c>
      <c r="I10" s="10" t="s">
        <v>1746</v>
      </c>
      <c r="J10" s="10" t="s">
        <v>1746</v>
      </c>
      <c r="K10" s="9" t="str">
        <f t="shared" si="0"/>
        <v>N/A</v>
      </c>
    </row>
    <row r="11" spans="1:11" x14ac:dyDescent="0.25">
      <c r="A11" s="70" t="s">
        <v>204</v>
      </c>
      <c r="B11" s="89" t="s">
        <v>213</v>
      </c>
      <c r="C11" s="9" t="s">
        <v>1746</v>
      </c>
      <c r="D11" s="9" t="str">
        <f t="shared" si="1"/>
        <v>N/A</v>
      </c>
      <c r="E11" s="9" t="s">
        <v>1746</v>
      </c>
      <c r="F11" s="9" t="str">
        <f t="shared" si="2"/>
        <v>N/A</v>
      </c>
      <c r="G11" s="9">
        <v>66.632548618000001</v>
      </c>
      <c r="H11" s="9" t="str">
        <f t="shared" si="3"/>
        <v>N/A</v>
      </c>
      <c r="I11" s="10" t="s">
        <v>1746</v>
      </c>
      <c r="J11" s="10" t="s">
        <v>1746</v>
      </c>
      <c r="K11" s="9" t="str">
        <f t="shared" si="0"/>
        <v>N/A</v>
      </c>
    </row>
    <row r="12" spans="1:11" x14ac:dyDescent="0.25">
      <c r="A12" s="70" t="s">
        <v>655</v>
      </c>
      <c r="B12" s="89" t="s">
        <v>213</v>
      </c>
      <c r="C12" s="9" t="s">
        <v>1746</v>
      </c>
      <c r="D12" s="9" t="str">
        <f t="shared" ref="D12:D23" si="4">IF($B12="N/A","N/A",IF(C12&lt;0,"No","Yes"))</f>
        <v>N/A</v>
      </c>
      <c r="E12" s="9" t="s">
        <v>1746</v>
      </c>
      <c r="F12" s="9" t="str">
        <f t="shared" ref="F12:F23" si="5">IF($B12="N/A","N/A",IF(E12&lt;0,"No","Yes"))</f>
        <v>N/A</v>
      </c>
      <c r="G12" s="9">
        <v>82.497441146</v>
      </c>
      <c r="H12" s="9" t="str">
        <f t="shared" ref="H12:H23" si="6">IF($B12="N/A","N/A",IF(G12&lt;0,"No","Yes"))</f>
        <v>N/A</v>
      </c>
      <c r="I12" s="10" t="s">
        <v>1746</v>
      </c>
      <c r="J12" s="10" t="s">
        <v>1746</v>
      </c>
      <c r="K12" s="9" t="str">
        <f t="shared" ref="K12:K23" si="7">IF(J12="Div by 0", "N/A", IF(J12="N/A","N/A", IF(J12&gt;30, "No", IF(J12&lt;-30, "No", "Yes"))))</f>
        <v>N/A</v>
      </c>
    </row>
    <row r="13" spans="1:11" x14ac:dyDescent="0.25">
      <c r="A13" s="70" t="s">
        <v>654</v>
      </c>
      <c r="B13" s="89" t="s">
        <v>213</v>
      </c>
      <c r="C13" s="9" t="s">
        <v>1746</v>
      </c>
      <c r="D13" s="9" t="str">
        <f t="shared" si="4"/>
        <v>N/A</v>
      </c>
      <c r="E13" s="9" t="s">
        <v>1746</v>
      </c>
      <c r="F13" s="9" t="str">
        <f t="shared" si="5"/>
        <v>N/A</v>
      </c>
      <c r="G13" s="9">
        <v>62.779156327999999</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v>12.626482212999999</v>
      </c>
      <c r="H14" s="9" t="str">
        <f t="shared" si="6"/>
        <v>N/A</v>
      </c>
      <c r="I14" s="10" t="s">
        <v>1746</v>
      </c>
      <c r="J14" s="10" t="s">
        <v>1746</v>
      </c>
      <c r="K14" s="9" t="str">
        <f t="shared" si="7"/>
        <v>N/A</v>
      </c>
    </row>
    <row r="15" spans="1:11" x14ac:dyDescent="0.25">
      <c r="A15" s="70" t="s">
        <v>656</v>
      </c>
      <c r="B15" s="89" t="s">
        <v>213</v>
      </c>
      <c r="C15" s="9" t="s">
        <v>1746</v>
      </c>
      <c r="D15" s="9" t="str">
        <f t="shared" si="4"/>
        <v>N/A</v>
      </c>
      <c r="E15" s="9" t="s">
        <v>1746</v>
      </c>
      <c r="F15" s="9" t="str">
        <f t="shared" si="5"/>
        <v>N/A</v>
      </c>
      <c r="G15" s="9">
        <v>0</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t="s">
        <v>1746</v>
      </c>
      <c r="D18" s="9" t="str">
        <f t="shared" si="4"/>
        <v>N/A</v>
      </c>
      <c r="E18" s="9" t="s">
        <v>1746</v>
      </c>
      <c r="F18" s="9" t="str">
        <f t="shared" si="5"/>
        <v>N/A</v>
      </c>
      <c r="G18" s="9">
        <v>10.133060389000001</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v>86.868686869000001</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v>6</v>
      </c>
      <c r="H20" s="9" t="str">
        <f t="shared" si="6"/>
        <v>N/A</v>
      </c>
      <c r="I20" s="10" t="s">
        <v>1746</v>
      </c>
      <c r="J20" s="10" t="s">
        <v>1746</v>
      </c>
      <c r="K20" s="9" t="str">
        <f t="shared" si="7"/>
        <v>N/A</v>
      </c>
    </row>
    <row r="21" spans="1:11" x14ac:dyDescent="0.25">
      <c r="A21" s="70" t="s">
        <v>658</v>
      </c>
      <c r="B21" s="89" t="s">
        <v>213</v>
      </c>
      <c r="C21" s="9" t="s">
        <v>1746</v>
      </c>
      <c r="D21" s="9" t="str">
        <f t="shared" si="4"/>
        <v>N/A</v>
      </c>
      <c r="E21" s="9" t="s">
        <v>1746</v>
      </c>
      <c r="F21" s="9" t="str">
        <f t="shared" si="5"/>
        <v>N/A</v>
      </c>
      <c r="G21" s="9">
        <v>3.5823950870000001</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v>91.428571429000002</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v>3.03125</v>
      </c>
      <c r="H23" s="9" t="str">
        <f t="shared" si="6"/>
        <v>N/A</v>
      </c>
      <c r="I23" s="10" t="s">
        <v>1746</v>
      </c>
      <c r="J23" s="10" t="s">
        <v>1746</v>
      </c>
      <c r="K23" s="9" t="str">
        <f t="shared" si="7"/>
        <v>N/A</v>
      </c>
    </row>
    <row r="24" spans="1:11" x14ac:dyDescent="0.25">
      <c r="A24" s="70" t="s">
        <v>15</v>
      </c>
      <c r="B24" s="89" t="s">
        <v>213</v>
      </c>
      <c r="C24" s="9" t="s">
        <v>1746</v>
      </c>
      <c r="D24" s="9" t="str">
        <f>IF($B24="N/A","N/A",IF(C24&lt;0,"No","Yes"))</f>
        <v>N/A</v>
      </c>
      <c r="E24" s="9" t="s">
        <v>1746</v>
      </c>
      <c r="F24" s="9" t="str">
        <f>IF($B24="N/A","N/A",IF(E24&lt;0,"No","Yes"))</f>
        <v>N/A</v>
      </c>
      <c r="G24" s="9">
        <v>0.71647901739999997</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t="s">
        <v>1746</v>
      </c>
      <c r="D25" s="9" t="str">
        <f>IF($B25="N/A","N/A",IF(C25&lt;0,"No","Yes"))</f>
        <v>N/A</v>
      </c>
      <c r="E25" s="9" t="s">
        <v>1746</v>
      </c>
      <c r="F25" s="9" t="str">
        <f>IF($B25="N/A","N/A",IF(E25&lt;0,"No","Yes"))</f>
        <v>N/A</v>
      </c>
      <c r="G25" s="9">
        <v>96.212896622000002</v>
      </c>
      <c r="H25" s="9" t="str">
        <f>IF($B25="N/A","N/A",IF(G25&lt;0,"No","Yes"))</f>
        <v>N/A</v>
      </c>
      <c r="I25" s="10" t="s">
        <v>1746</v>
      </c>
      <c r="J25" s="10" t="s">
        <v>1746</v>
      </c>
      <c r="K25" s="9" t="str">
        <f t="shared" si="8"/>
        <v>N/A</v>
      </c>
    </row>
    <row r="26" spans="1:11" x14ac:dyDescent="0.25">
      <c r="A26" s="70" t="s">
        <v>32</v>
      </c>
      <c r="B26" s="89" t="s">
        <v>213</v>
      </c>
      <c r="C26" s="9" t="s">
        <v>1746</v>
      </c>
      <c r="D26" s="9" t="str">
        <f>IF($B26="N/A","N/A",IF(C26&lt;0,"No","Yes"))</f>
        <v>N/A</v>
      </c>
      <c r="E26" s="9" t="s">
        <v>1746</v>
      </c>
      <c r="F26" s="9" t="str">
        <f>IF($B26="N/A","N/A",IF(E26&lt;0,"No","Yes"))</f>
        <v>N/A</v>
      </c>
      <c r="G26" s="9">
        <v>100</v>
      </c>
      <c r="H26" s="9" t="str">
        <f>IF($B26="N/A","N/A",IF(G26&lt;0,"No","Yes"))</f>
        <v>N/A</v>
      </c>
      <c r="I26" s="10" t="s">
        <v>1746</v>
      </c>
      <c r="J26" s="10" t="s">
        <v>1746</v>
      </c>
      <c r="K26" s="9" t="str">
        <f t="shared" si="8"/>
        <v>N/A</v>
      </c>
    </row>
    <row r="27" spans="1:11" x14ac:dyDescent="0.25">
      <c r="A27" s="70" t="s">
        <v>160</v>
      </c>
      <c r="B27" s="89" t="s">
        <v>213</v>
      </c>
      <c r="C27" s="9" t="s">
        <v>1746</v>
      </c>
      <c r="D27" s="9" t="str">
        <f t="shared" ref="D27:D30" si="9">IF($B27="N/A","N/A",IF(C27&lt;0,"No","Yes"))</f>
        <v>N/A</v>
      </c>
      <c r="E27" s="9" t="s">
        <v>1746</v>
      </c>
      <c r="F27" s="9" t="str">
        <f t="shared" ref="F27:F30" si="10">IF($B27="N/A","N/A",IF(E27&lt;0,"No","Yes"))</f>
        <v>N/A</v>
      </c>
      <c r="G27" s="9">
        <v>100</v>
      </c>
      <c r="H27" s="9" t="str">
        <f t="shared" ref="H27:H30" si="11">IF($B27="N/A","N/A",IF(G27&lt;0,"No","Yes"))</f>
        <v>N/A</v>
      </c>
      <c r="I27" s="10" t="s">
        <v>1746</v>
      </c>
      <c r="J27" s="10" t="s">
        <v>1746</v>
      </c>
      <c r="K27" s="9" t="str">
        <f t="shared" si="8"/>
        <v>N/A</v>
      </c>
    </row>
    <row r="28" spans="1:11" x14ac:dyDescent="0.25">
      <c r="A28" s="27" t="s">
        <v>374</v>
      </c>
      <c r="B28" s="89" t="s">
        <v>213</v>
      </c>
      <c r="C28" s="9" t="s">
        <v>1746</v>
      </c>
      <c r="D28" s="9" t="str">
        <f t="shared" si="9"/>
        <v>N/A</v>
      </c>
      <c r="E28" s="9" t="s">
        <v>1746</v>
      </c>
      <c r="F28" s="9" t="str">
        <f t="shared" si="10"/>
        <v>N/A</v>
      </c>
      <c r="G28" s="9">
        <v>58.239508700000002</v>
      </c>
      <c r="H28" s="9" t="str">
        <f t="shared" si="11"/>
        <v>N/A</v>
      </c>
      <c r="I28" s="10" t="s">
        <v>1746</v>
      </c>
      <c r="J28" s="10" t="s">
        <v>1746</v>
      </c>
      <c r="K28" s="9" t="str">
        <f t="shared" si="8"/>
        <v>N/A</v>
      </c>
    </row>
    <row r="29" spans="1:11" x14ac:dyDescent="0.25">
      <c r="A29" s="27" t="s">
        <v>376</v>
      </c>
      <c r="B29" s="89" t="s">
        <v>213</v>
      </c>
      <c r="C29" s="9" t="s">
        <v>1746</v>
      </c>
      <c r="D29" s="9" t="str">
        <f t="shared" si="9"/>
        <v>N/A</v>
      </c>
      <c r="E29" s="9" t="s">
        <v>1746</v>
      </c>
      <c r="F29" s="9" t="str">
        <f t="shared" si="10"/>
        <v>N/A</v>
      </c>
      <c r="G29" s="9">
        <v>24.974411463999999</v>
      </c>
      <c r="H29" s="9" t="str">
        <f t="shared" si="11"/>
        <v>N/A</v>
      </c>
      <c r="I29" s="10" t="s">
        <v>1746</v>
      </c>
      <c r="J29" s="10" t="s">
        <v>1746</v>
      </c>
      <c r="K29" s="9" t="str">
        <f t="shared" si="8"/>
        <v>N/A</v>
      </c>
    </row>
    <row r="30" spans="1:11" x14ac:dyDescent="0.25">
      <c r="A30" s="27" t="s">
        <v>377</v>
      </c>
      <c r="B30" s="89" t="s">
        <v>213</v>
      </c>
      <c r="C30" s="9" t="s">
        <v>1746</v>
      </c>
      <c r="D30" s="9" t="str">
        <f t="shared" si="9"/>
        <v>N/A</v>
      </c>
      <c r="E30" s="9" t="s">
        <v>1746</v>
      </c>
      <c r="F30" s="9" t="str">
        <f t="shared" si="10"/>
        <v>N/A</v>
      </c>
      <c r="G30" s="9">
        <v>1.8423746162000001</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71401679</v>
      </c>
      <c r="D7" s="30" t="str">
        <f>IF($B7="N/A","N/A",IF(C7&gt;15,"No",IF(C7&lt;-15,"No","Yes")))</f>
        <v>N/A</v>
      </c>
      <c r="E7" s="29">
        <v>74566576</v>
      </c>
      <c r="F7" s="30" t="str">
        <f>IF($B7="N/A","N/A",IF(E7&gt;15,"No",IF(E7&lt;-15,"No","Yes")))</f>
        <v>N/A</v>
      </c>
      <c r="G7" s="29">
        <v>84048378</v>
      </c>
      <c r="H7" s="30" t="str">
        <f>IF($B7="N/A","N/A",IF(G7&gt;15,"No",IF(G7&lt;-15,"No","Yes")))</f>
        <v>N/A</v>
      </c>
      <c r="I7" s="31">
        <v>4.4329999999999998</v>
      </c>
      <c r="J7" s="31">
        <v>12.72</v>
      </c>
      <c r="K7" s="30" t="str">
        <f t="shared" ref="K7:K54" si="0">IF(J7="Div by 0", "N/A", IF(J7="N/A","N/A", IF(J7&gt;30, "No", IF(J7&lt;-30, "No", "Yes"))))</f>
        <v>Yes</v>
      </c>
    </row>
    <row r="8" spans="1:11" x14ac:dyDescent="0.25">
      <c r="A8" s="73" t="s">
        <v>362</v>
      </c>
      <c r="B8" s="28" t="s">
        <v>213</v>
      </c>
      <c r="C8" s="124">
        <v>37.525836052000002</v>
      </c>
      <c r="D8" s="30" t="str">
        <f>IF($B8="N/A","N/A",IF(C8&gt;15,"No",IF(C8&lt;-15,"No","Yes")))</f>
        <v>N/A</v>
      </c>
      <c r="E8" s="32">
        <v>37.965876293000001</v>
      </c>
      <c r="F8" s="30" t="str">
        <f>IF($B8="N/A","N/A",IF(E8&gt;15,"No",IF(E8&lt;-15,"No","Yes")))</f>
        <v>N/A</v>
      </c>
      <c r="G8" s="32">
        <v>33.250431079000002</v>
      </c>
      <c r="H8" s="30" t="str">
        <f>IF($B8="N/A","N/A",IF(G8&gt;15,"No",IF(G8&lt;-15,"No","Yes")))</f>
        <v>N/A</v>
      </c>
      <c r="I8" s="31">
        <v>1.173</v>
      </c>
      <c r="J8" s="31">
        <v>-12.4</v>
      </c>
      <c r="K8" s="30" t="str">
        <f t="shared" si="0"/>
        <v>Yes</v>
      </c>
    </row>
    <row r="9" spans="1:11" x14ac:dyDescent="0.25">
      <c r="A9" s="73" t="s">
        <v>119</v>
      </c>
      <c r="B9" s="33" t="s">
        <v>213</v>
      </c>
      <c r="C9" s="82">
        <v>0</v>
      </c>
      <c r="D9" s="9" t="str">
        <f>IF($B9="N/A","N/A",IF(C9&gt;15,"No",IF(C9&lt;-15,"No","Yes")))</f>
        <v>N/A</v>
      </c>
      <c r="E9" s="9">
        <v>0</v>
      </c>
      <c r="F9" s="9" t="str">
        <f>IF($B9="N/A","N/A",IF(E9&gt;15,"No",IF(E9&lt;-15,"No","Yes")))</f>
        <v>N/A</v>
      </c>
      <c r="G9" s="9">
        <v>11.586468688</v>
      </c>
      <c r="H9" s="9" t="str">
        <f>IF($B9="N/A","N/A",IF(G9&gt;15,"No",IF(G9&lt;-15,"No","Yes")))</f>
        <v>N/A</v>
      </c>
      <c r="I9" s="10" t="s">
        <v>1746</v>
      </c>
      <c r="J9" s="10" t="s">
        <v>1746</v>
      </c>
      <c r="K9" s="9" t="str">
        <f t="shared" si="0"/>
        <v>N/A</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62.473771800000002</v>
      </c>
      <c r="D11" s="9" t="str">
        <f>IF($B11="N/A","N/A",IF(C11&gt;15,"No",IF(C11&lt;-15,"No","Yes")))</f>
        <v>N/A</v>
      </c>
      <c r="E11" s="9">
        <v>62.033707970999998</v>
      </c>
      <c r="F11" s="9" t="str">
        <f>IF($B11="N/A","N/A",IF(E11&gt;15,"No",IF(E11&lt;-15,"No","Yes")))</f>
        <v>N/A</v>
      </c>
      <c r="G11" s="9">
        <v>55.162123414</v>
      </c>
      <c r="H11" s="9" t="str">
        <f>IF($B11="N/A","N/A",IF(G11&gt;15,"No",IF(G11&lt;-15,"No","Yes")))</f>
        <v>N/A</v>
      </c>
      <c r="I11" s="10">
        <v>-0.70399999999999996</v>
      </c>
      <c r="J11" s="10">
        <v>-11.1</v>
      </c>
      <c r="K11" s="9" t="str">
        <f t="shared" si="0"/>
        <v>Yes</v>
      </c>
    </row>
    <row r="12" spans="1:11" x14ac:dyDescent="0.25">
      <c r="A12" s="73" t="s">
        <v>860</v>
      </c>
      <c r="B12" s="84" t="s">
        <v>214</v>
      </c>
      <c r="C12" s="82">
        <v>71.984759914999998</v>
      </c>
      <c r="D12" s="9" t="str">
        <f>IF(OR($B12="N/A",$C12="N/A"),"N/A",IF(C12&gt;100,"No",IF(C12&lt;95,"No","Yes")))</f>
        <v>No</v>
      </c>
      <c r="E12" s="82">
        <v>72.528607883000006</v>
      </c>
      <c r="F12" s="9" t="str">
        <f>IF(OR($B12="N/A",$E12="N/A"),"N/A",IF(E12&gt;100,"No",IF(E12&lt;95,"No","Yes")))</f>
        <v>No</v>
      </c>
      <c r="G12" s="82">
        <v>73.384881769000003</v>
      </c>
      <c r="H12" s="9" t="str">
        <f>IF($B12="N/A","N/A",IF(G12&gt;100,"No",IF(G12&lt;95,"No","Yes")))</f>
        <v>No</v>
      </c>
      <c r="I12" s="85">
        <v>0.75549999999999995</v>
      </c>
      <c r="J12" s="85">
        <v>1.181</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67.197317526999996</v>
      </c>
      <c r="D15" s="9" t="str">
        <f>IF(OR($B15="N/A",$C15="N/A"),"N/A",IF(C15&gt;100,"No",IF(C15&lt;95,"No","Yes")))</f>
        <v>No</v>
      </c>
      <c r="E15" s="82">
        <v>68.146723752</v>
      </c>
      <c r="F15" s="9" t="str">
        <f>IF(OR($B15="N/A",$E15="N/A"),"N/A",IF(E15&gt;100,"No",IF(E15&lt;95,"No","Yes")))</f>
        <v>No</v>
      </c>
      <c r="G15" s="82">
        <v>65.088557058000006</v>
      </c>
      <c r="H15" s="9" t="str">
        <f>IF($B15="N/A","N/A",IF(G15&gt;100,"No",IF(G15&lt;95,"No","Yes")))</f>
        <v>No</v>
      </c>
      <c r="I15" s="85">
        <v>1.413</v>
      </c>
      <c r="J15" s="85">
        <v>-4.49</v>
      </c>
      <c r="K15" s="9" t="str">
        <f t="shared" si="0"/>
        <v>Yes</v>
      </c>
    </row>
    <row r="16" spans="1:11" x14ac:dyDescent="0.25">
      <c r="A16" s="73" t="s">
        <v>331</v>
      </c>
      <c r="B16" s="33" t="s">
        <v>213</v>
      </c>
      <c r="C16" s="71">
        <v>26794077</v>
      </c>
      <c r="D16" s="9" t="str">
        <f>IF($B16="N/A","N/A",IF(C16&gt;15,"No",IF(C16&lt;-15,"No","Yes")))</f>
        <v>N/A</v>
      </c>
      <c r="E16" s="34">
        <v>28309854</v>
      </c>
      <c r="F16" s="9" t="str">
        <f>IF($B16="N/A","N/A",IF(E16&gt;15,"No",IF(E16&lt;-15,"No","Yes")))</f>
        <v>N/A</v>
      </c>
      <c r="G16" s="34">
        <v>27946448</v>
      </c>
      <c r="H16" s="9" t="str">
        <f>IF($B16="N/A","N/A",IF(G16&gt;15,"No",IF(G16&lt;-15,"No","Yes")))</f>
        <v>N/A</v>
      </c>
      <c r="I16" s="10">
        <v>5.657</v>
      </c>
      <c r="J16" s="10">
        <v>-1.28</v>
      </c>
      <c r="K16" s="9" t="str">
        <f t="shared" si="0"/>
        <v>Yes</v>
      </c>
    </row>
    <row r="17" spans="1:11" x14ac:dyDescent="0.25">
      <c r="A17" s="73" t="s">
        <v>442</v>
      </c>
      <c r="B17" s="33" t="s">
        <v>215</v>
      </c>
      <c r="C17" s="82">
        <v>5.6996365279000001</v>
      </c>
      <c r="D17" s="9" t="str">
        <f>IF($B17="N/A","N/A",IF(C17&gt;20,"No",IF(C17&lt;5,"No","Yes")))</f>
        <v>Yes</v>
      </c>
      <c r="E17" s="9">
        <v>4.9398559243999998</v>
      </c>
      <c r="F17" s="9" t="str">
        <f>IF($B17="N/A","N/A",IF(E17&gt;20,"No",IF(E17&lt;5,"No","Yes")))</f>
        <v>No</v>
      </c>
      <c r="G17" s="9">
        <v>5.8434152347000001</v>
      </c>
      <c r="H17" s="9" t="str">
        <f>IF($B17="N/A","N/A",IF(G17&gt;20,"No",IF(G17&lt;5,"No","Yes")))</f>
        <v>Yes</v>
      </c>
      <c r="I17" s="10">
        <v>-13.3</v>
      </c>
      <c r="J17" s="10">
        <v>18.29</v>
      </c>
      <c r="K17" s="9" t="str">
        <f t="shared" si="0"/>
        <v>Yes</v>
      </c>
    </row>
    <row r="18" spans="1:11" x14ac:dyDescent="0.25">
      <c r="A18" s="73" t="s">
        <v>443</v>
      </c>
      <c r="B18" s="28" t="s">
        <v>213</v>
      </c>
      <c r="C18" s="82">
        <v>94.300363472000001</v>
      </c>
      <c r="D18" s="9" t="str">
        <f>IF($B18="N/A","N/A",IF(C18&gt;15,"No",IF(C18&lt;-15,"No","Yes")))</f>
        <v>N/A</v>
      </c>
      <c r="E18" s="9">
        <v>95.060144076</v>
      </c>
      <c r="F18" s="9" t="str">
        <f>IF($B18="N/A","N/A",IF(E18&gt;15,"No",IF(E18&lt;-15,"No","Yes")))</f>
        <v>N/A</v>
      </c>
      <c r="G18" s="9">
        <v>94.156584765000005</v>
      </c>
      <c r="H18" s="9" t="str">
        <f>IF($B18="N/A","N/A",IF(G18&gt;15,"No",IF(G18&lt;-15,"No","Yes")))</f>
        <v>N/A</v>
      </c>
      <c r="I18" s="10">
        <v>0.80569999999999997</v>
      </c>
      <c r="J18" s="10">
        <v>-0.95099999999999996</v>
      </c>
      <c r="K18" s="9" t="str">
        <f t="shared" si="0"/>
        <v>Yes</v>
      </c>
    </row>
    <row r="19" spans="1:11" x14ac:dyDescent="0.25">
      <c r="A19" s="73" t="s">
        <v>444</v>
      </c>
      <c r="B19" s="33" t="s">
        <v>216</v>
      </c>
      <c r="C19" s="82">
        <v>1.0591893099999999E-2</v>
      </c>
      <c r="D19" s="9" t="str">
        <f>IF($B19="N/A","N/A",IF(C19&gt;1,"Yes","No"))</f>
        <v>No</v>
      </c>
      <c r="E19" s="9">
        <v>4.04947337E-2</v>
      </c>
      <c r="F19" s="9" t="str">
        <f>IF($B19="N/A","N/A",IF(E19&gt;1,"Yes","No"))</f>
        <v>No</v>
      </c>
      <c r="G19" s="9">
        <v>0</v>
      </c>
      <c r="H19" s="9" t="str">
        <f>IF($B19="N/A","N/A",IF(G19&gt;1,"Yes","No"))</f>
        <v>No</v>
      </c>
      <c r="I19" s="10">
        <v>282.3</v>
      </c>
      <c r="J19" s="10">
        <v>-100</v>
      </c>
      <c r="K19" s="9" t="str">
        <f t="shared" si="0"/>
        <v>No</v>
      </c>
    </row>
    <row r="20" spans="1:11" x14ac:dyDescent="0.25">
      <c r="A20" s="73" t="s">
        <v>862</v>
      </c>
      <c r="B20" s="33" t="s">
        <v>213</v>
      </c>
      <c r="C20" s="75">
        <v>40.468639887000002</v>
      </c>
      <c r="D20" s="9" t="str">
        <f>IF($B20="N/A","N/A",IF(C20&gt;15,"No",IF(C20&lt;-15,"No","Yes")))</f>
        <v>N/A</v>
      </c>
      <c r="E20" s="35">
        <v>23.187543614999999</v>
      </c>
      <c r="F20" s="9" t="str">
        <f>IF($B20="N/A","N/A",IF(E20&gt;15,"No",IF(E20&lt;-15,"No","Yes")))</f>
        <v>N/A</v>
      </c>
      <c r="G20" s="35" t="s">
        <v>1746</v>
      </c>
      <c r="H20" s="9" t="str">
        <f>IF($B20="N/A","N/A",IF(G20&gt;15,"No",IF(G20&lt;-15,"No","Yes")))</f>
        <v>N/A</v>
      </c>
      <c r="I20" s="10">
        <v>-42.7</v>
      </c>
      <c r="J20" s="10" t="s">
        <v>1746</v>
      </c>
      <c r="K20" s="9" t="str">
        <f t="shared" si="0"/>
        <v>N/A</v>
      </c>
    </row>
    <row r="21" spans="1:11" x14ac:dyDescent="0.25">
      <c r="A21" s="73" t="s">
        <v>34</v>
      </c>
      <c r="B21" s="33" t="s">
        <v>213</v>
      </c>
      <c r="C21" s="86">
        <v>20.100443296000002</v>
      </c>
      <c r="D21" s="9" t="str">
        <f>IF($B21="N/A","N/A",IF(C21&gt;15,"No",IF(C21&lt;-15,"No","Yes")))</f>
        <v>N/A</v>
      </c>
      <c r="E21" s="87">
        <v>19.982564306</v>
      </c>
      <c r="F21" s="9" t="str">
        <f>IF($B21="N/A","N/A",IF(E21&gt;15,"No",IF(E21&lt;-15,"No","Yes")))</f>
        <v>N/A</v>
      </c>
      <c r="G21" s="87">
        <v>20.862613377999999</v>
      </c>
      <c r="H21" s="9" t="str">
        <f>IF($B21="N/A","N/A",IF(G21&gt;15,"No",IF(G21&lt;-15,"No","Yes")))</f>
        <v>N/A</v>
      </c>
      <c r="I21" s="10">
        <v>-0.58599999999999997</v>
      </c>
      <c r="J21" s="10">
        <v>4.4039999999999999</v>
      </c>
      <c r="K21" s="9" t="str">
        <f t="shared" si="0"/>
        <v>Yes</v>
      </c>
    </row>
    <row r="22" spans="1:11" x14ac:dyDescent="0.25">
      <c r="A22" s="73" t="s">
        <v>1723</v>
      </c>
      <c r="B22" s="33" t="s">
        <v>213</v>
      </c>
      <c r="C22" s="86">
        <v>36.925382384999999</v>
      </c>
      <c r="D22" s="9" t="str">
        <f>IF($B22="N/A","N/A",IF(C22&gt;15,"No",IF(C22&lt;-15,"No","Yes")))</f>
        <v>N/A</v>
      </c>
      <c r="E22" s="87">
        <v>36.718228820999997</v>
      </c>
      <c r="F22" s="9" t="str">
        <f>IF($B22="N/A","N/A",IF(E22&gt;15,"No",IF(E22&lt;-15,"No","Yes")))</f>
        <v>N/A</v>
      </c>
      <c r="G22" s="87">
        <v>36.979217599999998</v>
      </c>
      <c r="H22" s="9" t="str">
        <f>IF($B22="N/A","N/A",IF(G22&gt;15,"No",IF(G22&lt;-15,"No","Yes")))</f>
        <v>N/A</v>
      </c>
      <c r="I22" s="10">
        <v>-0.56100000000000005</v>
      </c>
      <c r="J22" s="10">
        <v>0.71079999999999999</v>
      </c>
      <c r="K22" s="9" t="str">
        <f t="shared" si="0"/>
        <v>Yes</v>
      </c>
    </row>
    <row r="23" spans="1:11" x14ac:dyDescent="0.25">
      <c r="A23" s="73" t="s">
        <v>35</v>
      </c>
      <c r="B23" s="33" t="s">
        <v>213</v>
      </c>
      <c r="C23" s="86">
        <v>5.447946119</v>
      </c>
      <c r="D23" s="9" t="str">
        <f>IF($B23="N/A","N/A",IF(C23&gt;15,"No",IF(C23&lt;-15,"No","Yes")))</f>
        <v>N/A</v>
      </c>
      <c r="E23" s="87">
        <v>5.3329148438000002</v>
      </c>
      <c r="F23" s="9" t="str">
        <f>IF($B23="N/A","N/A",IF(E23&gt;15,"No",IF(E23&lt;-15,"No","Yes")))</f>
        <v>N/A</v>
      </c>
      <c r="G23" s="87">
        <v>4.5492109764000004</v>
      </c>
      <c r="H23" s="9" t="str">
        <f>IF($B23="N/A","N/A",IF(G23&gt;15,"No",IF(G23&lt;-15,"No","Yes")))</f>
        <v>N/A</v>
      </c>
      <c r="I23" s="10">
        <v>-2.11</v>
      </c>
      <c r="J23" s="10">
        <v>-14.7</v>
      </c>
      <c r="K23" s="9" t="str">
        <f t="shared" si="0"/>
        <v>Yes</v>
      </c>
    </row>
    <row r="24" spans="1:11" x14ac:dyDescent="0.25">
      <c r="A24" s="73" t="s">
        <v>863</v>
      </c>
      <c r="B24" s="33" t="s">
        <v>243</v>
      </c>
      <c r="C24" s="75">
        <v>438.78982067999999</v>
      </c>
      <c r="D24" s="9" t="str">
        <f>IF($B24="N/A","N/A",IF(C24&gt;300,"No",IF(C24&lt;75,"No","Yes")))</f>
        <v>No</v>
      </c>
      <c r="E24" s="35">
        <v>466.68960680999999</v>
      </c>
      <c r="F24" s="9" t="str">
        <f>IF($B24="N/A","N/A",IF(E24&gt;300,"No",IF(E24&lt;75,"No","Yes")))</f>
        <v>No</v>
      </c>
      <c r="G24" s="35">
        <v>471.86272611999999</v>
      </c>
      <c r="H24" s="9" t="str">
        <f>IF($B24="N/A","N/A",IF(G24&gt;300,"No",IF(G24&lt;75,"No","Yes")))</f>
        <v>No</v>
      </c>
      <c r="I24" s="10">
        <v>6.3579999999999997</v>
      </c>
      <c r="J24" s="10">
        <v>1.1080000000000001</v>
      </c>
      <c r="K24" s="9" t="str">
        <f t="shared" si="0"/>
        <v>Yes</v>
      </c>
    </row>
    <row r="25" spans="1:11" x14ac:dyDescent="0.25">
      <c r="A25" s="73" t="s">
        <v>864</v>
      </c>
      <c r="B25" s="33" t="s">
        <v>244</v>
      </c>
      <c r="C25" s="75">
        <v>103.60262136999999</v>
      </c>
      <c r="D25" s="9" t="str">
        <f>IF($B25="N/A","N/A",IF(C25&gt;250,"No",IF(C25&lt;20,"No","Yes")))</f>
        <v>Yes</v>
      </c>
      <c r="E25" s="35">
        <v>103.12104625000001</v>
      </c>
      <c r="F25" s="9" t="str">
        <f>IF($B25="N/A","N/A",IF(E25&gt;250,"No",IF(E25&lt;20,"No","Yes")))</f>
        <v>Yes</v>
      </c>
      <c r="G25" s="35">
        <v>101.42077635</v>
      </c>
      <c r="H25" s="9" t="str">
        <f>IF($B25="N/A","N/A",IF(G25&gt;250,"No",IF(G25&lt;20,"No","Yes")))</f>
        <v>Yes</v>
      </c>
      <c r="I25" s="10">
        <v>-0.46500000000000002</v>
      </c>
      <c r="J25" s="10">
        <v>-1.65</v>
      </c>
      <c r="K25" s="9" t="str">
        <f t="shared" si="0"/>
        <v>Yes</v>
      </c>
    </row>
    <row r="26" spans="1:11" x14ac:dyDescent="0.25">
      <c r="A26" s="73" t="s">
        <v>865</v>
      </c>
      <c r="B26" s="33" t="s">
        <v>245</v>
      </c>
      <c r="C26" s="75">
        <v>4.2881109533000004</v>
      </c>
      <c r="D26" s="9" t="str">
        <f>IF($B26="N/A","N/A",IF(C26&gt;5,"No",IF(C26&lt;3,"No","Yes")))</f>
        <v>Yes</v>
      </c>
      <c r="E26" s="35">
        <v>3.9672567226000002</v>
      </c>
      <c r="F26" s="9" t="str">
        <f>IF($B26="N/A","N/A",IF(E26&gt;5,"No",IF(E26&lt;3,"No","Yes")))</f>
        <v>Yes</v>
      </c>
      <c r="G26" s="35">
        <v>4.2948036178000004</v>
      </c>
      <c r="H26" s="9" t="str">
        <f>IF($B26="N/A","N/A",IF(G26&gt;5,"No",IF(G26&lt;3,"No","Yes")))</f>
        <v>Yes</v>
      </c>
      <c r="I26" s="10">
        <v>-7.48</v>
      </c>
      <c r="J26" s="10">
        <v>8.2560000000000002</v>
      </c>
      <c r="K26" s="9" t="str">
        <f t="shared" si="0"/>
        <v>Yes</v>
      </c>
    </row>
    <row r="27" spans="1:11" x14ac:dyDescent="0.25">
      <c r="A27" s="73" t="s">
        <v>131</v>
      </c>
      <c r="B27" s="33" t="s">
        <v>213</v>
      </c>
      <c r="C27" s="71">
        <v>109107</v>
      </c>
      <c r="D27" s="33" t="s">
        <v>213</v>
      </c>
      <c r="E27" s="34">
        <v>124385</v>
      </c>
      <c r="F27" s="33" t="s">
        <v>213</v>
      </c>
      <c r="G27" s="34">
        <v>116197</v>
      </c>
      <c r="H27" s="9" t="str">
        <f>IF($B27="N/A","N/A",IF(G27&gt;15,"No",IF(G27&lt;-15,"No","Yes")))</f>
        <v>N/A</v>
      </c>
      <c r="I27" s="10">
        <v>14</v>
      </c>
      <c r="J27" s="10">
        <v>-6.58</v>
      </c>
      <c r="K27" s="9" t="str">
        <f t="shared" si="0"/>
        <v>Yes</v>
      </c>
    </row>
    <row r="28" spans="1:11" x14ac:dyDescent="0.25">
      <c r="A28" s="73" t="s">
        <v>346</v>
      </c>
      <c r="B28" s="33" t="s">
        <v>213</v>
      </c>
      <c r="C28" s="72">
        <v>0.15280733099999999</v>
      </c>
      <c r="D28" s="33" t="s">
        <v>213</v>
      </c>
      <c r="E28" s="8">
        <v>0.16681066329999999</v>
      </c>
      <c r="F28" s="33" t="s">
        <v>213</v>
      </c>
      <c r="G28" s="8">
        <v>0.1382501397</v>
      </c>
      <c r="H28" s="9" t="str">
        <f>IF($B28="N/A","N/A",IF(G28&gt;15,"No",IF(G28&lt;-15,"No","Yes")))</f>
        <v>N/A</v>
      </c>
      <c r="I28" s="10">
        <v>9.1639999999999997</v>
      </c>
      <c r="J28" s="10">
        <v>-17.100000000000001</v>
      </c>
      <c r="K28" s="9" t="str">
        <f t="shared" si="0"/>
        <v>Yes</v>
      </c>
    </row>
    <row r="29" spans="1:11" ht="25" x14ac:dyDescent="0.25">
      <c r="A29" s="73" t="s">
        <v>841</v>
      </c>
      <c r="B29" s="33" t="s">
        <v>213</v>
      </c>
      <c r="C29" s="35">
        <v>258.81156112999997</v>
      </c>
      <c r="D29" s="33" t="s">
        <v>213</v>
      </c>
      <c r="E29" s="35">
        <v>295.40806366999999</v>
      </c>
      <c r="F29" s="33" t="s">
        <v>213</v>
      </c>
      <c r="G29" s="35">
        <v>239.28269232</v>
      </c>
      <c r="H29" s="33" t="s">
        <v>213</v>
      </c>
      <c r="I29" s="10">
        <v>14.14</v>
      </c>
      <c r="J29" s="10">
        <v>-19</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14352054</v>
      </c>
      <c r="D31" s="9" t="str">
        <f t="shared" ref="D31:F50" si="4">IF($B31="N/A","N/A",IF(C31&lt;0,"No","Yes"))</f>
        <v>N/A</v>
      </c>
      <c r="E31" s="71">
        <v>14900314</v>
      </c>
      <c r="F31" s="9" t="str">
        <f t="shared" si="4"/>
        <v>N/A</v>
      </c>
      <c r="G31" s="71">
        <v>15503037</v>
      </c>
      <c r="H31" s="9" t="str">
        <f t="shared" ref="H31:H50" si="5">IF($B31="N/A","N/A",IF(G31&lt;0,"No","Yes"))</f>
        <v>N/A</v>
      </c>
      <c r="I31" s="10">
        <v>3.82</v>
      </c>
      <c r="J31" s="10">
        <v>4.0449999999999999</v>
      </c>
      <c r="K31" s="9" t="str">
        <f t="shared" si="0"/>
        <v>Yes</v>
      </c>
    </row>
    <row r="32" spans="1:11" x14ac:dyDescent="0.25">
      <c r="A32" s="2" t="s">
        <v>659</v>
      </c>
      <c r="B32" s="88" t="s">
        <v>213</v>
      </c>
      <c r="C32" s="72">
        <v>99.858452315999997</v>
      </c>
      <c r="D32" s="9" t="str">
        <f t="shared" si="4"/>
        <v>N/A</v>
      </c>
      <c r="E32" s="72">
        <v>94.520927545999996</v>
      </c>
      <c r="F32" s="9" t="str">
        <f t="shared" si="4"/>
        <v>N/A</v>
      </c>
      <c r="G32" s="72">
        <v>99.508257639999997</v>
      </c>
      <c r="H32" s="9" t="str">
        <f t="shared" si="5"/>
        <v>N/A</v>
      </c>
      <c r="I32" s="10">
        <v>-5.35</v>
      </c>
      <c r="J32" s="10">
        <v>5.2759999999999998</v>
      </c>
      <c r="K32" s="9" t="str">
        <f t="shared" si="0"/>
        <v>Yes</v>
      </c>
    </row>
    <row r="33" spans="1:11" x14ac:dyDescent="0.25">
      <c r="A33" s="2" t="s">
        <v>660</v>
      </c>
      <c r="B33" s="88" t="s">
        <v>213</v>
      </c>
      <c r="C33" s="72">
        <v>1.9021667999999999E-3</v>
      </c>
      <c r="D33" s="9" t="str">
        <f t="shared" si="4"/>
        <v>N/A</v>
      </c>
      <c r="E33" s="72">
        <v>6.0602750000000004E-3</v>
      </c>
      <c r="F33" s="9" t="str">
        <f t="shared" si="4"/>
        <v>N/A</v>
      </c>
      <c r="G33" s="72">
        <v>7.7339684999999997E-3</v>
      </c>
      <c r="H33" s="9" t="str">
        <f t="shared" si="5"/>
        <v>N/A</v>
      </c>
      <c r="I33" s="10">
        <v>218.6</v>
      </c>
      <c r="J33" s="10">
        <v>27.62</v>
      </c>
      <c r="K33" s="9" t="str">
        <f t="shared" si="0"/>
        <v>Yes</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0.13964551689999999</v>
      </c>
      <c r="D35" s="9" t="str">
        <f t="shared" si="4"/>
        <v>N/A</v>
      </c>
      <c r="E35" s="72">
        <v>5.4730121795000004</v>
      </c>
      <c r="F35" s="9" t="str">
        <f t="shared" si="4"/>
        <v>N/A</v>
      </c>
      <c r="G35" s="72">
        <v>0.48390518580000003</v>
      </c>
      <c r="H35" s="9" t="str">
        <f t="shared" si="5"/>
        <v>N/A</v>
      </c>
      <c r="I35" s="10">
        <v>3819</v>
      </c>
      <c r="J35" s="10">
        <v>-91.2</v>
      </c>
      <c r="K35" s="9" t="str">
        <f t="shared" si="0"/>
        <v>No</v>
      </c>
    </row>
    <row r="36" spans="1:11" x14ac:dyDescent="0.25">
      <c r="A36" s="2" t="s">
        <v>349</v>
      </c>
      <c r="B36" s="88" t="s">
        <v>213</v>
      </c>
      <c r="C36" s="71">
        <v>26365343</v>
      </c>
      <c r="D36" s="9" t="str">
        <f t="shared" si="4"/>
        <v>N/A</v>
      </c>
      <c r="E36" s="71">
        <v>27379526</v>
      </c>
      <c r="F36" s="9" t="str">
        <f t="shared" si="4"/>
        <v>N/A</v>
      </c>
      <c r="G36" s="71">
        <v>27479308</v>
      </c>
      <c r="H36" s="9" t="str">
        <f t="shared" si="5"/>
        <v>N/A</v>
      </c>
      <c r="I36" s="10">
        <v>3.847</v>
      </c>
      <c r="J36" s="10">
        <v>0.3644</v>
      </c>
      <c r="K36" s="9" t="str">
        <f t="shared" si="0"/>
        <v>Yes</v>
      </c>
    </row>
    <row r="37" spans="1:11" x14ac:dyDescent="0.25">
      <c r="A37" s="2" t="s">
        <v>663</v>
      </c>
      <c r="B37" s="88" t="s">
        <v>213</v>
      </c>
      <c r="C37" s="72">
        <v>0</v>
      </c>
      <c r="D37" s="9" t="str">
        <f t="shared" si="4"/>
        <v>N/A</v>
      </c>
      <c r="E37" s="72">
        <v>0</v>
      </c>
      <c r="F37" s="9" t="str">
        <f t="shared" si="4"/>
        <v>N/A</v>
      </c>
      <c r="G37" s="72">
        <v>0</v>
      </c>
      <c r="H37" s="9" t="str">
        <f t="shared" si="5"/>
        <v>N/A</v>
      </c>
      <c r="I37" s="10" t="s">
        <v>1746</v>
      </c>
      <c r="J37" s="10" t="s">
        <v>1746</v>
      </c>
      <c r="K37" s="9" t="str">
        <f t="shared" si="0"/>
        <v>N/A</v>
      </c>
    </row>
    <row r="38" spans="1:11" x14ac:dyDescent="0.25">
      <c r="A38" s="2" t="s">
        <v>664</v>
      </c>
      <c r="B38" s="88" t="s">
        <v>213</v>
      </c>
      <c r="C38" s="72">
        <v>80.332863486999997</v>
      </c>
      <c r="D38" s="9" t="str">
        <f t="shared" si="4"/>
        <v>N/A</v>
      </c>
      <c r="E38" s="72">
        <v>80.100422484000006</v>
      </c>
      <c r="F38" s="9" t="str">
        <f t="shared" si="4"/>
        <v>N/A</v>
      </c>
      <c r="G38" s="72">
        <v>80.088155786000002</v>
      </c>
      <c r="H38" s="9" t="str">
        <f t="shared" si="5"/>
        <v>N/A</v>
      </c>
      <c r="I38" s="10">
        <v>-0.28899999999999998</v>
      </c>
      <c r="J38" s="10">
        <v>-1.4999999999999999E-2</v>
      </c>
      <c r="K38" s="9" t="str">
        <f t="shared" si="0"/>
        <v>Yes</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1.19361239E-2</v>
      </c>
      <c r="D40" s="9" t="str">
        <f t="shared" si="4"/>
        <v>N/A</v>
      </c>
      <c r="E40" s="72">
        <v>9.9709541999999998E-3</v>
      </c>
      <c r="F40" s="9" t="str">
        <f t="shared" si="4"/>
        <v>N/A</v>
      </c>
      <c r="G40" s="72">
        <v>6.4448493000000004E-3</v>
      </c>
      <c r="H40" s="9" t="str">
        <f t="shared" si="5"/>
        <v>N/A</v>
      </c>
      <c r="I40" s="10">
        <v>-16.5</v>
      </c>
      <c r="J40" s="10">
        <v>-35.4</v>
      </c>
      <c r="K40" s="9" t="str">
        <f t="shared" si="0"/>
        <v>No</v>
      </c>
    </row>
    <row r="41" spans="1:11" x14ac:dyDescent="0.25">
      <c r="A41" s="2" t="s">
        <v>667</v>
      </c>
      <c r="B41" s="88" t="s">
        <v>213</v>
      </c>
      <c r="C41" s="72">
        <v>19.391285750000002</v>
      </c>
      <c r="D41" s="9" t="str">
        <f t="shared" si="4"/>
        <v>N/A</v>
      </c>
      <c r="E41" s="72">
        <v>19.717127315999999</v>
      </c>
      <c r="F41" s="9" t="str">
        <f t="shared" si="4"/>
        <v>N/A</v>
      </c>
      <c r="G41" s="72">
        <v>19.758441515000001</v>
      </c>
      <c r="H41" s="9" t="str">
        <f t="shared" si="5"/>
        <v>N/A</v>
      </c>
      <c r="I41" s="10">
        <v>1.68</v>
      </c>
      <c r="J41" s="10">
        <v>0.20949999999999999</v>
      </c>
      <c r="K41" s="9" t="str">
        <f t="shared" si="0"/>
        <v>Yes</v>
      </c>
    </row>
    <row r="42" spans="1:11" x14ac:dyDescent="0.25">
      <c r="A42" s="2" t="s">
        <v>668</v>
      </c>
      <c r="B42" s="88" t="s">
        <v>213</v>
      </c>
      <c r="C42" s="72">
        <v>99.736085360000004</v>
      </c>
      <c r="D42" s="9" t="str">
        <f t="shared" si="4"/>
        <v>N/A</v>
      </c>
      <c r="E42" s="72">
        <v>99.827520754000005</v>
      </c>
      <c r="F42" s="9" t="str">
        <f t="shared" si="4"/>
        <v>N/A</v>
      </c>
      <c r="G42" s="72">
        <v>99.853042150999997</v>
      </c>
      <c r="H42" s="9" t="str">
        <f t="shared" si="5"/>
        <v>N/A</v>
      </c>
      <c r="I42" s="10">
        <v>9.1700000000000004E-2</v>
      </c>
      <c r="J42" s="10">
        <v>2.5600000000000001E-2</v>
      </c>
      <c r="K42" s="9" t="str">
        <f t="shared" si="0"/>
        <v>Yes</v>
      </c>
    </row>
    <row r="43" spans="1:11" x14ac:dyDescent="0.25">
      <c r="A43" s="2" t="s">
        <v>669</v>
      </c>
      <c r="B43" s="88" t="s">
        <v>213</v>
      </c>
      <c r="C43" s="72">
        <v>8.5453088999999996E-3</v>
      </c>
      <c r="D43" s="9" t="str">
        <f t="shared" si="4"/>
        <v>N/A</v>
      </c>
      <c r="E43" s="72">
        <v>2.0241402299999999E-2</v>
      </c>
      <c r="F43" s="9" t="str">
        <f t="shared" si="4"/>
        <v>N/A</v>
      </c>
      <c r="G43" s="72">
        <v>3.3017570900000001E-2</v>
      </c>
      <c r="H43" s="9" t="str">
        <f t="shared" si="5"/>
        <v>N/A</v>
      </c>
      <c r="I43" s="10">
        <v>136.9</v>
      </c>
      <c r="J43" s="10">
        <v>63.12</v>
      </c>
      <c r="K43" s="9" t="str">
        <f t="shared" si="0"/>
        <v>No</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0.25536933090000002</v>
      </c>
      <c r="D45" s="9" t="str">
        <f t="shared" si="4"/>
        <v>N/A</v>
      </c>
      <c r="E45" s="72">
        <v>0.15223784369999999</v>
      </c>
      <c r="F45" s="9" t="str">
        <f t="shared" si="4"/>
        <v>N/A</v>
      </c>
      <c r="G45" s="72">
        <v>0.1139402783</v>
      </c>
      <c r="H45" s="9" t="str">
        <f t="shared" si="5"/>
        <v>N/A</v>
      </c>
      <c r="I45" s="10">
        <v>-40.4</v>
      </c>
      <c r="J45" s="10">
        <v>-25.2</v>
      </c>
      <c r="K45" s="9" t="str">
        <f t="shared" si="0"/>
        <v>Yes</v>
      </c>
    </row>
    <row r="46" spans="1:11" x14ac:dyDescent="0.25">
      <c r="A46" s="2" t="s">
        <v>350</v>
      </c>
      <c r="B46" s="88" t="s">
        <v>213</v>
      </c>
      <c r="C46" s="71">
        <v>3889925</v>
      </c>
      <c r="D46" s="9" t="str">
        <f t="shared" si="4"/>
        <v>N/A</v>
      </c>
      <c r="E46" s="71">
        <v>3976572</v>
      </c>
      <c r="F46" s="9" t="str">
        <f t="shared" si="4"/>
        <v>N/A</v>
      </c>
      <c r="G46" s="71">
        <v>3380525</v>
      </c>
      <c r="H46" s="9" t="str">
        <f t="shared" si="5"/>
        <v>N/A</v>
      </c>
      <c r="I46" s="10">
        <v>2.2269999999999999</v>
      </c>
      <c r="J46" s="10">
        <v>-15</v>
      </c>
      <c r="K46" s="9" t="str">
        <f t="shared" si="0"/>
        <v>Yes</v>
      </c>
    </row>
    <row r="47" spans="1:11" x14ac:dyDescent="0.25">
      <c r="A47" s="2" t="s">
        <v>672</v>
      </c>
      <c r="B47" s="88" t="s">
        <v>213</v>
      </c>
      <c r="C47" s="72">
        <v>99.953983688999998</v>
      </c>
      <c r="D47" s="9" t="str">
        <f t="shared" si="4"/>
        <v>N/A</v>
      </c>
      <c r="E47" s="72">
        <v>99.952496773999997</v>
      </c>
      <c r="F47" s="9" t="str">
        <f t="shared" si="4"/>
        <v>N/A</v>
      </c>
      <c r="G47" s="72">
        <v>99.961692341000003</v>
      </c>
      <c r="H47" s="9" t="str">
        <f t="shared" si="5"/>
        <v>N/A</v>
      </c>
      <c r="I47" s="10">
        <v>-1E-3</v>
      </c>
      <c r="J47" s="10">
        <v>9.1999999999999998E-3</v>
      </c>
      <c r="K47" s="9" t="str">
        <f t="shared" si="0"/>
        <v>Yes</v>
      </c>
    </row>
    <row r="48" spans="1:11" x14ac:dyDescent="0.25">
      <c r="A48" s="2" t="s">
        <v>673</v>
      </c>
      <c r="B48" s="88" t="s">
        <v>213</v>
      </c>
      <c r="C48" s="72">
        <v>0</v>
      </c>
      <c r="D48" s="9" t="str">
        <f t="shared" si="4"/>
        <v>N/A</v>
      </c>
      <c r="E48" s="72">
        <v>0</v>
      </c>
      <c r="F48" s="9" t="str">
        <f t="shared" si="4"/>
        <v>N/A</v>
      </c>
      <c r="G48" s="72">
        <v>0</v>
      </c>
      <c r="H48" s="9" t="str">
        <f t="shared" si="5"/>
        <v>N/A</v>
      </c>
      <c r="I48" s="10" t="s">
        <v>1746</v>
      </c>
      <c r="J48" s="10" t="s">
        <v>1746</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675</v>
      </c>
      <c r="B50" s="88" t="s">
        <v>213</v>
      </c>
      <c r="C50" s="72">
        <v>4.6016311400000003E-2</v>
      </c>
      <c r="D50" s="9" t="str">
        <f t="shared" si="4"/>
        <v>N/A</v>
      </c>
      <c r="E50" s="72">
        <v>4.7503226400000001E-2</v>
      </c>
      <c r="F50" s="9" t="str">
        <f t="shared" si="4"/>
        <v>N/A</v>
      </c>
      <c r="G50" s="72">
        <v>3.8307659299999998E-2</v>
      </c>
      <c r="H50" s="9" t="str">
        <f t="shared" si="5"/>
        <v>N/A</v>
      </c>
      <c r="I50" s="10">
        <v>3.2309999999999999</v>
      </c>
      <c r="J50" s="10">
        <v>-19.399999999999999</v>
      </c>
      <c r="K50" s="9" t="str">
        <f t="shared" si="0"/>
        <v>Yes</v>
      </c>
    </row>
    <row r="51" spans="1:11" x14ac:dyDescent="0.25">
      <c r="A51" s="2" t="s">
        <v>351</v>
      </c>
      <c r="B51" s="33" t="s">
        <v>213</v>
      </c>
      <c r="C51" s="71">
        <v>0</v>
      </c>
      <c r="D51" s="33" t="s">
        <v>213</v>
      </c>
      <c r="E51" s="34">
        <v>0</v>
      </c>
      <c r="F51" s="33" t="s">
        <v>213</v>
      </c>
      <c r="G51" s="34">
        <v>9738239</v>
      </c>
      <c r="H51" s="33" t="s">
        <v>213</v>
      </c>
      <c r="I51" s="10" t="s">
        <v>1746</v>
      </c>
      <c r="J51" s="10" t="s">
        <v>1746</v>
      </c>
      <c r="K51" s="9" t="str">
        <f t="shared" si="0"/>
        <v>N/A</v>
      </c>
    </row>
    <row r="52" spans="1:11" x14ac:dyDescent="0.25">
      <c r="A52" s="2" t="s">
        <v>352</v>
      </c>
      <c r="B52" s="33" t="s">
        <v>213</v>
      </c>
      <c r="C52" s="72" t="s">
        <v>1746</v>
      </c>
      <c r="D52" s="9" t="str">
        <f t="shared" ref="D52:D54" si="6">IF($B52="N/A","N/A",IF(C52&gt;15,"No",IF(C52&lt;-15,"No","Yes")))</f>
        <v>N/A</v>
      </c>
      <c r="E52" s="8" t="s">
        <v>1746</v>
      </c>
      <c r="F52" s="9" t="str">
        <f t="shared" ref="F52:F54" si="7">IF($B52="N/A","N/A",IF(E52&gt;15,"No",IF(E52&lt;-15,"No","Yes")))</f>
        <v>N/A</v>
      </c>
      <c r="G52" s="8">
        <v>96.431808666999999</v>
      </c>
      <c r="H52" s="9" t="str">
        <f t="shared" ref="H52:H54" si="8">IF($B52="N/A","N/A",IF(G52&gt;15,"No",IF(G52&lt;-15,"No","Yes")))</f>
        <v>N/A</v>
      </c>
      <c r="I52" s="10" t="s">
        <v>1746</v>
      </c>
      <c r="J52" s="10" t="s">
        <v>1746</v>
      </c>
      <c r="K52" s="9" t="str">
        <f t="shared" si="0"/>
        <v>N/A</v>
      </c>
    </row>
    <row r="53" spans="1:11" x14ac:dyDescent="0.25">
      <c r="A53" s="2" t="s">
        <v>353</v>
      </c>
      <c r="B53" s="33" t="s">
        <v>213</v>
      </c>
      <c r="C53" s="72" t="s">
        <v>1746</v>
      </c>
      <c r="D53" s="9" t="str">
        <f t="shared" si="6"/>
        <v>N/A</v>
      </c>
      <c r="E53" s="8" t="s">
        <v>1746</v>
      </c>
      <c r="F53" s="9" t="str">
        <f t="shared" si="7"/>
        <v>N/A</v>
      </c>
      <c r="G53" s="8">
        <v>8.2150400000000005E-5</v>
      </c>
      <c r="H53" s="9" t="str">
        <f t="shared" si="8"/>
        <v>N/A</v>
      </c>
      <c r="I53" s="10" t="s">
        <v>1746</v>
      </c>
      <c r="J53" s="10" t="s">
        <v>1746</v>
      </c>
      <c r="K53" s="9" t="str">
        <f t="shared" si="0"/>
        <v>N/A</v>
      </c>
    </row>
    <row r="54" spans="1:11" x14ac:dyDescent="0.25">
      <c r="A54" s="2" t="s">
        <v>354</v>
      </c>
      <c r="B54" s="33" t="s">
        <v>213</v>
      </c>
      <c r="C54" s="72" t="s">
        <v>1746</v>
      </c>
      <c r="D54" s="9" t="str">
        <f t="shared" si="6"/>
        <v>N/A</v>
      </c>
      <c r="E54" s="8" t="s">
        <v>1746</v>
      </c>
      <c r="F54" s="9" t="str">
        <f t="shared" si="7"/>
        <v>N/A</v>
      </c>
      <c r="G54" s="8">
        <v>3.5648642429000001</v>
      </c>
      <c r="H54" s="9" t="str">
        <f t="shared" si="8"/>
        <v>N/A</v>
      </c>
      <c r="I54" s="10" t="s">
        <v>1746</v>
      </c>
      <c r="J54" s="10" t="s">
        <v>1746</v>
      </c>
      <c r="K54" s="9" t="str">
        <f t="shared" si="0"/>
        <v>N/A</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25266912</v>
      </c>
      <c r="D6" s="9" t="str">
        <f>IF($B6="N/A","N/A",IF(C6&gt;15,"No",IF(C6&lt;-15,"No","Yes")))</f>
        <v>N/A</v>
      </c>
      <c r="E6" s="34">
        <v>26911388</v>
      </c>
      <c r="F6" s="9" t="str">
        <f>IF($B6="N/A","N/A",IF(E6&gt;15,"No",IF(E6&lt;-15,"No","Yes")))</f>
        <v>N/A</v>
      </c>
      <c r="G6" s="34">
        <v>26313421</v>
      </c>
      <c r="H6" s="9" t="str">
        <f>IF($B6="N/A","N/A",IF(G6&gt;15,"No",IF(G6&lt;-15,"No","Yes")))</f>
        <v>N/A</v>
      </c>
      <c r="I6" s="10">
        <v>6.508</v>
      </c>
      <c r="J6" s="10">
        <v>-2.2200000000000002</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8.6500004432999997</v>
      </c>
      <c r="D9" s="9" t="str">
        <f t="shared" ref="D9:D15" si="1">IF($B9="N/A","N/A",IF(C9&gt;15,"No",IF(C9&lt;-15,"No","Yes")))</f>
        <v>N/A</v>
      </c>
      <c r="E9" s="8">
        <v>8.5731103872999999</v>
      </c>
      <c r="F9" s="9" t="str">
        <f t="shared" ref="F9:F15" si="2">IF($B9="N/A","N/A",IF(E9&gt;15,"No",IF(E9&lt;-15,"No","Yes")))</f>
        <v>N/A</v>
      </c>
      <c r="G9" s="8">
        <v>9.2846650384</v>
      </c>
      <c r="H9" s="9" t="str">
        <f t="shared" ref="H9:H15" si="3">IF($B9="N/A","N/A",IF(G9&gt;15,"No",IF(G9&lt;-15,"No","Yes")))</f>
        <v>N/A</v>
      </c>
      <c r="I9" s="10">
        <v>-0.88900000000000001</v>
      </c>
      <c r="J9" s="10">
        <v>8.3000000000000007</v>
      </c>
      <c r="K9" s="9" t="str">
        <f t="shared" si="0"/>
        <v>Yes</v>
      </c>
    </row>
    <row r="10" spans="1:11" x14ac:dyDescent="0.25">
      <c r="A10" s="73" t="s">
        <v>36</v>
      </c>
      <c r="B10" s="33" t="s">
        <v>213</v>
      </c>
      <c r="C10" s="72">
        <v>1.3277597E-3</v>
      </c>
      <c r="D10" s="9" t="str">
        <f t="shared" si="1"/>
        <v>N/A</v>
      </c>
      <c r="E10" s="8">
        <v>1.1171124999999999E-3</v>
      </c>
      <c r="F10" s="9" t="str">
        <f t="shared" si="2"/>
        <v>N/A</v>
      </c>
      <c r="G10" s="8">
        <v>8.7046219999999998E-4</v>
      </c>
      <c r="H10" s="9" t="str">
        <f t="shared" si="3"/>
        <v>N/A</v>
      </c>
      <c r="I10" s="10">
        <v>-15.9</v>
      </c>
      <c r="J10" s="10">
        <v>-22.1</v>
      </c>
      <c r="K10" s="9" t="str">
        <f t="shared" si="0"/>
        <v>Yes</v>
      </c>
    </row>
    <row r="11" spans="1:11" x14ac:dyDescent="0.25">
      <c r="A11" s="73" t="s">
        <v>37</v>
      </c>
      <c r="B11" s="33" t="s">
        <v>213</v>
      </c>
      <c r="C11" s="72">
        <v>39.005866478000002</v>
      </c>
      <c r="D11" s="9" t="str">
        <f t="shared" si="1"/>
        <v>N/A</v>
      </c>
      <c r="E11" s="8">
        <v>33.314149583999999</v>
      </c>
      <c r="F11" s="9" t="str">
        <f t="shared" si="2"/>
        <v>N/A</v>
      </c>
      <c r="G11" s="8">
        <v>32.766238539</v>
      </c>
      <c r="H11" s="9" t="str">
        <f t="shared" si="3"/>
        <v>N/A</v>
      </c>
      <c r="I11" s="10">
        <v>-14.6</v>
      </c>
      <c r="J11" s="10">
        <v>-1.64</v>
      </c>
      <c r="K11" s="9" t="str">
        <f t="shared" si="0"/>
        <v>Yes</v>
      </c>
    </row>
    <row r="12" spans="1:11" x14ac:dyDescent="0.25">
      <c r="A12" s="73" t="s">
        <v>38</v>
      </c>
      <c r="B12" s="33" t="s">
        <v>213</v>
      </c>
      <c r="C12" s="72">
        <v>8.6602121751999999</v>
      </c>
      <c r="D12" s="9" t="str">
        <f t="shared" si="1"/>
        <v>N/A</v>
      </c>
      <c r="E12" s="8">
        <v>8.5956552166000009</v>
      </c>
      <c r="F12" s="9" t="str">
        <f t="shared" si="2"/>
        <v>N/A</v>
      </c>
      <c r="G12" s="8">
        <v>9.4104147867000005</v>
      </c>
      <c r="H12" s="9" t="str">
        <f t="shared" si="3"/>
        <v>N/A</v>
      </c>
      <c r="I12" s="10">
        <v>-0.745</v>
      </c>
      <c r="J12" s="10">
        <v>9.4789999999999992</v>
      </c>
      <c r="K12" s="9" t="str">
        <f t="shared" si="0"/>
        <v>Yes</v>
      </c>
    </row>
    <row r="13" spans="1:11" x14ac:dyDescent="0.25">
      <c r="A13" s="73" t="s">
        <v>866</v>
      </c>
      <c r="B13" s="33" t="s">
        <v>213</v>
      </c>
      <c r="C13" s="72">
        <v>25.7438769</v>
      </c>
      <c r="D13" s="9" t="str">
        <f t="shared" si="1"/>
        <v>N/A</v>
      </c>
      <c r="E13" s="8">
        <v>23.990818438000002</v>
      </c>
      <c r="F13" s="9" t="str">
        <f t="shared" si="2"/>
        <v>N/A</v>
      </c>
      <c r="G13" s="8">
        <v>21.280825633999999</v>
      </c>
      <c r="H13" s="9" t="str">
        <f t="shared" si="3"/>
        <v>N/A</v>
      </c>
      <c r="I13" s="10">
        <v>-6.81</v>
      </c>
      <c r="J13" s="10">
        <v>-11.3</v>
      </c>
      <c r="K13" s="9" t="str">
        <f t="shared" si="0"/>
        <v>Yes</v>
      </c>
    </row>
    <row r="14" spans="1:11" x14ac:dyDescent="0.25">
      <c r="A14" s="73" t="s">
        <v>867</v>
      </c>
      <c r="B14" s="33" t="s">
        <v>213</v>
      </c>
      <c r="C14" s="72">
        <v>25.705712488</v>
      </c>
      <c r="D14" s="9" t="str">
        <f t="shared" si="1"/>
        <v>N/A</v>
      </c>
      <c r="E14" s="8">
        <v>23.955248675</v>
      </c>
      <c r="F14" s="9" t="str">
        <f t="shared" si="2"/>
        <v>N/A</v>
      </c>
      <c r="G14" s="8">
        <v>21.322012116</v>
      </c>
      <c r="H14" s="9" t="str">
        <f t="shared" si="3"/>
        <v>N/A</v>
      </c>
      <c r="I14" s="10">
        <v>-6.81</v>
      </c>
      <c r="J14" s="10">
        <v>-11</v>
      </c>
      <c r="K14" s="9" t="str">
        <f t="shared" si="0"/>
        <v>Yes</v>
      </c>
    </row>
    <row r="15" spans="1:11" x14ac:dyDescent="0.25">
      <c r="A15" s="73" t="s">
        <v>161</v>
      </c>
      <c r="B15" s="33" t="s">
        <v>213</v>
      </c>
      <c r="C15" s="72">
        <v>62.123175162999999</v>
      </c>
      <c r="D15" s="9" t="str">
        <f t="shared" si="1"/>
        <v>N/A</v>
      </c>
      <c r="E15" s="8">
        <v>65.845830769000003</v>
      </c>
      <c r="F15" s="9" t="str">
        <f t="shared" si="2"/>
        <v>N/A</v>
      </c>
      <c r="G15" s="8">
        <v>70.679475694000004</v>
      </c>
      <c r="H15" s="9" t="str">
        <f t="shared" si="3"/>
        <v>N/A</v>
      </c>
      <c r="I15" s="10">
        <v>5.992</v>
      </c>
      <c r="J15" s="10">
        <v>7.3410000000000002</v>
      </c>
      <c r="K15" s="9" t="str">
        <f t="shared" si="0"/>
        <v>Yes</v>
      </c>
    </row>
    <row r="16" spans="1:11" x14ac:dyDescent="0.25">
      <c r="A16" s="73" t="s">
        <v>162</v>
      </c>
      <c r="B16" s="33" t="s">
        <v>246</v>
      </c>
      <c r="C16" s="72">
        <v>82.605598975000007</v>
      </c>
      <c r="D16" s="9" t="str">
        <f>IF($B16="N/A","N/A",IF(C16&gt;95,"Yes","No"))</f>
        <v>No</v>
      </c>
      <c r="E16" s="8">
        <v>82.778417078000004</v>
      </c>
      <c r="F16" s="9" t="str">
        <f>IF($B16="N/A","N/A",IF(E16&gt;95,"Yes","No"))</f>
        <v>No</v>
      </c>
      <c r="G16" s="8">
        <v>81.069230793000003</v>
      </c>
      <c r="H16" s="9" t="str">
        <f>IF($B16="N/A","N/A",IF(G16&gt;95,"Yes","No"))</f>
        <v>No</v>
      </c>
      <c r="I16" s="10">
        <v>0.2092</v>
      </c>
      <c r="J16" s="10">
        <v>-2.06</v>
      </c>
      <c r="K16" s="9" t="str">
        <f t="shared" ref="K16:K26" si="4">IF(J16="Div by 0", "N/A", IF(J16="N/A","N/A", IF(J16&gt;30, "No", IF(J16&lt;-30, "No", "Yes"))))</f>
        <v>Yes</v>
      </c>
    </row>
    <row r="17" spans="1:11" x14ac:dyDescent="0.25">
      <c r="A17" s="73" t="s">
        <v>868</v>
      </c>
      <c r="B17" s="49" t="s">
        <v>247</v>
      </c>
      <c r="C17" s="72">
        <v>34.284799028999998</v>
      </c>
      <c r="D17" s="9" t="str">
        <f>IF($B17="N/A","N/A",IF(C17&gt;90,"No",IF(C17&lt;50,"No","Yes")))</f>
        <v>No</v>
      </c>
      <c r="E17" s="8">
        <v>33.581946795</v>
      </c>
      <c r="F17" s="9" t="str">
        <f>IF($B17="N/A","N/A",IF(E17&gt;90,"No",IF(E17&lt;50,"No","Yes")))</f>
        <v>No</v>
      </c>
      <c r="G17" s="8">
        <v>28.889436307</v>
      </c>
      <c r="H17" s="9" t="str">
        <f>IF($B17="N/A","N/A",IF(G17&gt;90,"No",IF(G17&lt;50,"No","Yes")))</f>
        <v>No</v>
      </c>
      <c r="I17" s="10">
        <v>-2.0499999999999998</v>
      </c>
      <c r="J17" s="10">
        <v>-14</v>
      </c>
      <c r="K17" s="9" t="str">
        <f t="shared" si="4"/>
        <v>Yes</v>
      </c>
    </row>
    <row r="18" spans="1:11" x14ac:dyDescent="0.25">
      <c r="A18" s="73" t="s">
        <v>869</v>
      </c>
      <c r="B18" s="49" t="s">
        <v>224</v>
      </c>
      <c r="C18" s="72">
        <v>19.554851024000001</v>
      </c>
      <c r="D18" s="9" t="str">
        <f t="shared" ref="D18:D23" si="5">IF($B18="N/A","N/A",IF(C18&gt;5,"No",IF(C18&lt;=0,"No","Yes")))</f>
        <v>No</v>
      </c>
      <c r="E18" s="8">
        <v>21.270166369999998</v>
      </c>
      <c r="F18" s="9" t="str">
        <f t="shared" ref="F18:F23" si="6">IF($B18="N/A","N/A",IF(E18&gt;5,"No",IF(E18&lt;=0,"No","Yes")))</f>
        <v>No</v>
      </c>
      <c r="G18" s="8">
        <v>25.628997461000001</v>
      </c>
      <c r="H18" s="9" t="str">
        <f t="shared" ref="H18:H23" si="7">IF($B18="N/A","N/A",IF(G18&gt;5,"No",IF(G18&lt;=0,"No","Yes")))</f>
        <v>No</v>
      </c>
      <c r="I18" s="10">
        <v>8.7720000000000002</v>
      </c>
      <c r="J18" s="10">
        <v>20.49</v>
      </c>
      <c r="K18" s="9" t="str">
        <f t="shared" si="4"/>
        <v>Yes</v>
      </c>
    </row>
    <row r="19" spans="1:11" x14ac:dyDescent="0.25">
      <c r="A19" s="73" t="s">
        <v>870</v>
      </c>
      <c r="B19" s="49" t="s">
        <v>224</v>
      </c>
      <c r="C19" s="72">
        <v>2.8481755111</v>
      </c>
      <c r="D19" s="9" t="str">
        <f t="shared" si="5"/>
        <v>Yes</v>
      </c>
      <c r="E19" s="8">
        <v>2.6502423435</v>
      </c>
      <c r="F19" s="9" t="str">
        <f t="shared" si="6"/>
        <v>Yes</v>
      </c>
      <c r="G19" s="8">
        <v>2.5322591083999999</v>
      </c>
      <c r="H19" s="9" t="str">
        <f t="shared" si="7"/>
        <v>Yes</v>
      </c>
      <c r="I19" s="10">
        <v>-6.95</v>
      </c>
      <c r="J19" s="10">
        <v>-4.45</v>
      </c>
      <c r="K19" s="9" t="str">
        <f t="shared" si="4"/>
        <v>Yes</v>
      </c>
    </row>
    <row r="20" spans="1:11" x14ac:dyDescent="0.25">
      <c r="A20" s="73" t="s">
        <v>871</v>
      </c>
      <c r="B20" s="49" t="s">
        <v>224</v>
      </c>
      <c r="C20" s="72">
        <v>0.37251881040000001</v>
      </c>
      <c r="D20" s="9" t="str">
        <f t="shared" si="5"/>
        <v>Yes</v>
      </c>
      <c r="E20" s="8">
        <v>0.36927861169999998</v>
      </c>
      <c r="F20" s="9" t="str">
        <f t="shared" si="6"/>
        <v>Yes</v>
      </c>
      <c r="G20" s="8">
        <v>0.38651758739999997</v>
      </c>
      <c r="H20" s="9" t="str">
        <f t="shared" si="7"/>
        <v>Yes</v>
      </c>
      <c r="I20" s="10">
        <v>-0.87</v>
      </c>
      <c r="J20" s="10">
        <v>4.6680000000000001</v>
      </c>
      <c r="K20" s="9" t="str">
        <f t="shared" si="4"/>
        <v>Yes</v>
      </c>
    </row>
    <row r="21" spans="1:11" x14ac:dyDescent="0.25">
      <c r="A21" s="73" t="s">
        <v>872</v>
      </c>
      <c r="B21" s="33" t="s">
        <v>213</v>
      </c>
      <c r="C21" s="72">
        <v>0</v>
      </c>
      <c r="D21" s="9" t="str">
        <f t="shared" si="5"/>
        <v>N/A</v>
      </c>
      <c r="E21" s="8">
        <v>0</v>
      </c>
      <c r="F21" s="9" t="str">
        <f t="shared" si="6"/>
        <v>N/A</v>
      </c>
      <c r="G21" s="8">
        <v>0</v>
      </c>
      <c r="H21" s="9" t="str">
        <f t="shared" si="7"/>
        <v>N/A</v>
      </c>
      <c r="I21" s="10" t="s">
        <v>1746</v>
      </c>
      <c r="J21" s="10" t="s">
        <v>1746</v>
      </c>
      <c r="K21" s="9" t="str">
        <f t="shared" si="4"/>
        <v>N/A</v>
      </c>
    </row>
    <row r="22" spans="1:11" x14ac:dyDescent="0.25">
      <c r="A22" s="73" t="s">
        <v>1741</v>
      </c>
      <c r="B22" s="33" t="s">
        <v>213</v>
      </c>
      <c r="C22" s="72">
        <v>4.4643366000000004E-3</v>
      </c>
      <c r="D22" s="9" t="str">
        <f t="shared" si="5"/>
        <v>N/A</v>
      </c>
      <c r="E22" s="8">
        <v>2.4710728000000002E-3</v>
      </c>
      <c r="F22" s="9" t="str">
        <f t="shared" si="6"/>
        <v>N/A</v>
      </c>
      <c r="G22" s="8">
        <v>4.1423730000000002E-4</v>
      </c>
      <c r="H22" s="9" t="str">
        <f t="shared" si="7"/>
        <v>N/A</v>
      </c>
      <c r="I22" s="10">
        <v>-44.6</v>
      </c>
      <c r="J22" s="10">
        <v>-83.2</v>
      </c>
      <c r="K22" s="9" t="str">
        <f t="shared" si="4"/>
        <v>No</v>
      </c>
    </row>
    <row r="23" spans="1:11" x14ac:dyDescent="0.25">
      <c r="A23" s="73" t="s">
        <v>873</v>
      </c>
      <c r="B23" s="33" t="s">
        <v>213</v>
      </c>
      <c r="C23" s="72">
        <v>4.7492900000000001E-5</v>
      </c>
      <c r="D23" s="9" t="str">
        <f t="shared" si="5"/>
        <v>N/A</v>
      </c>
      <c r="E23" s="8">
        <v>1.003293E-4</v>
      </c>
      <c r="F23" s="9" t="str">
        <f t="shared" si="6"/>
        <v>N/A</v>
      </c>
      <c r="G23" s="8">
        <v>3.4963149999999999E-4</v>
      </c>
      <c r="H23" s="9" t="str">
        <f t="shared" si="7"/>
        <v>N/A</v>
      </c>
      <c r="I23" s="10">
        <v>111.3</v>
      </c>
      <c r="J23" s="10">
        <v>248.5</v>
      </c>
      <c r="K23" s="9" t="str">
        <f t="shared" si="4"/>
        <v>No</v>
      </c>
    </row>
    <row r="24" spans="1:11" x14ac:dyDescent="0.25">
      <c r="A24" s="73" t="s">
        <v>874</v>
      </c>
      <c r="B24" s="33" t="s">
        <v>232</v>
      </c>
      <c r="C24" s="72">
        <v>2.6023639137000001</v>
      </c>
      <c r="D24" s="9" t="str">
        <f>IF($B24="N/A","N/A",IF(C24&gt;10,"No",IF(C24&lt;1,"No","Yes")))</f>
        <v>Yes</v>
      </c>
      <c r="E24" s="8">
        <v>2.5000457055999998</v>
      </c>
      <c r="F24" s="9" t="str">
        <f>IF($B24="N/A","N/A",IF(E24&gt;10,"No",IF(E24&lt;1,"No","Yes")))</f>
        <v>Yes</v>
      </c>
      <c r="G24" s="8">
        <v>2.3768669228000001</v>
      </c>
      <c r="H24" s="9" t="str">
        <f>IF($B24="N/A","N/A",IF(G24&gt;10,"No",IF(G24&lt;1,"No","Yes")))</f>
        <v>Yes</v>
      </c>
      <c r="I24" s="10">
        <v>-3.93</v>
      </c>
      <c r="J24" s="10">
        <v>-4.93</v>
      </c>
      <c r="K24" s="9" t="str">
        <f t="shared" si="4"/>
        <v>Yes</v>
      </c>
    </row>
    <row r="25" spans="1:11" x14ac:dyDescent="0.25">
      <c r="A25" s="73" t="s">
        <v>875</v>
      </c>
      <c r="B25" s="76" t="s">
        <v>239</v>
      </c>
      <c r="C25" s="72">
        <v>15.984921307</v>
      </c>
      <c r="D25" s="9" t="str">
        <f>IF($B25="N/A","N/A",IF(C25&gt;10,"No",IF(C25&lt;=0,"No","Yes")))</f>
        <v>No</v>
      </c>
      <c r="E25" s="8">
        <v>15.272118257000001</v>
      </c>
      <c r="F25" s="9" t="str">
        <f>IF($B25="N/A","N/A",IF(E25&gt;10,"No",IF(E25&lt;=0,"No","Yes")))</f>
        <v>No</v>
      </c>
      <c r="G25" s="8">
        <v>14.40434522</v>
      </c>
      <c r="H25" s="9" t="str">
        <f>IF($B25="N/A","N/A",IF(G25&gt;10,"No",IF(G25&lt;=0,"No","Yes")))</f>
        <v>No</v>
      </c>
      <c r="I25" s="10">
        <v>-4.46</v>
      </c>
      <c r="J25" s="10">
        <v>-5.68</v>
      </c>
      <c r="K25" s="9" t="str">
        <f t="shared" si="4"/>
        <v>Yes</v>
      </c>
    </row>
    <row r="26" spans="1:11" x14ac:dyDescent="0.25">
      <c r="A26" s="73" t="s">
        <v>876</v>
      </c>
      <c r="B26" s="49" t="s">
        <v>248</v>
      </c>
      <c r="C26" s="72">
        <v>17.391935350000001</v>
      </c>
      <c r="D26" s="9" t="str">
        <f>IF($B26="N/A","N/A",IF(C26&gt;=5,"No",IF(C26&lt;0,"No","Yes")))</f>
        <v>No</v>
      </c>
      <c r="E26" s="8">
        <v>17.220464437</v>
      </c>
      <c r="F26" s="9" t="str">
        <f>IF($B26="N/A","N/A",IF(E26&gt;=5,"No",IF(E26&lt;0,"No","Yes")))</f>
        <v>No</v>
      </c>
      <c r="G26" s="8">
        <v>18.930731204000001</v>
      </c>
      <c r="H26" s="9" t="str">
        <f>IF($B26="N/A","N/A",IF(G26&gt;=5,"No",IF(G26&lt;0,"No","Yes")))</f>
        <v>No</v>
      </c>
      <c r="I26" s="10">
        <v>-0.98599999999999999</v>
      </c>
      <c r="J26" s="10">
        <v>9.9320000000000004</v>
      </c>
      <c r="K26" s="9" t="str">
        <f t="shared" si="4"/>
        <v>Yes</v>
      </c>
    </row>
    <row r="27" spans="1:11" x14ac:dyDescent="0.25">
      <c r="A27" s="73" t="s">
        <v>14</v>
      </c>
      <c r="B27" s="49" t="s">
        <v>249</v>
      </c>
      <c r="C27" s="72">
        <v>1.6340184349</v>
      </c>
      <c r="D27" s="9" t="str">
        <f>IF($B27="N/A","N/A",IF(C27&gt;15,"No",IF(C27&lt;=0,"No","Yes")))</f>
        <v>Yes</v>
      </c>
      <c r="E27" s="8">
        <v>1.5231432879</v>
      </c>
      <c r="F27" s="9" t="str">
        <f>IF($B27="N/A","N/A",IF(E27&gt;15,"No",IF(E27&lt;=0,"No","Yes")))</f>
        <v>Yes</v>
      </c>
      <c r="G27" s="8">
        <v>1.7167665124</v>
      </c>
      <c r="H27" s="9" t="str">
        <f>IF($B27="N/A","N/A",IF(G27&gt;15,"No",IF(G27&lt;=0,"No","Yes")))</f>
        <v>Yes</v>
      </c>
      <c r="I27" s="10">
        <v>-6.79</v>
      </c>
      <c r="J27" s="10">
        <v>12.71</v>
      </c>
      <c r="K27" s="9" t="str">
        <f>IF(J27="Div by 0", "N/A", IF(J27="N/A","N/A", IF(J27&gt;30, "No", IF(J27&lt;-30, "No", "Yes"))))</f>
        <v>Yes</v>
      </c>
    </row>
    <row r="28" spans="1:11" x14ac:dyDescent="0.25">
      <c r="A28" s="73" t="s">
        <v>877</v>
      </c>
      <c r="B28" s="33" t="s">
        <v>213</v>
      </c>
      <c r="C28" s="75">
        <v>78.282898083000006</v>
      </c>
      <c r="D28" s="9" t="str">
        <f>IF($B28="N/A","N/A",IF(C28&gt;15,"No",IF(C28&lt;-15,"No","Yes")))</f>
        <v>N/A</v>
      </c>
      <c r="E28" s="35">
        <v>78.418678748000005</v>
      </c>
      <c r="F28" s="9" t="str">
        <f>IF($B28="N/A","N/A",IF(E28&gt;15,"No",IF(E28&lt;-15,"No","Yes")))</f>
        <v>N/A</v>
      </c>
      <c r="G28" s="35">
        <v>76.282996857000001</v>
      </c>
      <c r="H28" s="9" t="str">
        <f>IF($B28="N/A","N/A",IF(G28&gt;15,"No",IF(G28&lt;-15,"No","Yes")))</f>
        <v>N/A</v>
      </c>
      <c r="I28" s="10">
        <v>0.1734</v>
      </c>
      <c r="J28" s="10">
        <v>-2.72</v>
      </c>
      <c r="K28" s="9" t="str">
        <f>IF(J28="Div by 0", "N/A", IF(J28="N/A","N/A", IF(J28&gt;30, "No", IF(J28&lt;-30, "No", "Yes"))))</f>
        <v>Yes</v>
      </c>
    </row>
    <row r="29" spans="1:11" x14ac:dyDescent="0.25">
      <c r="A29" s="73" t="s">
        <v>378</v>
      </c>
      <c r="B29" s="33" t="s">
        <v>250</v>
      </c>
      <c r="C29" s="72">
        <v>11.985322939</v>
      </c>
      <c r="D29" s="9" t="str">
        <f>IF($B29="N/A","N/A",IF(C29&gt;35,"No",IF(C29&lt;10,"No","Yes")))</f>
        <v>Yes</v>
      </c>
      <c r="E29" s="8">
        <v>11.467234615000001</v>
      </c>
      <c r="F29" s="9" t="str">
        <f>IF($B29="N/A","N/A",IF(E29&gt;35,"No",IF(E29&lt;10,"No","Yes")))</f>
        <v>Yes</v>
      </c>
      <c r="G29" s="8">
        <v>10.631057816</v>
      </c>
      <c r="H29" s="9" t="str">
        <f>IF($B29="N/A","N/A",IF(G29&gt;35,"No",IF(G29&lt;10,"No","Yes")))</f>
        <v>Yes</v>
      </c>
      <c r="I29" s="10">
        <v>-4.32</v>
      </c>
      <c r="J29" s="10">
        <v>-7.29</v>
      </c>
      <c r="K29" s="9" t="str">
        <f t="shared" ref="K29:K54" si="8">IF(J29="Div by 0", "N/A", IF(J29="N/A","N/A", IF(J29&gt;30, "No", IF(J29&lt;-30, "No", "Yes"))))</f>
        <v>Yes</v>
      </c>
    </row>
    <row r="30" spans="1:11" x14ac:dyDescent="0.25">
      <c r="A30" s="73" t="s">
        <v>379</v>
      </c>
      <c r="B30" s="33" t="s">
        <v>251</v>
      </c>
      <c r="C30" s="72">
        <v>5.9736187785999997</v>
      </c>
      <c r="D30" s="9" t="str">
        <f>IF($B30="N/A","N/A",IF(C30&gt;20,"No",IF(C30&lt;2,"No","Yes")))</f>
        <v>Yes</v>
      </c>
      <c r="E30" s="8">
        <v>5.4551143924999996</v>
      </c>
      <c r="F30" s="9" t="str">
        <f>IF($B30="N/A","N/A",IF(E30&gt;20,"No",IF(E30&lt;2,"No","Yes")))</f>
        <v>Yes</v>
      </c>
      <c r="G30" s="8">
        <v>5.0643928054999998</v>
      </c>
      <c r="H30" s="9" t="str">
        <f>IF($B30="N/A","N/A",IF(G30&gt;20,"No",IF(G30&lt;2,"No","Yes")))</f>
        <v>Yes</v>
      </c>
      <c r="I30" s="10">
        <v>-8.68</v>
      </c>
      <c r="J30" s="10">
        <v>-7.16</v>
      </c>
      <c r="K30" s="9" t="str">
        <f t="shared" si="8"/>
        <v>Yes</v>
      </c>
    </row>
    <row r="31" spans="1:11" x14ac:dyDescent="0.25">
      <c r="A31" s="73" t="s">
        <v>380</v>
      </c>
      <c r="B31" s="33" t="s">
        <v>252</v>
      </c>
      <c r="C31" s="72">
        <v>0.96787054939999995</v>
      </c>
      <c r="D31" s="9" t="str">
        <f>IF($B31="N/A","N/A",IF(C31&gt;8,"No",IF(C31&lt;0.5,"No","Yes")))</f>
        <v>Yes</v>
      </c>
      <c r="E31" s="8">
        <v>0.88821505599999995</v>
      </c>
      <c r="F31" s="9" t="str">
        <f>IF($B31="N/A","N/A",IF(E31&gt;8,"No",IF(E31&lt;0.5,"No","Yes")))</f>
        <v>Yes</v>
      </c>
      <c r="G31" s="8">
        <v>0.78150613710000005</v>
      </c>
      <c r="H31" s="9" t="str">
        <f>IF($B31="N/A","N/A",IF(G31&gt;8,"No",IF(G31&lt;0.5,"No","Yes")))</f>
        <v>Yes</v>
      </c>
      <c r="I31" s="10">
        <v>-8.23</v>
      </c>
      <c r="J31" s="10">
        <v>-12</v>
      </c>
      <c r="K31" s="9" t="str">
        <f t="shared" si="8"/>
        <v>Yes</v>
      </c>
    </row>
    <row r="32" spans="1:11" x14ac:dyDescent="0.25">
      <c r="A32" s="73" t="s">
        <v>381</v>
      </c>
      <c r="B32" s="33" t="s">
        <v>253</v>
      </c>
      <c r="C32" s="72">
        <v>3.5769230526000002</v>
      </c>
      <c r="D32" s="9" t="str">
        <f>IF($B32="N/A","N/A",IF(C32&gt;25,"No",IF(C32&lt;3,"No","Yes")))</f>
        <v>Yes</v>
      </c>
      <c r="E32" s="8">
        <v>3.3263427364</v>
      </c>
      <c r="F32" s="9" t="str">
        <f>IF($B32="N/A","N/A",IF(E32&gt;25,"No",IF(E32&lt;3,"No","Yes")))</f>
        <v>Yes</v>
      </c>
      <c r="G32" s="8">
        <v>3.4927119511</v>
      </c>
      <c r="H32" s="9" t="str">
        <f>IF($B32="N/A","N/A",IF(G32&gt;25,"No",IF(G32&lt;3,"No","Yes")))</f>
        <v>Yes</v>
      </c>
      <c r="I32" s="10">
        <v>-7.01</v>
      </c>
      <c r="J32" s="10">
        <v>5.0019999999999998</v>
      </c>
      <c r="K32" s="9" t="str">
        <f t="shared" si="8"/>
        <v>Yes</v>
      </c>
    </row>
    <row r="33" spans="1:11" x14ac:dyDescent="0.25">
      <c r="A33" s="73" t="s">
        <v>382</v>
      </c>
      <c r="B33" s="33" t="s">
        <v>254</v>
      </c>
      <c r="C33" s="72">
        <v>2.1008305249000001</v>
      </c>
      <c r="D33" s="9" t="str">
        <f>IF($B33="N/A","N/A",IF(C33&gt;25,"No",IF(C33&lt;2,"No","Yes")))</f>
        <v>Yes</v>
      </c>
      <c r="E33" s="8">
        <v>1.9882326397000001</v>
      </c>
      <c r="F33" s="9" t="str">
        <f>IF($B33="N/A","N/A",IF(E33&gt;25,"No",IF(E33&lt;2,"No","Yes")))</f>
        <v>No</v>
      </c>
      <c r="G33" s="8">
        <v>1.7619715810000001</v>
      </c>
      <c r="H33" s="9" t="str">
        <f>IF($B33="N/A","N/A",IF(G33&gt;25,"No",IF(G33&lt;2,"No","Yes")))</f>
        <v>No</v>
      </c>
      <c r="I33" s="10">
        <v>-5.36</v>
      </c>
      <c r="J33" s="10">
        <v>-11.4</v>
      </c>
      <c r="K33" s="9" t="str">
        <f t="shared" si="8"/>
        <v>Yes</v>
      </c>
    </row>
    <row r="34" spans="1:11" x14ac:dyDescent="0.25">
      <c r="A34" s="73" t="s">
        <v>383</v>
      </c>
      <c r="B34" s="33" t="s">
        <v>255</v>
      </c>
      <c r="C34" s="72">
        <v>0.98699437430000003</v>
      </c>
      <c r="D34" s="9" t="str">
        <f>IF($B34="N/A","N/A",IF(C34&gt;25,"No",IF(C34&lt;=0,"No","Yes")))</f>
        <v>Yes</v>
      </c>
      <c r="E34" s="8">
        <v>1.0653519618</v>
      </c>
      <c r="F34" s="9" t="str">
        <f>IF($B34="N/A","N/A",IF(E34&gt;25,"No",IF(E34&lt;=0,"No","Yes")))</f>
        <v>Yes</v>
      </c>
      <c r="G34" s="8">
        <v>0.86872778719999999</v>
      </c>
      <c r="H34" s="9" t="str">
        <f>IF($B34="N/A","N/A",IF(G34&gt;25,"No",IF(G34&lt;=0,"No","Yes")))</f>
        <v>Yes</v>
      </c>
      <c r="I34" s="10">
        <v>7.9390000000000001</v>
      </c>
      <c r="J34" s="10">
        <v>-18.5</v>
      </c>
      <c r="K34" s="9" t="str">
        <f t="shared" si="8"/>
        <v>Yes</v>
      </c>
    </row>
    <row r="35" spans="1:11" x14ac:dyDescent="0.25">
      <c r="A35" s="73" t="s">
        <v>384</v>
      </c>
      <c r="B35" s="33" t="s">
        <v>256</v>
      </c>
      <c r="C35" s="72">
        <v>18.454118968</v>
      </c>
      <c r="D35" s="9" t="str">
        <f>IF($B35="N/A","N/A",IF(C35&gt;20,"No",IF(C35&lt;4,"No","Yes")))</f>
        <v>Yes</v>
      </c>
      <c r="E35" s="8">
        <v>18.233355335999999</v>
      </c>
      <c r="F35" s="9" t="str">
        <f>IF($B35="N/A","N/A",IF(E35&gt;20,"No",IF(E35&lt;4,"No","Yes")))</f>
        <v>Yes</v>
      </c>
      <c r="G35" s="8">
        <v>17.133150418</v>
      </c>
      <c r="H35" s="9" t="str">
        <f>IF($B35="N/A","N/A",IF(G35&gt;20,"No",IF(G35&lt;4,"No","Yes")))</f>
        <v>Yes</v>
      </c>
      <c r="I35" s="10">
        <v>-1.2</v>
      </c>
      <c r="J35" s="10">
        <v>-6.03</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34.636606958999998</v>
      </c>
      <c r="D37" s="9" t="str">
        <f>IF($B37="N/A","N/A",IF(C37&gt;=25,"No",IF(C37&lt;0,"No","Yes")))</f>
        <v>No</v>
      </c>
      <c r="E37" s="8">
        <v>28.237023671999999</v>
      </c>
      <c r="F37" s="9" t="str">
        <f>IF($B37="N/A","N/A",IF(E37&gt;=25,"No",IF(E37&lt;0,"No","Yes")))</f>
        <v>No</v>
      </c>
      <c r="G37" s="8">
        <v>28.469232487999999</v>
      </c>
      <c r="H37" s="9" t="str">
        <f>IF($B37="N/A","N/A",IF(G37&gt;=25,"No",IF(G37&lt;0,"No","Yes")))</f>
        <v>No</v>
      </c>
      <c r="I37" s="10">
        <v>-18.5</v>
      </c>
      <c r="J37" s="10">
        <v>0.82240000000000002</v>
      </c>
      <c r="K37" s="9" t="str">
        <f t="shared" si="8"/>
        <v>Yes</v>
      </c>
    </row>
    <row r="38" spans="1:11" x14ac:dyDescent="0.25">
      <c r="A38" s="73" t="s">
        <v>387</v>
      </c>
      <c r="B38" s="33" t="s">
        <v>221</v>
      </c>
      <c r="C38" s="72">
        <v>10.334998594</v>
      </c>
      <c r="D38" s="9" t="str">
        <f>IF($B38="N/A","N/A",IF(C38&gt;3,"Yes","No"))</f>
        <v>Yes</v>
      </c>
      <c r="E38" s="8">
        <v>10.439769958999999</v>
      </c>
      <c r="F38" s="9" t="str">
        <f>IF($B38="N/A","N/A",IF(E38&gt;3,"Yes","No"))</f>
        <v>Yes</v>
      </c>
      <c r="G38" s="8">
        <v>10.847844528</v>
      </c>
      <c r="H38" s="9" t="str">
        <f>IF($B38="N/A","N/A",IF(G38&gt;3,"Yes","No"))</f>
        <v>Yes</v>
      </c>
      <c r="I38" s="10">
        <v>1.014</v>
      </c>
      <c r="J38" s="10">
        <v>3.9089999999999998</v>
      </c>
      <c r="K38" s="9" t="str">
        <f t="shared" si="8"/>
        <v>Yes</v>
      </c>
    </row>
    <row r="39" spans="1:11" x14ac:dyDescent="0.25">
      <c r="A39" s="73" t="s">
        <v>388</v>
      </c>
      <c r="B39" s="33" t="s">
        <v>220</v>
      </c>
      <c r="C39" s="72">
        <v>1.1544149123</v>
      </c>
      <c r="D39" s="9" t="str">
        <f>IF($B39="N/A","N/A",IF(C39&gt;1,"Yes","No"))</f>
        <v>Yes</v>
      </c>
      <c r="E39" s="8">
        <v>1.0583066173</v>
      </c>
      <c r="F39" s="9" t="str">
        <f>IF($B39="N/A","N/A",IF(E39&gt;1,"Yes","No"))</f>
        <v>Yes</v>
      </c>
      <c r="G39" s="8">
        <v>1.0835345203</v>
      </c>
      <c r="H39" s="9" t="str">
        <f>IF($B39="N/A","N/A",IF(G39&gt;1,"Yes","No"))</f>
        <v>Yes</v>
      </c>
      <c r="I39" s="10">
        <v>-8.33</v>
      </c>
      <c r="J39" s="10">
        <v>2.3839999999999999</v>
      </c>
      <c r="K39" s="9" t="str">
        <f t="shared" si="8"/>
        <v>Yes</v>
      </c>
    </row>
    <row r="40" spans="1:11" x14ac:dyDescent="0.25">
      <c r="A40" s="73" t="s">
        <v>389</v>
      </c>
      <c r="B40" s="33" t="s">
        <v>213</v>
      </c>
      <c r="C40" s="72">
        <v>8.1648284000000008E-3</v>
      </c>
      <c r="D40" s="9" t="str">
        <f>IF($B40="N/A","N/A",IF(C40&gt;15,"No",IF(C40&lt;-15,"No","Yes")))</f>
        <v>N/A</v>
      </c>
      <c r="E40" s="8">
        <v>6.439653E-3</v>
      </c>
      <c r="F40" s="9" t="str">
        <f>IF($B40="N/A","N/A",IF(E40&gt;15,"No",IF(E40&lt;-15,"No","Yes")))</f>
        <v>N/A</v>
      </c>
      <c r="G40" s="8">
        <v>6.1717554999999999E-3</v>
      </c>
      <c r="H40" s="9" t="str">
        <f>IF($B40="N/A","N/A",IF(G40&gt;15,"No",IF(G40&lt;-15,"No","Yes")))</f>
        <v>N/A</v>
      </c>
      <c r="I40" s="10">
        <v>-21.1</v>
      </c>
      <c r="J40" s="10">
        <v>-4.16</v>
      </c>
      <c r="K40" s="9" t="str">
        <f t="shared" si="8"/>
        <v>Yes</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1.543521E-4</v>
      </c>
      <c r="D42" s="9" t="str">
        <f>IF($B42="N/A","N/A",IF(C42&gt;0,"Yes","No"))</f>
        <v>Yes</v>
      </c>
      <c r="E42" s="8">
        <v>6.3170300000000001E-5</v>
      </c>
      <c r="F42" s="9" t="str">
        <f>IF($B42="N/A","N/A",IF(E42&gt;0,"Yes","No"))</f>
        <v>Yes</v>
      </c>
      <c r="G42" s="8">
        <v>4.1803800000000001E-5</v>
      </c>
      <c r="H42" s="9" t="str">
        <f>IF($B42="N/A","N/A",IF(G42&gt;0,"Yes","No"))</f>
        <v>Yes</v>
      </c>
      <c r="I42" s="10">
        <v>-59.1</v>
      </c>
      <c r="J42" s="10">
        <v>-33.799999999999997</v>
      </c>
      <c r="K42" s="9" t="str">
        <f t="shared" si="8"/>
        <v>No</v>
      </c>
    </row>
    <row r="43" spans="1:11" x14ac:dyDescent="0.25">
      <c r="A43" s="73" t="s">
        <v>392</v>
      </c>
      <c r="B43" s="33" t="s">
        <v>259</v>
      </c>
      <c r="C43" s="72">
        <v>6.4785202086</v>
      </c>
      <c r="D43" s="9" t="str">
        <f>IF($B43="N/A","N/A",IF(C43&gt;0,"Yes","No"))</f>
        <v>Yes</v>
      </c>
      <c r="E43" s="8">
        <v>6.5359244940999996</v>
      </c>
      <c r="F43" s="9" t="str">
        <f>IF($B43="N/A","N/A",IF(E43&gt;0,"Yes","No"))</f>
        <v>Yes</v>
      </c>
      <c r="G43" s="8">
        <v>7.0404680561999999</v>
      </c>
      <c r="H43" s="9" t="str">
        <f>IF($B43="N/A","N/A",IF(G43&gt;0,"Yes","No"))</f>
        <v>Yes</v>
      </c>
      <c r="I43" s="10">
        <v>0.8861</v>
      </c>
      <c r="J43" s="10">
        <v>7.72</v>
      </c>
      <c r="K43" s="9" t="str">
        <f t="shared" si="8"/>
        <v>Yes</v>
      </c>
    </row>
    <row r="44" spans="1:11" x14ac:dyDescent="0.25">
      <c r="A44" s="73" t="s">
        <v>393</v>
      </c>
      <c r="B44" s="33" t="s">
        <v>259</v>
      </c>
      <c r="C44" s="72">
        <v>1.2994504433</v>
      </c>
      <c r="D44" s="9" t="str">
        <f>IF($B44="N/A","N/A",IF(C44&gt;0,"Yes","No"))</f>
        <v>Yes</v>
      </c>
      <c r="E44" s="8">
        <v>1.6158066615</v>
      </c>
      <c r="F44" s="9" t="str">
        <f>IF($B44="N/A","N/A",IF(E44&gt;0,"Yes","No"))</f>
        <v>Yes</v>
      </c>
      <c r="G44" s="8">
        <v>1.733773043</v>
      </c>
      <c r="H44" s="9" t="str">
        <f>IF($B44="N/A","N/A",IF(G44&gt;0,"Yes","No"))</f>
        <v>Yes</v>
      </c>
      <c r="I44" s="10">
        <v>24.35</v>
      </c>
      <c r="J44" s="10">
        <v>7.3010000000000002</v>
      </c>
      <c r="K44" s="9" t="str">
        <f t="shared" si="8"/>
        <v>Yes</v>
      </c>
    </row>
    <row r="45" spans="1:11" x14ac:dyDescent="0.25">
      <c r="A45" s="73" t="s">
        <v>394</v>
      </c>
      <c r="B45" s="33" t="s">
        <v>220</v>
      </c>
      <c r="C45" s="72">
        <v>0.26848156200000001</v>
      </c>
      <c r="D45" s="9" t="str">
        <f>IF($B45="N/A","N/A",IF(C45&gt;1,"Yes","No"))</f>
        <v>No</v>
      </c>
      <c r="E45" s="8">
        <v>0.24107638000000001</v>
      </c>
      <c r="F45" s="9" t="str">
        <f>IF($B45="N/A","N/A",IF(E45&gt;1,"Yes","No"))</f>
        <v>No</v>
      </c>
      <c r="G45" s="8">
        <v>0.2034627121</v>
      </c>
      <c r="H45" s="9" t="str">
        <f>IF($B45="N/A","N/A",IF(G45&gt;1,"Yes","No"))</f>
        <v>No</v>
      </c>
      <c r="I45" s="10">
        <v>-10.199999999999999</v>
      </c>
      <c r="J45" s="10">
        <v>-15.6</v>
      </c>
      <c r="K45" s="9" t="str">
        <f t="shared" si="8"/>
        <v>Yes</v>
      </c>
    </row>
    <row r="46" spans="1:11" x14ac:dyDescent="0.25">
      <c r="A46" s="73" t="s">
        <v>395</v>
      </c>
      <c r="B46" s="33" t="s">
        <v>259</v>
      </c>
      <c r="C46" s="72">
        <v>8.8827633500000003E-2</v>
      </c>
      <c r="D46" s="9" t="str">
        <f>IF($B46="N/A","N/A",IF(C46&gt;0,"Yes","No"))</f>
        <v>Yes</v>
      </c>
      <c r="E46" s="8">
        <v>8.9326496300000002E-2</v>
      </c>
      <c r="F46" s="9" t="str">
        <f>IF($B46="N/A","N/A",IF(E46&gt;0,"Yes","No"))</f>
        <v>Yes</v>
      </c>
      <c r="G46" s="8">
        <v>6.1823964299999999E-2</v>
      </c>
      <c r="H46" s="9" t="str">
        <f>IF($B46="N/A","N/A",IF(G46&gt;0,"Yes","No"))</f>
        <v>Yes</v>
      </c>
      <c r="I46" s="10">
        <v>0.56159999999999999</v>
      </c>
      <c r="J46" s="10">
        <v>-30.8</v>
      </c>
      <c r="K46" s="9" t="str">
        <f t="shared" si="8"/>
        <v>No</v>
      </c>
    </row>
    <row r="47" spans="1:11" x14ac:dyDescent="0.25">
      <c r="A47" s="73" t="s">
        <v>396</v>
      </c>
      <c r="B47" s="33" t="s">
        <v>213</v>
      </c>
      <c r="C47" s="72">
        <v>3.8287227200000003E-2</v>
      </c>
      <c r="D47" s="9" t="str">
        <f>IF($B47="N/A","N/A",IF(C47&gt;15,"No",IF(C47&lt;-15,"No","Yes")))</f>
        <v>N/A</v>
      </c>
      <c r="E47" s="8">
        <v>2.8735047E-2</v>
      </c>
      <c r="F47" s="9" t="str">
        <f>IF($B47="N/A","N/A",IF(E47&gt;15,"No",IF(E47&lt;-15,"No","Yes")))</f>
        <v>N/A</v>
      </c>
      <c r="G47" s="8">
        <v>1.6998929900000001E-2</v>
      </c>
      <c r="H47" s="9" t="str">
        <f>IF($B47="N/A","N/A",IF(G47&gt;15,"No",IF(G47&lt;-15,"No","Yes")))</f>
        <v>N/A</v>
      </c>
      <c r="I47" s="10">
        <v>-24.9</v>
      </c>
      <c r="J47" s="10">
        <v>-40.799999999999997</v>
      </c>
      <c r="K47" s="9" t="str">
        <f t="shared" si="8"/>
        <v>No</v>
      </c>
    </row>
    <row r="48" spans="1:11" x14ac:dyDescent="0.25">
      <c r="A48" s="73" t="s">
        <v>397</v>
      </c>
      <c r="B48" s="33" t="s">
        <v>213</v>
      </c>
      <c r="C48" s="72">
        <v>5.1941448199999997E-2</v>
      </c>
      <c r="D48" s="9" t="str">
        <f>IF($B48="N/A","N/A",IF(C48&gt;15,"No",IF(C48&lt;-15,"No","Yes")))</f>
        <v>N/A</v>
      </c>
      <c r="E48" s="8">
        <v>3.7861295000000003E-2</v>
      </c>
      <c r="F48" s="9" t="str">
        <f>IF($B48="N/A","N/A",IF(E48&gt;15,"No",IF(E48&lt;-15,"No","Yes")))</f>
        <v>N/A</v>
      </c>
      <c r="G48" s="8">
        <v>3.5818223699999999E-2</v>
      </c>
      <c r="H48" s="9" t="str">
        <f>IF($B48="N/A","N/A",IF(G48&gt;15,"No",IF(G48&lt;-15,"No","Yes")))</f>
        <v>N/A</v>
      </c>
      <c r="I48" s="10">
        <v>-27.1</v>
      </c>
      <c r="J48" s="10">
        <v>-5.4</v>
      </c>
      <c r="K48" s="9" t="str">
        <f t="shared" si="8"/>
        <v>Yes</v>
      </c>
    </row>
    <row r="49" spans="1:11" x14ac:dyDescent="0.25">
      <c r="A49" s="73" t="s">
        <v>398</v>
      </c>
      <c r="B49" s="33" t="s">
        <v>213</v>
      </c>
      <c r="C49" s="72">
        <v>3.6660593900000003E-2</v>
      </c>
      <c r="D49" s="9" t="str">
        <f>IF($B49="N/A","N/A",IF(C49&gt;15,"No",IF(C49&lt;-15,"No","Yes")))</f>
        <v>N/A</v>
      </c>
      <c r="E49" s="8">
        <v>3.9161859700000003E-2</v>
      </c>
      <c r="F49" s="9" t="str">
        <f>IF($B49="N/A","N/A",IF(E49&gt;15,"No",IF(E49&lt;-15,"No","Yes")))</f>
        <v>N/A</v>
      </c>
      <c r="G49" s="8">
        <v>2.5785320699999999E-2</v>
      </c>
      <c r="H49" s="9" t="str">
        <f>IF($B49="N/A","N/A",IF(G49&gt;15,"No",IF(G49&lt;-15,"No","Yes")))</f>
        <v>N/A</v>
      </c>
      <c r="I49" s="10">
        <v>6.8230000000000004</v>
      </c>
      <c r="J49" s="10">
        <v>-34.200000000000003</v>
      </c>
      <c r="K49" s="9" t="str">
        <f t="shared" si="8"/>
        <v>No</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0.200443964</v>
      </c>
      <c r="D51" s="9" t="str">
        <f>IF($B51="N/A","N/A",IF(C51&gt;15,"No",IF(C51&lt;-15,"No","Yes")))</f>
        <v>N/A</v>
      </c>
      <c r="E51" s="8">
        <v>3.9996450573</v>
      </c>
      <c r="F51" s="9" t="str">
        <f>IF($B51="N/A","N/A",IF(E51&gt;15,"No",IF(E51&lt;-15,"No","Yes")))</f>
        <v>N/A</v>
      </c>
      <c r="G51" s="8">
        <v>4.9382366512000004</v>
      </c>
      <c r="H51" s="9" t="str">
        <f>IF($B51="N/A","N/A",IF(G51&gt;15,"No",IF(G51&lt;-15,"No","Yes")))</f>
        <v>N/A</v>
      </c>
      <c r="I51" s="10">
        <v>1895</v>
      </c>
      <c r="J51" s="10">
        <v>23.47</v>
      </c>
      <c r="K51" s="9" t="str">
        <f t="shared" si="8"/>
        <v>Yes</v>
      </c>
    </row>
    <row r="52" spans="1:11" x14ac:dyDescent="0.25">
      <c r="A52" s="73" t="s">
        <v>401</v>
      </c>
      <c r="B52" s="33" t="s">
        <v>220</v>
      </c>
      <c r="C52" s="72">
        <v>1.2648439192000001</v>
      </c>
      <c r="D52" s="9" t="str">
        <f>IF($B52="N/A","N/A",IF(C52&gt;1,"Yes","No"))</f>
        <v>Yes</v>
      </c>
      <c r="E52" s="8">
        <v>1.5416038742</v>
      </c>
      <c r="F52" s="9" t="str">
        <f>IF($B52="N/A","N/A",IF(E52&gt;1,"Yes","No"))</f>
        <v>Yes</v>
      </c>
      <c r="G52" s="8">
        <v>1.6494282518000001</v>
      </c>
      <c r="H52" s="9" t="str">
        <f>IF($B52="N/A","N/A",IF(G52&gt;1,"Yes","No"))</f>
        <v>Yes</v>
      </c>
      <c r="I52" s="10">
        <v>21.88</v>
      </c>
      <c r="J52" s="10">
        <v>6.9939999999999998</v>
      </c>
      <c r="K52" s="9" t="str">
        <f t="shared" si="8"/>
        <v>Yes</v>
      </c>
    </row>
    <row r="53" spans="1:11" x14ac:dyDescent="0.25">
      <c r="A53" s="73" t="s">
        <v>402</v>
      </c>
      <c r="B53" s="33" t="s">
        <v>259</v>
      </c>
      <c r="C53" s="72">
        <v>7.3214328699999998E-2</v>
      </c>
      <c r="D53" s="9" t="str">
        <f>IF($B53="N/A","N/A",IF(C53&gt;0,"Yes","No"))</f>
        <v>Yes</v>
      </c>
      <c r="E53" s="8">
        <v>3.6976539448999999</v>
      </c>
      <c r="F53" s="9" t="str">
        <f>IF($B53="N/A","N/A",IF(E53&gt;0,"Yes","No"))</f>
        <v>Yes</v>
      </c>
      <c r="G53" s="8">
        <v>4.1498366936000002</v>
      </c>
      <c r="H53" s="9" t="str">
        <f>IF($B53="N/A","N/A",IF(G53&gt;0,"Yes","No"))</f>
        <v>Yes</v>
      </c>
      <c r="I53" s="10">
        <v>4950</v>
      </c>
      <c r="J53" s="10">
        <v>12.23</v>
      </c>
      <c r="K53" s="9" t="str">
        <f t="shared" si="8"/>
        <v>Yes</v>
      </c>
    </row>
    <row r="54" spans="1:11" x14ac:dyDescent="0.25">
      <c r="A54" s="73" t="s">
        <v>403</v>
      </c>
      <c r="B54" s="33" t="s">
        <v>260</v>
      </c>
      <c r="C54" s="72">
        <v>1.9309838900000001E-2</v>
      </c>
      <c r="D54" s="9" t="str">
        <f>IF($B54="N/A","N/A",IF(C54&gt;=1,"No",IF(C54&lt;0,"No","Yes")))</f>
        <v>Yes</v>
      </c>
      <c r="E54" s="8">
        <v>7.7550811999999997E-3</v>
      </c>
      <c r="F54" s="9" t="str">
        <f>IF($B54="N/A","N/A",IF(E54&gt;=1,"No",IF(E54&lt;0,"No","Yes")))</f>
        <v>Yes</v>
      </c>
      <c r="G54" s="8">
        <v>4.0245621999999998E-3</v>
      </c>
      <c r="H54" s="9" t="str">
        <f>IF($B54="N/A","N/A",IF(G54&gt;=1,"No",IF(G54&lt;0,"No","Yes")))</f>
        <v>Yes</v>
      </c>
      <c r="I54" s="10">
        <v>-59.8</v>
      </c>
      <c r="J54" s="10">
        <v>-48.1</v>
      </c>
      <c r="K54" s="9" t="str">
        <f t="shared" si="8"/>
        <v>No</v>
      </c>
    </row>
    <row r="55" spans="1:11" x14ac:dyDescent="0.25">
      <c r="A55" s="73" t="s">
        <v>878</v>
      </c>
      <c r="B55" s="33" t="s">
        <v>213</v>
      </c>
      <c r="C55" s="75">
        <v>131.20563150000001</v>
      </c>
      <c r="D55" s="9" t="str">
        <f>IF($B55="N/A","N/A",IF(C55&gt;15,"No",IF(C55&lt;-15,"No","Yes")))</f>
        <v>N/A</v>
      </c>
      <c r="E55" s="35">
        <v>129.83253246000001</v>
      </c>
      <c r="F55" s="9" t="str">
        <f>IF($B55="N/A","N/A",IF(E55&gt;15,"No",IF(E55&lt;-15,"No","Yes")))</f>
        <v>N/A</v>
      </c>
      <c r="G55" s="35">
        <v>140.02484799999999</v>
      </c>
      <c r="H55" s="9" t="str">
        <f>IF($B55="N/A","N/A",IF(G55&gt;15,"No",IF(G55&lt;-15,"No","Yes")))</f>
        <v>N/A</v>
      </c>
      <c r="I55" s="10">
        <v>-1.05</v>
      </c>
      <c r="J55" s="10">
        <v>7.85</v>
      </c>
      <c r="K55" s="9" t="str">
        <f t="shared" ref="K55:K74" si="9">IF(J55="Div by 0", "N/A", IF(J55="N/A","N/A", IF(J55&gt;30, "No", IF(J55&lt;-30, "No", "Yes"))))</f>
        <v>Yes</v>
      </c>
    </row>
    <row r="56" spans="1:11" x14ac:dyDescent="0.25">
      <c r="A56" s="73" t="s">
        <v>879</v>
      </c>
      <c r="B56" s="33" t="s">
        <v>261</v>
      </c>
      <c r="C56" s="75">
        <v>52.724823424999997</v>
      </c>
      <c r="D56" s="9" t="str">
        <f>IF($B56="N/A","N/A",IF(C56&gt;90,"No",IF(C56&lt;20,"No","Yes")))</f>
        <v>Yes</v>
      </c>
      <c r="E56" s="35">
        <v>53.135354206999999</v>
      </c>
      <c r="F56" s="9" t="str">
        <f>IF($B56="N/A","N/A",IF(E56&gt;90,"No",IF(E56&lt;20,"No","Yes")))</f>
        <v>Yes</v>
      </c>
      <c r="G56" s="35">
        <v>53.474189379999999</v>
      </c>
      <c r="H56" s="9" t="str">
        <f>IF($B56="N/A","N/A",IF(G56&gt;90,"No",IF(G56&lt;20,"No","Yes")))</f>
        <v>Yes</v>
      </c>
      <c r="I56" s="10">
        <v>0.77859999999999996</v>
      </c>
      <c r="J56" s="10">
        <v>0.63770000000000004</v>
      </c>
      <c r="K56" s="9" t="str">
        <f t="shared" si="9"/>
        <v>Yes</v>
      </c>
    </row>
    <row r="57" spans="1:11" x14ac:dyDescent="0.25">
      <c r="A57" s="73" t="s">
        <v>880</v>
      </c>
      <c r="B57" s="33" t="s">
        <v>262</v>
      </c>
      <c r="C57" s="75">
        <v>57.239495306000002</v>
      </c>
      <c r="D57" s="9" t="str">
        <f>IF($B57="N/A","N/A",IF(C57&gt;60,"No",IF(C57&lt;10,"No","Yes")))</f>
        <v>Yes</v>
      </c>
      <c r="E57" s="35">
        <v>58.685077520999997</v>
      </c>
      <c r="F57" s="9" t="str">
        <f>IF($B57="N/A","N/A",IF(E57&gt;60,"No",IF(E57&lt;10,"No","Yes")))</f>
        <v>Yes</v>
      </c>
      <c r="G57" s="35">
        <v>51.119997148000003</v>
      </c>
      <c r="H57" s="9" t="str">
        <f>IF($B57="N/A","N/A",IF(G57&gt;60,"No",IF(G57&lt;10,"No","Yes")))</f>
        <v>Yes</v>
      </c>
      <c r="I57" s="10">
        <v>2.5249999999999999</v>
      </c>
      <c r="J57" s="10">
        <v>-12.9</v>
      </c>
      <c r="K57" s="9" t="str">
        <f t="shared" si="9"/>
        <v>Yes</v>
      </c>
    </row>
    <row r="58" spans="1:11" ht="25" x14ac:dyDescent="0.25">
      <c r="A58" s="73" t="s">
        <v>881</v>
      </c>
      <c r="B58" s="33" t="s">
        <v>263</v>
      </c>
      <c r="C58" s="75">
        <v>22.957313607</v>
      </c>
      <c r="D58" s="9" t="str">
        <f>IF($B58="N/A","N/A",IF(C58&gt;100,"No",IF(C58&lt;10,"No","Yes")))</f>
        <v>Yes</v>
      </c>
      <c r="E58" s="35">
        <v>23.132911630999999</v>
      </c>
      <c r="F58" s="9" t="str">
        <f>IF($B58="N/A","N/A",IF(E58&gt;100,"No",IF(E58&lt;10,"No","Yes")))</f>
        <v>Yes</v>
      </c>
      <c r="G58" s="35">
        <v>23.981336407000001</v>
      </c>
      <c r="H58" s="9" t="str">
        <f>IF($B58="N/A","N/A",IF(G58&gt;100,"No",IF(G58&lt;10,"No","Yes")))</f>
        <v>Yes</v>
      </c>
      <c r="I58" s="10">
        <v>0.76490000000000002</v>
      </c>
      <c r="J58" s="10">
        <v>3.6680000000000001</v>
      </c>
      <c r="K58" s="9" t="str">
        <f t="shared" si="9"/>
        <v>Yes</v>
      </c>
    </row>
    <row r="59" spans="1:11" x14ac:dyDescent="0.25">
      <c r="A59" s="73" t="s">
        <v>882</v>
      </c>
      <c r="B59" s="33" t="s">
        <v>264</v>
      </c>
      <c r="C59" s="75">
        <v>78.348345500999997</v>
      </c>
      <c r="D59" s="9" t="str">
        <f>IF($B59="N/A","N/A",IF(C59&gt;100,"No",IF(C59&lt;20,"No","Yes")))</f>
        <v>Yes</v>
      </c>
      <c r="E59" s="35">
        <v>76.488082085000002</v>
      </c>
      <c r="F59" s="9" t="str">
        <f>IF($B59="N/A","N/A",IF(E59&gt;100,"No",IF(E59&lt;20,"No","Yes")))</f>
        <v>Yes</v>
      </c>
      <c r="G59" s="35">
        <v>76.822151520999995</v>
      </c>
      <c r="H59" s="9" t="str">
        <f>IF($B59="N/A","N/A",IF(G59&gt;100,"No",IF(G59&lt;20,"No","Yes")))</f>
        <v>Yes</v>
      </c>
      <c r="I59" s="10">
        <v>-2.37</v>
      </c>
      <c r="J59" s="10">
        <v>0.43680000000000002</v>
      </c>
      <c r="K59" s="9" t="str">
        <f t="shared" si="9"/>
        <v>Yes</v>
      </c>
    </row>
    <row r="60" spans="1:11" x14ac:dyDescent="0.25">
      <c r="A60" s="73" t="s">
        <v>883</v>
      </c>
      <c r="B60" s="33" t="s">
        <v>264</v>
      </c>
      <c r="C60" s="75">
        <v>92.299234196</v>
      </c>
      <c r="D60" s="9" t="str">
        <f>IF($B60="N/A","N/A",IF(C60&gt;100,"No",IF(C60&lt;20,"No","Yes")))</f>
        <v>Yes</v>
      </c>
      <c r="E60" s="35">
        <v>102.92701954</v>
      </c>
      <c r="F60" s="9" t="str">
        <f>IF($B60="N/A","N/A",IF(E60&gt;100,"No",IF(E60&lt;20,"No","Yes")))</f>
        <v>No</v>
      </c>
      <c r="G60" s="35">
        <v>105.65624252000001</v>
      </c>
      <c r="H60" s="9" t="str">
        <f>IF($B60="N/A","N/A",IF(G60&gt;100,"No",IF(G60&lt;20,"No","Yes")))</f>
        <v>No</v>
      </c>
      <c r="I60" s="10">
        <v>11.51</v>
      </c>
      <c r="J60" s="10">
        <v>2.6520000000000001</v>
      </c>
      <c r="K60" s="9" t="str">
        <f t="shared" si="9"/>
        <v>Yes</v>
      </c>
    </row>
    <row r="61" spans="1:11" x14ac:dyDescent="0.25">
      <c r="A61" s="73" t="s">
        <v>884</v>
      </c>
      <c r="B61" s="33" t="s">
        <v>213</v>
      </c>
      <c r="C61" s="75">
        <v>702.59135146000006</v>
      </c>
      <c r="D61" s="9" t="str">
        <f>IF($B61="N/A","N/A",IF(C61&gt;15,"No",IF(C61&lt;-15,"No","Yes")))</f>
        <v>N/A</v>
      </c>
      <c r="E61" s="35">
        <v>623.49882630000002</v>
      </c>
      <c r="F61" s="9" t="str">
        <f>IF($B61="N/A","N/A",IF(E61&gt;15,"No",IF(E61&lt;-15,"No","Yes")))</f>
        <v>N/A</v>
      </c>
      <c r="G61" s="35">
        <v>671.01813274000006</v>
      </c>
      <c r="H61" s="9" t="str">
        <f>IF($B61="N/A","N/A",IF(G61&gt;15,"No",IF(G61&lt;-15,"No","Yes")))</f>
        <v>N/A</v>
      </c>
      <c r="I61" s="10">
        <v>-11.3</v>
      </c>
      <c r="J61" s="10">
        <v>7.6210000000000004</v>
      </c>
      <c r="K61" s="9" t="str">
        <f t="shared" si="9"/>
        <v>Yes</v>
      </c>
    </row>
    <row r="62" spans="1:11" x14ac:dyDescent="0.25">
      <c r="A62" s="73" t="s">
        <v>885</v>
      </c>
      <c r="B62" s="33" t="s">
        <v>265</v>
      </c>
      <c r="C62" s="75">
        <v>21.135495816999999</v>
      </c>
      <c r="D62" s="9" t="str">
        <f>IF($B62="N/A","N/A",IF(C62&gt;60,"No",IF(C62&lt;10,"No","Yes")))</f>
        <v>Yes</v>
      </c>
      <c r="E62" s="35">
        <v>21.284464632999999</v>
      </c>
      <c r="F62" s="9" t="str">
        <f>IF($B62="N/A","N/A",IF(E62&gt;60,"No",IF(E62&lt;10,"No","Yes")))</f>
        <v>Yes</v>
      </c>
      <c r="G62" s="35">
        <v>20.119054157000001</v>
      </c>
      <c r="H62" s="9" t="str">
        <f>IF($B62="N/A","N/A",IF(G62&gt;60,"No",IF(G62&lt;10,"No","Yes")))</f>
        <v>Yes</v>
      </c>
      <c r="I62" s="10">
        <v>0.70479999999999998</v>
      </c>
      <c r="J62" s="10">
        <v>-5.48</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151.66406375</v>
      </c>
      <c r="D64" s="9" t="str">
        <f t="shared" ref="D64:D74" si="10">IF($B64="N/A","N/A",IF(C64&gt;15,"No",IF(C64&lt;-15,"No","Yes")))</f>
        <v>N/A</v>
      </c>
      <c r="E64" s="35">
        <v>143.56415344999999</v>
      </c>
      <c r="F64" s="9" t="str">
        <f>IF($B64="N/A","N/A",IF(E64&gt;15,"No",IF(E64&lt;-15,"No","Yes")))</f>
        <v>N/A</v>
      </c>
      <c r="G64" s="35">
        <v>161.14467786</v>
      </c>
      <c r="H64" s="9" t="str">
        <f>IF($B64="N/A","N/A",IF(G64&gt;15,"No",IF(G64&lt;-15,"No","Yes")))</f>
        <v>N/A</v>
      </c>
      <c r="I64" s="10">
        <v>-5.34</v>
      </c>
      <c r="J64" s="10">
        <v>12.25</v>
      </c>
      <c r="K64" s="9" t="str">
        <f t="shared" si="9"/>
        <v>Yes</v>
      </c>
    </row>
    <row r="65" spans="1:11" ht="25" customHeight="1" x14ac:dyDescent="0.25">
      <c r="A65" s="73" t="s">
        <v>888</v>
      </c>
      <c r="B65" s="33" t="s">
        <v>213</v>
      </c>
      <c r="C65" s="75">
        <v>403.55747998999999</v>
      </c>
      <c r="D65" s="9" t="str">
        <f t="shared" si="10"/>
        <v>N/A</v>
      </c>
      <c r="E65" s="35">
        <v>379.41579618999998</v>
      </c>
      <c r="F65" s="9" t="str">
        <f t="shared" ref="F65:F73" si="11">IF($B65="N/A","N/A",IF(E65&gt;15,"No",IF(E65&lt;-15,"No","Yes")))</f>
        <v>N/A</v>
      </c>
      <c r="G65" s="35">
        <v>399.42971806000003</v>
      </c>
      <c r="H65" s="9" t="str">
        <f t="shared" ref="H65:H86" si="12">IF($B65="N/A","N/A",IF(G65&gt;15,"No",IF(G65&lt;-15,"No","Yes")))</f>
        <v>N/A</v>
      </c>
      <c r="I65" s="10">
        <v>-5.98</v>
      </c>
      <c r="J65" s="10">
        <v>5.2750000000000004</v>
      </c>
      <c r="K65" s="9" t="str">
        <f t="shared" si="9"/>
        <v>Yes</v>
      </c>
    </row>
    <row r="66" spans="1:11" x14ac:dyDescent="0.25">
      <c r="A66" s="73" t="s">
        <v>889</v>
      </c>
      <c r="B66" s="33" t="s">
        <v>213</v>
      </c>
      <c r="C66" s="75">
        <v>99.377763682999998</v>
      </c>
      <c r="D66" s="9" t="str">
        <f t="shared" si="10"/>
        <v>N/A</v>
      </c>
      <c r="E66" s="35">
        <v>99.555341373999994</v>
      </c>
      <c r="F66" s="9" t="str">
        <f t="shared" si="11"/>
        <v>N/A</v>
      </c>
      <c r="G66" s="35">
        <v>101.40679375000001</v>
      </c>
      <c r="H66" s="9" t="str">
        <f t="shared" si="12"/>
        <v>N/A</v>
      </c>
      <c r="I66" s="10">
        <v>0.1787</v>
      </c>
      <c r="J66" s="10">
        <v>1.86</v>
      </c>
      <c r="K66" s="9" t="str">
        <f t="shared" si="9"/>
        <v>Yes</v>
      </c>
    </row>
    <row r="67" spans="1:11" x14ac:dyDescent="0.25">
      <c r="A67" s="73" t="s">
        <v>890</v>
      </c>
      <c r="B67" s="33" t="s">
        <v>213</v>
      </c>
      <c r="C67" s="75">
        <v>662.69230769000001</v>
      </c>
      <c r="D67" s="9" t="str">
        <f t="shared" si="10"/>
        <v>N/A</v>
      </c>
      <c r="E67" s="35">
        <v>605.35294118000002</v>
      </c>
      <c r="F67" s="9" t="str">
        <f t="shared" si="11"/>
        <v>N/A</v>
      </c>
      <c r="G67" s="35">
        <v>339.09090909000003</v>
      </c>
      <c r="H67" s="9" t="str">
        <f t="shared" si="12"/>
        <v>N/A</v>
      </c>
      <c r="I67" s="10">
        <v>-8.65</v>
      </c>
      <c r="J67" s="10">
        <v>-44</v>
      </c>
      <c r="K67" s="9" t="str">
        <f t="shared" si="9"/>
        <v>No</v>
      </c>
    </row>
    <row r="68" spans="1:11" ht="25" x14ac:dyDescent="0.25">
      <c r="A68" s="73" t="s">
        <v>891</v>
      </c>
      <c r="B68" s="33" t="s">
        <v>213</v>
      </c>
      <c r="C68" s="75">
        <v>62.865949018999999</v>
      </c>
      <c r="D68" s="9" t="str">
        <f t="shared" si="10"/>
        <v>N/A</v>
      </c>
      <c r="E68" s="35">
        <v>62.696993816999999</v>
      </c>
      <c r="F68" s="9" t="str">
        <f t="shared" si="11"/>
        <v>N/A</v>
      </c>
      <c r="G68" s="35">
        <v>59.423634397000001</v>
      </c>
      <c r="H68" s="9" t="str">
        <f t="shared" si="12"/>
        <v>N/A</v>
      </c>
      <c r="I68" s="10">
        <v>-0.26900000000000002</v>
      </c>
      <c r="J68" s="10">
        <v>-5.22</v>
      </c>
      <c r="K68" s="9" t="str">
        <f t="shared" si="9"/>
        <v>Yes</v>
      </c>
    </row>
    <row r="69" spans="1:11" x14ac:dyDescent="0.25">
      <c r="A69" s="73" t="s">
        <v>892</v>
      </c>
      <c r="B69" s="33" t="s">
        <v>213</v>
      </c>
      <c r="C69" s="75">
        <v>125.95401592</v>
      </c>
      <c r="D69" s="9" t="str">
        <f t="shared" si="10"/>
        <v>N/A</v>
      </c>
      <c r="E69" s="35">
        <v>129.43897928999999</v>
      </c>
      <c r="F69" s="9" t="str">
        <f t="shared" si="11"/>
        <v>N/A</v>
      </c>
      <c r="G69" s="35">
        <v>129.53504598000001</v>
      </c>
      <c r="H69" s="9" t="str">
        <f t="shared" si="12"/>
        <v>N/A</v>
      </c>
      <c r="I69" s="10">
        <v>2.7669999999999999</v>
      </c>
      <c r="J69" s="10">
        <v>7.4200000000000002E-2</v>
      </c>
      <c r="K69" s="9" t="str">
        <f t="shared" si="9"/>
        <v>Yes</v>
      </c>
    </row>
    <row r="70" spans="1:11" ht="25" x14ac:dyDescent="0.25">
      <c r="A70" s="73" t="s">
        <v>893</v>
      </c>
      <c r="B70" s="33" t="s">
        <v>213</v>
      </c>
      <c r="C70" s="75">
        <v>34.246458422000003</v>
      </c>
      <c r="D70" s="9" t="str">
        <f t="shared" si="10"/>
        <v>N/A</v>
      </c>
      <c r="E70" s="35">
        <v>35.159178136999998</v>
      </c>
      <c r="F70" s="9" t="str">
        <f t="shared" si="11"/>
        <v>N/A</v>
      </c>
      <c r="G70" s="35">
        <v>37.715753296999999</v>
      </c>
      <c r="H70" s="9" t="str">
        <f t="shared" si="12"/>
        <v>N/A</v>
      </c>
      <c r="I70" s="10">
        <v>2.665</v>
      </c>
      <c r="J70" s="10">
        <v>7.2709999999999999</v>
      </c>
      <c r="K70" s="9" t="str">
        <f t="shared" si="9"/>
        <v>Yes</v>
      </c>
    </row>
    <row r="71" spans="1:11" x14ac:dyDescent="0.25">
      <c r="A71" s="73" t="s">
        <v>894</v>
      </c>
      <c r="B71" s="33" t="s">
        <v>213</v>
      </c>
      <c r="C71" s="75">
        <v>431.38834431999999</v>
      </c>
      <c r="D71" s="9" t="str">
        <f t="shared" si="10"/>
        <v>N/A</v>
      </c>
      <c r="E71" s="35">
        <v>407.63401140000002</v>
      </c>
      <c r="F71" s="9" t="str">
        <f t="shared" si="11"/>
        <v>N/A</v>
      </c>
      <c r="G71" s="35">
        <v>562.16744529000005</v>
      </c>
      <c r="H71" s="9" t="str">
        <f t="shared" si="12"/>
        <v>N/A</v>
      </c>
      <c r="I71" s="10">
        <v>-5.51</v>
      </c>
      <c r="J71" s="10">
        <v>37.909999999999997</v>
      </c>
      <c r="K71" s="9" t="str">
        <f t="shared" si="9"/>
        <v>No</v>
      </c>
    </row>
    <row r="72" spans="1:11" ht="25" x14ac:dyDescent="0.25">
      <c r="A72" s="73" t="s">
        <v>895</v>
      </c>
      <c r="B72" s="33" t="s">
        <v>213</v>
      </c>
      <c r="C72" s="75">
        <v>571.85795522000001</v>
      </c>
      <c r="D72" s="9" t="str">
        <f t="shared" si="10"/>
        <v>N/A</v>
      </c>
      <c r="E72" s="35">
        <v>216.68897023</v>
      </c>
      <c r="F72" s="9" t="str">
        <f t="shared" si="11"/>
        <v>N/A</v>
      </c>
      <c r="G72" s="35">
        <v>204.44149501000001</v>
      </c>
      <c r="H72" s="9" t="str">
        <f t="shared" si="12"/>
        <v>N/A</v>
      </c>
      <c r="I72" s="10">
        <v>-62.1</v>
      </c>
      <c r="J72" s="10">
        <v>-5.65</v>
      </c>
      <c r="K72" s="9" t="str">
        <f t="shared" si="9"/>
        <v>Yes</v>
      </c>
    </row>
    <row r="73" spans="1:11" x14ac:dyDescent="0.25">
      <c r="A73" s="73" t="s">
        <v>896</v>
      </c>
      <c r="B73" s="33" t="s">
        <v>213</v>
      </c>
      <c r="C73" s="75">
        <v>146.28722069</v>
      </c>
      <c r="D73" s="9" t="str">
        <f t="shared" si="10"/>
        <v>N/A</v>
      </c>
      <c r="E73" s="35">
        <v>145.7173094</v>
      </c>
      <c r="F73" s="9" t="str">
        <f t="shared" si="11"/>
        <v>N/A</v>
      </c>
      <c r="G73" s="35">
        <v>190.9054654</v>
      </c>
      <c r="H73" s="9" t="str">
        <f t="shared" si="12"/>
        <v>N/A</v>
      </c>
      <c r="I73" s="10">
        <v>-0.39</v>
      </c>
      <c r="J73" s="10">
        <v>31.01</v>
      </c>
      <c r="K73" s="9" t="str">
        <f t="shared" si="9"/>
        <v>No</v>
      </c>
    </row>
    <row r="74" spans="1:11" x14ac:dyDescent="0.25">
      <c r="A74" s="73" t="s">
        <v>897</v>
      </c>
      <c r="B74" s="33" t="s">
        <v>213</v>
      </c>
      <c r="C74" s="75">
        <v>565.92777988</v>
      </c>
      <c r="D74" s="9" t="str">
        <f t="shared" si="10"/>
        <v>N/A</v>
      </c>
      <c r="E74" s="35">
        <v>156.93483805</v>
      </c>
      <c r="F74" s="9" t="str">
        <f>IF($B74="N/A","N/A",IF(E74&gt;15,"No",IF(E74&lt;-15,"No","Yes")))</f>
        <v>N/A</v>
      </c>
      <c r="G74" s="35">
        <v>165.22029756000001</v>
      </c>
      <c r="H74" s="9" t="str">
        <f t="shared" si="12"/>
        <v>N/A</v>
      </c>
      <c r="I74" s="10">
        <v>-72.3</v>
      </c>
      <c r="J74" s="10">
        <v>5.28</v>
      </c>
      <c r="K74" s="9" t="str">
        <f t="shared" si="9"/>
        <v>Yes</v>
      </c>
    </row>
    <row r="75" spans="1:11" x14ac:dyDescent="0.25">
      <c r="A75" s="73" t="s">
        <v>898</v>
      </c>
      <c r="B75" s="33" t="s">
        <v>213</v>
      </c>
      <c r="C75" s="72">
        <v>1.1974910111999999</v>
      </c>
      <c r="D75" s="9" t="str">
        <f t="shared" ref="D75:D80" si="13">IF($B75="N/A","N/A",IF(C75&gt;15,"No",IF(C75&lt;-15,"No","Yes")))</f>
        <v>N/A</v>
      </c>
      <c r="E75" s="8">
        <v>1.0693056782999999</v>
      </c>
      <c r="F75" s="9" t="str">
        <f>IF($B75="N/A","N/A",IF(E75&gt;15,"No",IF(E75&lt;-15,"No","Yes")))</f>
        <v>N/A</v>
      </c>
      <c r="G75" s="8">
        <v>0.93426848600000001</v>
      </c>
      <c r="H75" s="9" t="str">
        <f t="shared" si="12"/>
        <v>N/A</v>
      </c>
      <c r="I75" s="10">
        <v>-10.7</v>
      </c>
      <c r="J75" s="10">
        <v>-12.6</v>
      </c>
      <c r="K75" s="9" t="str">
        <f t="shared" ref="K75:K80" si="14">IF(J75="Div by 0", "N/A", IF(J75="N/A","N/A", IF(J75&gt;30, "No", IF(J75&lt;-30, "No", "Yes"))))</f>
        <v>Yes</v>
      </c>
    </row>
    <row r="76" spans="1:11" x14ac:dyDescent="0.25">
      <c r="A76" s="73" t="s">
        <v>899</v>
      </c>
      <c r="B76" s="33" t="s">
        <v>213</v>
      </c>
      <c r="C76" s="72">
        <v>0.4536842492</v>
      </c>
      <c r="D76" s="9" t="str">
        <f t="shared" si="13"/>
        <v>N/A</v>
      </c>
      <c r="E76" s="8">
        <v>0.41801634310000002</v>
      </c>
      <c r="F76" s="9" t="str">
        <f t="shared" ref="F76:F86" si="15">IF($B76="N/A","N/A",IF(E76&gt;15,"No",IF(E76&lt;-15,"No","Yes")))</f>
        <v>N/A</v>
      </c>
      <c r="G76" s="8">
        <v>0.30567291120000001</v>
      </c>
      <c r="H76" s="9" t="str">
        <f t="shared" si="12"/>
        <v>N/A</v>
      </c>
      <c r="I76" s="10">
        <v>-7.86</v>
      </c>
      <c r="J76" s="10">
        <v>-26.9</v>
      </c>
      <c r="K76" s="9" t="str">
        <f t="shared" si="14"/>
        <v>Yes</v>
      </c>
    </row>
    <row r="77" spans="1:11" x14ac:dyDescent="0.25">
      <c r="A77" s="73" t="s">
        <v>900</v>
      </c>
      <c r="B77" s="33" t="s">
        <v>213</v>
      </c>
      <c r="C77" s="72">
        <v>0.69815021320000004</v>
      </c>
      <c r="D77" s="9" t="str">
        <f t="shared" si="13"/>
        <v>N/A</v>
      </c>
      <c r="E77" s="8">
        <v>0.82864547899999996</v>
      </c>
      <c r="F77" s="9" t="str">
        <f t="shared" si="15"/>
        <v>N/A</v>
      </c>
      <c r="G77" s="8">
        <v>0.7360008415</v>
      </c>
      <c r="H77" s="9" t="str">
        <f t="shared" si="12"/>
        <v>N/A</v>
      </c>
      <c r="I77" s="10">
        <v>18.690000000000001</v>
      </c>
      <c r="J77" s="10">
        <v>-11.2</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32.097092039000003</v>
      </c>
      <c r="D79" s="9" t="str">
        <f t="shared" si="13"/>
        <v>N/A</v>
      </c>
      <c r="E79" s="8">
        <v>34.394141988999998</v>
      </c>
      <c r="F79" s="9" t="str">
        <f t="shared" si="15"/>
        <v>N/A</v>
      </c>
      <c r="G79" s="8">
        <v>42.49283664</v>
      </c>
      <c r="H79" s="9" t="str">
        <f t="shared" si="12"/>
        <v>N/A</v>
      </c>
      <c r="I79" s="10">
        <v>7.157</v>
      </c>
      <c r="J79" s="10">
        <v>23.55</v>
      </c>
      <c r="K79" s="9" t="str">
        <f t="shared" si="14"/>
        <v>Yes</v>
      </c>
    </row>
    <row r="80" spans="1:11" ht="25" x14ac:dyDescent="0.25">
      <c r="A80" s="73" t="s">
        <v>903</v>
      </c>
      <c r="B80" s="33" t="s">
        <v>213</v>
      </c>
      <c r="C80" s="77">
        <v>29.147629911999999</v>
      </c>
      <c r="D80" s="9" t="str">
        <f t="shared" si="13"/>
        <v>N/A</v>
      </c>
      <c r="E80" s="77">
        <v>34.389850125999999</v>
      </c>
      <c r="F80" s="9" t="str">
        <f t="shared" si="15"/>
        <v>N/A</v>
      </c>
      <c r="G80" s="77">
        <v>42.489207313999998</v>
      </c>
      <c r="H80" s="9" t="str">
        <f t="shared" si="12"/>
        <v>N/A</v>
      </c>
      <c r="I80" s="10">
        <v>17.989999999999998</v>
      </c>
      <c r="J80" s="78">
        <v>23.55</v>
      </c>
      <c r="K80" s="9" t="str">
        <f t="shared" si="14"/>
        <v>Yes</v>
      </c>
    </row>
    <row r="81" spans="1:11" x14ac:dyDescent="0.25">
      <c r="A81" s="73" t="s">
        <v>904</v>
      </c>
      <c r="B81" s="33" t="s">
        <v>213</v>
      </c>
      <c r="C81" s="79">
        <v>23.330724562</v>
      </c>
      <c r="D81" s="9" t="str">
        <f t="shared" ref="D81:D86" si="16">IF($B81="N/A","N/A",IF(C81&gt;15,"No",IF(C81&lt;-15,"No","Yes")))</f>
        <v>N/A</v>
      </c>
      <c r="E81" s="80">
        <v>23.955623511999999</v>
      </c>
      <c r="F81" s="9" t="str">
        <f t="shared" si="15"/>
        <v>N/A</v>
      </c>
      <c r="G81" s="80">
        <v>24.462414273</v>
      </c>
      <c r="H81" s="9" t="str">
        <f>IF($B81="N/A","N/A",IF(G81&gt;15,"No",IF(G81&lt;-15,"No","Yes")))</f>
        <v>N/A</v>
      </c>
      <c r="I81" s="10">
        <v>2.6779999999999999</v>
      </c>
      <c r="J81" s="10">
        <v>2.1160000000000001</v>
      </c>
      <c r="K81" s="9" t="str">
        <f t="shared" ref="K81:K86" si="17">IF(J81="Div by 0", "N/A", IF(J81="N/A","N/A", IF(J81&gt;30, "No", IF(J81&lt;-30, "No", "Yes"))))</f>
        <v>Yes</v>
      </c>
    </row>
    <row r="82" spans="1:11" x14ac:dyDescent="0.25">
      <c r="A82" s="73" t="s">
        <v>905</v>
      </c>
      <c r="B82" s="33" t="s">
        <v>213</v>
      </c>
      <c r="C82" s="79">
        <v>86.981000069999993</v>
      </c>
      <c r="D82" s="9" t="str">
        <f t="shared" si="16"/>
        <v>N/A</v>
      </c>
      <c r="E82" s="80">
        <v>90.59363166</v>
      </c>
      <c r="F82" s="9" t="str">
        <f t="shared" si="15"/>
        <v>N/A</v>
      </c>
      <c r="G82" s="80">
        <v>90.171981649000003</v>
      </c>
      <c r="H82" s="9" t="str">
        <f t="shared" si="12"/>
        <v>N/A</v>
      </c>
      <c r="I82" s="10">
        <v>4.1529999999999996</v>
      </c>
      <c r="J82" s="10">
        <v>-0.46500000000000002</v>
      </c>
      <c r="K82" s="9" t="str">
        <f t="shared" si="17"/>
        <v>Yes</v>
      </c>
    </row>
    <row r="83" spans="1:11" x14ac:dyDescent="0.25">
      <c r="A83" s="73" t="s">
        <v>906</v>
      </c>
      <c r="B83" s="33" t="s">
        <v>213</v>
      </c>
      <c r="C83" s="79">
        <v>115.67184992999999</v>
      </c>
      <c r="D83" s="9" t="str">
        <f t="shared" si="16"/>
        <v>N/A</v>
      </c>
      <c r="E83" s="80">
        <v>119.44495067</v>
      </c>
      <c r="F83" s="9" t="str">
        <f t="shared" si="15"/>
        <v>N/A</v>
      </c>
      <c r="G83" s="80">
        <v>121.54845172</v>
      </c>
      <c r="H83" s="9" t="str">
        <f t="shared" si="12"/>
        <v>N/A</v>
      </c>
      <c r="I83" s="10">
        <v>3.262</v>
      </c>
      <c r="J83" s="10">
        <v>1.7609999999999999</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294.56250043</v>
      </c>
      <c r="D85" s="9" t="str">
        <f t="shared" si="16"/>
        <v>N/A</v>
      </c>
      <c r="E85" s="80">
        <v>275.78881488000002</v>
      </c>
      <c r="F85" s="9" t="str">
        <f t="shared" si="15"/>
        <v>N/A</v>
      </c>
      <c r="G85" s="80">
        <v>260.79354009999997</v>
      </c>
      <c r="H85" s="9" t="str">
        <f t="shared" si="12"/>
        <v>N/A</v>
      </c>
      <c r="I85" s="10">
        <v>-6.37</v>
      </c>
      <c r="J85" s="10">
        <v>-5.44</v>
      </c>
      <c r="K85" s="9" t="str">
        <f t="shared" si="17"/>
        <v>Yes</v>
      </c>
    </row>
    <row r="86" spans="1:11" ht="25" x14ac:dyDescent="0.25">
      <c r="A86" s="73" t="s">
        <v>909</v>
      </c>
      <c r="B86" s="33" t="s">
        <v>213</v>
      </c>
      <c r="C86" s="81">
        <v>304.75519865000001</v>
      </c>
      <c r="D86" s="9" t="str">
        <f t="shared" si="16"/>
        <v>N/A</v>
      </c>
      <c r="E86" s="81">
        <v>275.77776060999997</v>
      </c>
      <c r="F86" s="9" t="str">
        <f t="shared" si="15"/>
        <v>N/A</v>
      </c>
      <c r="G86" s="81">
        <v>260.79314492999998</v>
      </c>
      <c r="H86" s="9" t="str">
        <f t="shared" si="12"/>
        <v>N/A</v>
      </c>
      <c r="I86" s="10">
        <v>-9.51</v>
      </c>
      <c r="J86" s="10">
        <v>-5.43</v>
      </c>
      <c r="K86" s="9" t="str">
        <f t="shared" si="17"/>
        <v>Yes</v>
      </c>
    </row>
    <row r="87" spans="1:11" x14ac:dyDescent="0.25">
      <c r="A87" s="73" t="s">
        <v>32</v>
      </c>
      <c r="B87" s="33" t="s">
        <v>266</v>
      </c>
      <c r="C87" s="72">
        <v>66.632867523000002</v>
      </c>
      <c r="D87" s="9" t="str">
        <f>IF($B87="N/A","N/A",IF(C87&gt;60,"Yes","No"))</f>
        <v>Yes</v>
      </c>
      <c r="E87" s="8">
        <v>69.045212383999996</v>
      </c>
      <c r="F87" s="9" t="str">
        <f>IF($B87="N/A","N/A",IF(E87&gt;60,"Yes","No"))</f>
        <v>Yes</v>
      </c>
      <c r="G87" s="8">
        <v>94.670434528000001</v>
      </c>
      <c r="H87" s="9" t="str">
        <f>IF($B87="N/A","N/A",IF(G87&gt;60,"Yes","No"))</f>
        <v>Yes</v>
      </c>
      <c r="I87" s="10">
        <v>3.62</v>
      </c>
      <c r="J87" s="10">
        <v>37.11</v>
      </c>
      <c r="K87" s="9" t="str">
        <f t="shared" ref="K87:K105" si="18">IF(J87="Div by 0", "N/A", IF(J87="N/A","N/A", IF(J87&gt;30, "No", IF(J87&lt;-30, "No", "Yes"))))</f>
        <v>No</v>
      </c>
    </row>
    <row r="88" spans="1:11" x14ac:dyDescent="0.25">
      <c r="A88" s="73" t="s">
        <v>39</v>
      </c>
      <c r="B88" s="33" t="s">
        <v>267</v>
      </c>
      <c r="C88" s="72">
        <v>100</v>
      </c>
      <c r="D88" s="9" t="str">
        <f>IF($B88="N/A","N/A",IF(C88&gt;100,"No",IF(C88&lt;85,"No","Yes")))</f>
        <v>Yes</v>
      </c>
      <c r="E88" s="8">
        <v>99.999977857999994</v>
      </c>
      <c r="F88" s="9" t="str">
        <f>IF($B88="N/A","N/A",IF(E88&gt;100,"No",IF(E88&lt;85,"No","Yes")))</f>
        <v>Yes</v>
      </c>
      <c r="G88" s="8">
        <v>99.999976076999999</v>
      </c>
      <c r="H88" s="9" t="str">
        <f>IF($B88="N/A","N/A",IF(G88&gt;100,"No",IF(G88&lt;85,"No","Yes")))</f>
        <v>Yes</v>
      </c>
      <c r="I88" s="10">
        <v>0</v>
      </c>
      <c r="J88" s="10">
        <v>0</v>
      </c>
      <c r="K88" s="9" t="str">
        <f t="shared" si="18"/>
        <v>Yes</v>
      </c>
    </row>
    <row r="89" spans="1:11" x14ac:dyDescent="0.25">
      <c r="A89" s="73" t="s">
        <v>910</v>
      </c>
      <c r="B89" s="33" t="s">
        <v>213</v>
      </c>
      <c r="C89" s="72">
        <v>32.491547314000002</v>
      </c>
      <c r="D89" s="9" t="str">
        <f>IF($B89="N/A","N/A",IF(C89&gt;15,"No",IF(C89&lt;-15,"No","Yes")))</f>
        <v>N/A</v>
      </c>
      <c r="E89" s="8">
        <v>30.934386020000002</v>
      </c>
      <c r="F89" s="9" t="str">
        <f>IF($B89="N/A","N/A",IF(E89&gt;15,"No",IF(E89&lt;-15,"No","Yes")))</f>
        <v>N/A</v>
      </c>
      <c r="G89" s="8">
        <v>25.116572859000001</v>
      </c>
      <c r="H89" s="9" t="str">
        <f>IF($B89="N/A","N/A",IF(G89&gt;15,"No",IF(G89&lt;-15,"No","Yes")))</f>
        <v>N/A</v>
      </c>
      <c r="I89" s="10">
        <v>-4.79</v>
      </c>
      <c r="J89" s="10">
        <v>-18.8</v>
      </c>
      <c r="K89" s="9" t="str">
        <f t="shared" si="18"/>
        <v>Yes</v>
      </c>
    </row>
    <row r="90" spans="1:11" x14ac:dyDescent="0.25">
      <c r="A90" s="73" t="s">
        <v>851</v>
      </c>
      <c r="B90" s="33" t="s">
        <v>268</v>
      </c>
      <c r="C90" s="72">
        <v>6.0435251270999997</v>
      </c>
      <c r="D90" s="9" t="str">
        <f>IF($B90="N/A","N/A",IF(C90&gt;25,"No",IF(C90&lt;5,"No","Yes")))</f>
        <v>Yes</v>
      </c>
      <c r="E90" s="8">
        <v>6.8616774371</v>
      </c>
      <c r="F90" s="9" t="str">
        <f>IF($B90="N/A","N/A",IF(E90&gt;25,"No",IF(E90&lt;5,"No","Yes")))</f>
        <v>Yes</v>
      </c>
      <c r="G90" s="8">
        <v>15.064571797999999</v>
      </c>
      <c r="H90" s="9" t="str">
        <f>IF($B90="N/A","N/A",IF(G90&gt;25,"No",IF(G90&lt;5,"No","Yes")))</f>
        <v>Yes</v>
      </c>
      <c r="I90" s="10">
        <v>13.54</v>
      </c>
      <c r="J90" s="10">
        <v>119.5</v>
      </c>
      <c r="K90" s="9" t="str">
        <f t="shared" si="18"/>
        <v>No</v>
      </c>
    </row>
    <row r="91" spans="1:11" x14ac:dyDescent="0.25">
      <c r="A91" s="73" t="s">
        <v>852</v>
      </c>
      <c r="B91" s="33" t="s">
        <v>269</v>
      </c>
      <c r="C91" s="72">
        <v>58.202081389</v>
      </c>
      <c r="D91" s="9" t="str">
        <f>IF($B91="N/A","N/A",IF(C91&gt;70,"No",IF(C91&lt;40,"No","Yes")))</f>
        <v>Yes</v>
      </c>
      <c r="E91" s="8">
        <v>57.885950856000001</v>
      </c>
      <c r="F91" s="9" t="str">
        <f>IF($B91="N/A","N/A",IF(E91&gt;70,"No",IF(E91&lt;40,"No","Yes")))</f>
        <v>Yes</v>
      </c>
      <c r="G91" s="8">
        <v>54.220796972000002</v>
      </c>
      <c r="H91" s="9" t="str">
        <f>IF($B91="N/A","N/A",IF(G91&gt;70,"No",IF(G91&lt;40,"No","Yes")))</f>
        <v>Yes</v>
      </c>
      <c r="I91" s="10">
        <v>-0.54300000000000004</v>
      </c>
      <c r="J91" s="10">
        <v>-6.33</v>
      </c>
      <c r="K91" s="9" t="str">
        <f t="shared" si="18"/>
        <v>Yes</v>
      </c>
    </row>
    <row r="92" spans="1:11" x14ac:dyDescent="0.25">
      <c r="A92" s="73" t="s">
        <v>853</v>
      </c>
      <c r="B92" s="33" t="s">
        <v>270</v>
      </c>
      <c r="C92" s="72">
        <v>35.750889102999999</v>
      </c>
      <c r="D92" s="9" t="str">
        <f>IF($B92="N/A","N/A",IF(C92&gt;55,"No",IF(C92&lt;20,"No","Yes")))</f>
        <v>Yes</v>
      </c>
      <c r="E92" s="8">
        <v>35.250531119999998</v>
      </c>
      <c r="F92" s="9" t="str">
        <f>IF($B92="N/A","N/A",IF(E92&gt;55,"No",IF(E92&lt;20,"No","Yes")))</f>
        <v>Yes</v>
      </c>
      <c r="G92" s="8">
        <v>30.714631229999998</v>
      </c>
      <c r="H92" s="9" t="str">
        <f>IF($B92="N/A","N/A",IF(G92&gt;55,"No",IF(G92&lt;20,"No","Yes")))</f>
        <v>Yes</v>
      </c>
      <c r="I92" s="10">
        <v>-1.4</v>
      </c>
      <c r="J92" s="10">
        <v>-12.9</v>
      </c>
      <c r="K92" s="9" t="str">
        <f t="shared" si="18"/>
        <v>Yes</v>
      </c>
    </row>
    <row r="93" spans="1:11" x14ac:dyDescent="0.25">
      <c r="A93" s="73" t="s">
        <v>163</v>
      </c>
      <c r="B93" s="33" t="s">
        <v>246</v>
      </c>
      <c r="C93" s="72">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3" t="s">
        <v>43</v>
      </c>
      <c r="B98" s="33" t="s">
        <v>223</v>
      </c>
      <c r="C98" s="72">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5">
      <c r="A99" s="73" t="s">
        <v>44</v>
      </c>
      <c r="B99" s="33" t="s">
        <v>213</v>
      </c>
      <c r="C99" s="72">
        <v>43.470880018999999</v>
      </c>
      <c r="D99" s="9" t="str">
        <f>IF($B99="N/A","N/A",IF(C99&gt;15,"No",IF(C99&lt;-15,"No","Yes")))</f>
        <v>N/A</v>
      </c>
      <c r="E99" s="8">
        <v>42.916043572</v>
      </c>
      <c r="F99" s="9" t="str">
        <f>IF($B99="N/A","N/A",IF(E99&gt;15,"No",IF(E99&lt;-15,"No","Yes")))</f>
        <v>N/A</v>
      </c>
      <c r="G99" s="8">
        <v>38.986055823000001</v>
      </c>
      <c r="H99" s="9" t="str">
        <f>IF($B99="N/A","N/A",IF(G99&gt;15,"No",IF(G99&lt;-15,"No","Yes")))</f>
        <v>N/A</v>
      </c>
      <c r="I99" s="10">
        <v>-1.28</v>
      </c>
      <c r="J99" s="10">
        <v>-9.16</v>
      </c>
      <c r="K99" s="9" t="str">
        <f t="shared" si="18"/>
        <v>Yes</v>
      </c>
    </row>
    <row r="100" spans="1:11" x14ac:dyDescent="0.25">
      <c r="A100" s="73" t="s">
        <v>45</v>
      </c>
      <c r="B100" s="33" t="s">
        <v>213</v>
      </c>
      <c r="C100" s="72">
        <v>56.529119981000001</v>
      </c>
      <c r="D100" s="9" t="str">
        <f>IF($B100="N/A","N/A",IF(C100&gt;15,"No",IF(C100&lt;-15,"No","Yes")))</f>
        <v>N/A</v>
      </c>
      <c r="E100" s="8">
        <v>57.083956428</v>
      </c>
      <c r="F100" s="9" t="str">
        <f>IF($B100="N/A","N/A",IF(E100&gt;15,"No",IF(E100&lt;-15,"No","Yes")))</f>
        <v>N/A</v>
      </c>
      <c r="G100" s="8">
        <v>61.013944176999999</v>
      </c>
      <c r="H100" s="9" t="str">
        <f>IF($B100="N/A","N/A",IF(G100&gt;15,"No",IF(G100&lt;-15,"No","Yes")))</f>
        <v>N/A</v>
      </c>
      <c r="I100" s="10">
        <v>0.98150000000000004</v>
      </c>
      <c r="J100" s="10">
        <v>6.8849999999999998</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3" t="s">
        <v>33</v>
      </c>
      <c r="B104" s="33" t="s">
        <v>223</v>
      </c>
      <c r="C104" s="72">
        <v>99.998880163999999</v>
      </c>
      <c r="D104" s="9" t="str">
        <f>IF($B104="N/A","N/A",IF(C104&gt;100,"No",IF(C104&lt;98,"No","Yes")))</f>
        <v>Yes</v>
      </c>
      <c r="E104" s="8">
        <v>99.998796463999994</v>
      </c>
      <c r="F104" s="9" t="str">
        <f>IF($B104="N/A","N/A",IF(E104&gt;100,"No",IF(E104&lt;98,"No","Yes")))</f>
        <v>Yes</v>
      </c>
      <c r="G104" s="8">
        <v>99.998303856000007</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61.310143478999997</v>
      </c>
      <c r="D107" s="9" t="str">
        <f t="shared" ref="D107:D130" si="19">IF($B107="N/A","N/A",IF(C107&gt;15,"No",IF(C107&lt;-15,"No","Yes")))</f>
        <v>N/A</v>
      </c>
      <c r="E107" s="9">
        <v>59.184130525</v>
      </c>
      <c r="F107" s="9" t="str">
        <f t="shared" ref="F107:F130" si="20">IF($B107="N/A","N/A",IF(E107&gt;15,"No",IF(E107&lt;-15,"No","Yes")))</f>
        <v>N/A</v>
      </c>
      <c r="G107" s="8">
        <v>51.637907515000002</v>
      </c>
      <c r="H107" s="9" t="str">
        <f t="shared" ref="H107:H130" si="21">IF($B107="N/A","N/A",IF(G107&gt;15,"No",IF(G107&lt;-15,"No","Yes")))</f>
        <v>N/A</v>
      </c>
      <c r="I107" s="10">
        <v>-3.47</v>
      </c>
      <c r="J107" s="10">
        <v>-12.8</v>
      </c>
      <c r="K107" s="9" t="str">
        <f t="shared" ref="K107:K130" si="22">IF(J107="Div by 0", "N/A", IF(J107="N/A","N/A", IF(J107&gt;30, "No", IF(J107&lt;-30, "No", "Yes"))))</f>
        <v>Yes</v>
      </c>
    </row>
    <row r="108" spans="1:11" x14ac:dyDescent="0.25">
      <c r="A108" s="73" t="s">
        <v>914</v>
      </c>
      <c r="B108" s="33" t="s">
        <v>213</v>
      </c>
      <c r="C108" s="82">
        <v>6.6108276310000003</v>
      </c>
      <c r="D108" s="33" t="s">
        <v>213</v>
      </c>
      <c r="E108" s="9">
        <v>6.4338673277999998</v>
      </c>
      <c r="F108" s="33" t="s">
        <v>213</v>
      </c>
      <c r="G108" s="8">
        <v>5.8783956674000004</v>
      </c>
      <c r="H108" s="33" t="s">
        <v>213</v>
      </c>
      <c r="I108" s="10">
        <v>-2.68</v>
      </c>
      <c r="J108" s="10">
        <v>-8.6300000000000008</v>
      </c>
      <c r="K108" s="9" t="str">
        <f t="shared" si="22"/>
        <v>Yes</v>
      </c>
    </row>
    <row r="109" spans="1:11" x14ac:dyDescent="0.25">
      <c r="A109" s="73" t="s">
        <v>915</v>
      </c>
      <c r="B109" s="33" t="s">
        <v>213</v>
      </c>
      <c r="C109" s="82">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3" t="s">
        <v>916</v>
      </c>
      <c r="B110" s="33" t="s">
        <v>213</v>
      </c>
      <c r="C110" s="82">
        <v>4.6899280999999999E-3</v>
      </c>
      <c r="D110" s="9" t="str">
        <f t="shared" si="19"/>
        <v>N/A</v>
      </c>
      <c r="E110" s="9">
        <v>1.31245553E-2</v>
      </c>
      <c r="F110" s="9" t="str">
        <f t="shared" si="20"/>
        <v>N/A</v>
      </c>
      <c r="G110" s="8">
        <v>6.802612E-4</v>
      </c>
      <c r="H110" s="9" t="str">
        <f t="shared" si="21"/>
        <v>N/A</v>
      </c>
      <c r="I110" s="10">
        <v>179.8</v>
      </c>
      <c r="J110" s="10">
        <v>-94.8</v>
      </c>
      <c r="K110" s="9" t="str">
        <f t="shared" si="22"/>
        <v>No</v>
      </c>
    </row>
    <row r="111" spans="1:11" x14ac:dyDescent="0.25">
      <c r="A111" s="73" t="s">
        <v>917</v>
      </c>
      <c r="B111" s="33" t="s">
        <v>213</v>
      </c>
      <c r="C111" s="82">
        <v>0</v>
      </c>
      <c r="D111" s="9" t="str">
        <f t="shared" si="19"/>
        <v>N/A</v>
      </c>
      <c r="E111" s="9">
        <v>2.4785046000000001E-3</v>
      </c>
      <c r="F111" s="9" t="str">
        <f t="shared" si="20"/>
        <v>N/A</v>
      </c>
      <c r="G111" s="8">
        <v>0</v>
      </c>
      <c r="H111" s="9" t="str">
        <f t="shared" si="21"/>
        <v>N/A</v>
      </c>
      <c r="I111" s="10" t="s">
        <v>1746</v>
      </c>
      <c r="J111" s="10">
        <v>-100</v>
      </c>
      <c r="K111" s="9" t="str">
        <f t="shared" si="22"/>
        <v>No</v>
      </c>
    </row>
    <row r="112" spans="1:11" x14ac:dyDescent="0.25">
      <c r="A112" s="73" t="s">
        <v>918</v>
      </c>
      <c r="B112" s="33" t="s">
        <v>213</v>
      </c>
      <c r="C112" s="82">
        <v>0.5079291051</v>
      </c>
      <c r="D112" s="9" t="str">
        <f t="shared" si="19"/>
        <v>N/A</v>
      </c>
      <c r="E112" s="9">
        <v>0.50721649879999997</v>
      </c>
      <c r="F112" s="9" t="str">
        <f t="shared" si="20"/>
        <v>N/A</v>
      </c>
      <c r="G112" s="8">
        <v>0.4577017941</v>
      </c>
      <c r="H112" s="9" t="str">
        <f t="shared" si="21"/>
        <v>N/A</v>
      </c>
      <c r="I112" s="10">
        <v>-0.14000000000000001</v>
      </c>
      <c r="J112" s="10">
        <v>-9.76</v>
      </c>
      <c r="K112" s="9" t="str">
        <f t="shared" si="22"/>
        <v>Yes</v>
      </c>
    </row>
    <row r="113" spans="1:11" x14ac:dyDescent="0.25">
      <c r="A113" s="73" t="s">
        <v>919</v>
      </c>
      <c r="B113" s="33" t="s">
        <v>213</v>
      </c>
      <c r="C113" s="82">
        <v>1.4643659999999999E-4</v>
      </c>
      <c r="D113" s="9" t="str">
        <f t="shared" si="19"/>
        <v>N/A</v>
      </c>
      <c r="E113" s="9">
        <v>8.4350910000000002E-4</v>
      </c>
      <c r="F113" s="9" t="str">
        <f t="shared" si="20"/>
        <v>N/A</v>
      </c>
      <c r="G113" s="8">
        <v>3.0022700000000002E-4</v>
      </c>
      <c r="H113" s="9" t="str">
        <f t="shared" si="21"/>
        <v>N/A</v>
      </c>
      <c r="I113" s="10">
        <v>476</v>
      </c>
      <c r="J113" s="10">
        <v>-64.400000000000006</v>
      </c>
      <c r="K113" s="9" t="str">
        <f t="shared" si="22"/>
        <v>No</v>
      </c>
    </row>
    <row r="114" spans="1:11" x14ac:dyDescent="0.25">
      <c r="A114" s="73" t="s">
        <v>920</v>
      </c>
      <c r="B114" s="33" t="s">
        <v>213</v>
      </c>
      <c r="C114" s="82">
        <v>0.69700642479999997</v>
      </c>
      <c r="D114" s="9" t="str">
        <f t="shared" si="19"/>
        <v>N/A</v>
      </c>
      <c r="E114" s="9">
        <v>0.55926509619999998</v>
      </c>
      <c r="F114" s="9" t="str">
        <f t="shared" si="20"/>
        <v>N/A</v>
      </c>
      <c r="G114" s="8">
        <v>2.1639147599999999E-2</v>
      </c>
      <c r="H114" s="9" t="str">
        <f t="shared" si="21"/>
        <v>N/A</v>
      </c>
      <c r="I114" s="10">
        <v>-19.8</v>
      </c>
      <c r="J114" s="10">
        <v>-96.1</v>
      </c>
      <c r="K114" s="9" t="str">
        <f t="shared" si="22"/>
        <v>No</v>
      </c>
    </row>
    <row r="115" spans="1:11" x14ac:dyDescent="0.25">
      <c r="A115" s="73" t="s">
        <v>921</v>
      </c>
      <c r="B115" s="33" t="s">
        <v>213</v>
      </c>
      <c r="C115" s="82">
        <v>1.600666516</v>
      </c>
      <c r="D115" s="9" t="str">
        <f t="shared" si="19"/>
        <v>N/A</v>
      </c>
      <c r="E115" s="9">
        <v>1.4584346225</v>
      </c>
      <c r="F115" s="9" t="str">
        <f t="shared" si="20"/>
        <v>N/A</v>
      </c>
      <c r="G115" s="8">
        <v>1.3305795547999999</v>
      </c>
      <c r="H115" s="9" t="str">
        <f t="shared" si="21"/>
        <v>N/A</v>
      </c>
      <c r="I115" s="10">
        <v>-8.89</v>
      </c>
      <c r="J115" s="10">
        <v>-8.77</v>
      </c>
      <c r="K115" s="9" t="str">
        <f t="shared" si="22"/>
        <v>Yes</v>
      </c>
    </row>
    <row r="116" spans="1:11" x14ac:dyDescent="0.25">
      <c r="A116" s="73" t="s">
        <v>922</v>
      </c>
      <c r="B116" s="33" t="s">
        <v>213</v>
      </c>
      <c r="C116" s="82">
        <v>0.27155673000000002</v>
      </c>
      <c r="D116" s="9" t="str">
        <f t="shared" si="19"/>
        <v>N/A</v>
      </c>
      <c r="E116" s="9">
        <v>0.25676490559999998</v>
      </c>
      <c r="F116" s="9" t="str">
        <f t="shared" si="20"/>
        <v>N/A</v>
      </c>
      <c r="G116" s="8">
        <v>0.27389445099999998</v>
      </c>
      <c r="H116" s="9" t="str">
        <f t="shared" si="21"/>
        <v>N/A</v>
      </c>
      <c r="I116" s="10">
        <v>-5.45</v>
      </c>
      <c r="J116" s="10">
        <v>6.6710000000000003</v>
      </c>
      <c r="K116" s="9" t="str">
        <f t="shared" si="22"/>
        <v>Yes</v>
      </c>
    </row>
    <row r="117" spans="1:11" x14ac:dyDescent="0.25">
      <c r="A117" s="73" t="s">
        <v>923</v>
      </c>
      <c r="B117" s="33" t="s">
        <v>213</v>
      </c>
      <c r="C117" s="82">
        <v>8.6314465300000004E-2</v>
      </c>
      <c r="D117" s="9" t="str">
        <f t="shared" si="19"/>
        <v>N/A</v>
      </c>
      <c r="E117" s="9">
        <v>8.5465677200000006E-2</v>
      </c>
      <c r="F117" s="9" t="str">
        <f t="shared" si="20"/>
        <v>N/A</v>
      </c>
      <c r="G117" s="8">
        <v>5.7734796200000001E-2</v>
      </c>
      <c r="H117" s="9" t="str">
        <f t="shared" si="21"/>
        <v>N/A</v>
      </c>
      <c r="I117" s="10">
        <v>-0.98299999999999998</v>
      </c>
      <c r="J117" s="10">
        <v>-32.4</v>
      </c>
      <c r="K117" s="9" t="str">
        <f t="shared" si="22"/>
        <v>No</v>
      </c>
    </row>
    <row r="118" spans="1:11" x14ac:dyDescent="0.25">
      <c r="A118" s="73" t="s">
        <v>924</v>
      </c>
      <c r="B118" s="33" t="s">
        <v>213</v>
      </c>
      <c r="C118" s="82">
        <v>3.4425180252000001</v>
      </c>
      <c r="D118" s="9" t="str">
        <f t="shared" si="19"/>
        <v>N/A</v>
      </c>
      <c r="E118" s="9">
        <v>3.5502739584</v>
      </c>
      <c r="F118" s="9" t="str">
        <f t="shared" si="20"/>
        <v>N/A</v>
      </c>
      <c r="G118" s="8">
        <v>3.7358654354</v>
      </c>
      <c r="H118" s="9" t="str">
        <f t="shared" si="21"/>
        <v>N/A</v>
      </c>
      <c r="I118" s="10">
        <v>3.13</v>
      </c>
      <c r="J118" s="10">
        <v>5.2279999999999998</v>
      </c>
      <c r="K118" s="9" t="str">
        <f t="shared" si="22"/>
        <v>Yes</v>
      </c>
    </row>
    <row r="119" spans="1:11" x14ac:dyDescent="0.25">
      <c r="A119" s="73" t="s">
        <v>925</v>
      </c>
      <c r="B119" s="33" t="s">
        <v>213</v>
      </c>
      <c r="C119" s="82">
        <v>32.079028889999996</v>
      </c>
      <c r="D119" s="9" t="str">
        <f t="shared" si="19"/>
        <v>N/A</v>
      </c>
      <c r="E119" s="9">
        <v>34.382002147000001</v>
      </c>
      <c r="F119" s="9" t="str">
        <f t="shared" si="20"/>
        <v>N/A</v>
      </c>
      <c r="G119" s="8">
        <v>42.483696817999999</v>
      </c>
      <c r="H119" s="9" t="str">
        <f t="shared" si="21"/>
        <v>N/A</v>
      </c>
      <c r="I119" s="10">
        <v>7.1790000000000003</v>
      </c>
      <c r="J119" s="10">
        <v>23.56</v>
      </c>
      <c r="K119" s="9" t="str">
        <f t="shared" si="22"/>
        <v>Yes</v>
      </c>
    </row>
    <row r="120" spans="1:11" x14ac:dyDescent="0.25">
      <c r="A120" s="73" t="s">
        <v>926</v>
      </c>
      <c r="B120" s="33" t="s">
        <v>213</v>
      </c>
      <c r="C120" s="82">
        <v>20.232836525</v>
      </c>
      <c r="D120" s="9" t="str">
        <f t="shared" si="19"/>
        <v>N/A</v>
      </c>
      <c r="E120" s="9">
        <v>13.956671428</v>
      </c>
      <c r="F120" s="9" t="str">
        <f t="shared" si="20"/>
        <v>N/A</v>
      </c>
      <c r="G120" s="8">
        <v>18.405687349000001</v>
      </c>
      <c r="H120" s="9" t="str">
        <f t="shared" si="21"/>
        <v>N/A</v>
      </c>
      <c r="I120" s="10">
        <v>-31</v>
      </c>
      <c r="J120" s="10">
        <v>31.88</v>
      </c>
      <c r="K120" s="9" t="str">
        <f t="shared" si="22"/>
        <v>No</v>
      </c>
    </row>
    <row r="121" spans="1:11" x14ac:dyDescent="0.25">
      <c r="A121" s="73" t="s">
        <v>927</v>
      </c>
      <c r="B121" s="33" t="s">
        <v>213</v>
      </c>
      <c r="C121" s="82">
        <v>1.543521E-4</v>
      </c>
      <c r="D121" s="9" t="str">
        <f t="shared" si="19"/>
        <v>N/A</v>
      </c>
      <c r="E121" s="9">
        <v>6.3170300000000001E-5</v>
      </c>
      <c r="F121" s="9" t="str">
        <f t="shared" si="20"/>
        <v>N/A</v>
      </c>
      <c r="G121" s="8">
        <v>4.1803800000000001E-5</v>
      </c>
      <c r="H121" s="9" t="str">
        <f t="shared" si="21"/>
        <v>N/A</v>
      </c>
      <c r="I121" s="10">
        <v>-59.1</v>
      </c>
      <c r="J121" s="10">
        <v>-33.799999999999997</v>
      </c>
      <c r="K121" s="9" t="str">
        <f t="shared" si="22"/>
        <v>No</v>
      </c>
    </row>
    <row r="122" spans="1:11" x14ac:dyDescent="0.25">
      <c r="A122" s="73" t="s">
        <v>928</v>
      </c>
      <c r="B122" s="33" t="s">
        <v>213</v>
      </c>
      <c r="C122" s="82">
        <v>3.1970665799999999E-2</v>
      </c>
      <c r="D122" s="9" t="str">
        <f t="shared" si="19"/>
        <v>N/A</v>
      </c>
      <c r="E122" s="9">
        <v>2.6037304399999999E-2</v>
      </c>
      <c r="F122" s="9" t="str">
        <f t="shared" si="20"/>
        <v>N/A</v>
      </c>
      <c r="G122" s="8">
        <v>2.5105059499999999E-2</v>
      </c>
      <c r="H122" s="9" t="str">
        <f t="shared" si="21"/>
        <v>N/A</v>
      </c>
      <c r="I122" s="10">
        <v>-18.600000000000001</v>
      </c>
      <c r="J122" s="10">
        <v>-3.58</v>
      </c>
      <c r="K122" s="9" t="str">
        <f t="shared" si="22"/>
        <v>Yes</v>
      </c>
    </row>
    <row r="123" spans="1:11" x14ac:dyDescent="0.25">
      <c r="A123" s="73" t="s">
        <v>929</v>
      </c>
      <c r="B123" s="33" t="s">
        <v>213</v>
      </c>
      <c r="C123" s="82">
        <v>7.2988737200000001E-2</v>
      </c>
      <c r="D123" s="9" t="str">
        <f t="shared" si="19"/>
        <v>N/A</v>
      </c>
      <c r="E123" s="9">
        <v>3.6951494289000002</v>
      </c>
      <c r="F123" s="9" t="str">
        <f t="shared" si="20"/>
        <v>N/A</v>
      </c>
      <c r="G123" s="8">
        <v>4.1496314750999996</v>
      </c>
      <c r="H123" s="9" t="str">
        <f t="shared" si="21"/>
        <v>N/A</v>
      </c>
      <c r="I123" s="10">
        <v>4963</v>
      </c>
      <c r="J123" s="10">
        <v>12.3</v>
      </c>
      <c r="K123" s="9" t="str">
        <f t="shared" si="22"/>
        <v>Yes</v>
      </c>
    </row>
    <row r="124" spans="1:11" x14ac:dyDescent="0.25">
      <c r="A124" s="73" t="s">
        <v>930</v>
      </c>
      <c r="B124" s="33" t="s">
        <v>213</v>
      </c>
      <c r="C124" s="82">
        <v>0.47798084699999999</v>
      </c>
      <c r="D124" s="9" t="str">
        <f t="shared" si="19"/>
        <v>N/A</v>
      </c>
      <c r="E124" s="9">
        <v>0.55562723110000001</v>
      </c>
      <c r="F124" s="9" t="str">
        <f t="shared" si="20"/>
        <v>N/A</v>
      </c>
      <c r="G124" s="8">
        <v>0.40913722320000001</v>
      </c>
      <c r="H124" s="9" t="str">
        <f t="shared" si="21"/>
        <v>N/A</v>
      </c>
      <c r="I124" s="10">
        <v>16.239999999999998</v>
      </c>
      <c r="J124" s="10">
        <v>-26.4</v>
      </c>
      <c r="K124" s="9" t="str">
        <f t="shared" si="22"/>
        <v>Yes</v>
      </c>
    </row>
    <row r="125" spans="1:11" x14ac:dyDescent="0.25">
      <c r="A125" s="73" t="s">
        <v>931</v>
      </c>
      <c r="B125" s="33" t="s">
        <v>213</v>
      </c>
      <c r="C125" s="82">
        <v>0.20029752749999999</v>
      </c>
      <c r="D125" s="9" t="str">
        <f t="shared" si="19"/>
        <v>N/A</v>
      </c>
      <c r="E125" s="9">
        <v>3.9988015482999999</v>
      </c>
      <c r="F125" s="9" t="str">
        <f t="shared" si="20"/>
        <v>N/A</v>
      </c>
      <c r="G125" s="8">
        <v>4.9379364242000001</v>
      </c>
      <c r="H125" s="9" t="str">
        <f t="shared" si="21"/>
        <v>N/A</v>
      </c>
      <c r="I125" s="10">
        <v>1896</v>
      </c>
      <c r="J125" s="10">
        <v>23.49</v>
      </c>
      <c r="K125" s="9" t="str">
        <f t="shared" si="22"/>
        <v>Yes</v>
      </c>
    </row>
    <row r="126" spans="1:11" x14ac:dyDescent="0.25">
      <c r="A126" s="73" t="s">
        <v>932</v>
      </c>
      <c r="B126" s="33" t="s">
        <v>213</v>
      </c>
      <c r="C126" s="82">
        <v>3.5975904E-3</v>
      </c>
      <c r="D126" s="9" t="str">
        <f t="shared" si="19"/>
        <v>N/A</v>
      </c>
      <c r="E126" s="9">
        <v>0.66998030720000001</v>
      </c>
      <c r="F126" s="9" t="str">
        <f t="shared" si="20"/>
        <v>N/A</v>
      </c>
      <c r="G126" s="8">
        <v>1.7046662234000001</v>
      </c>
      <c r="H126" s="9" t="str">
        <f t="shared" si="21"/>
        <v>N/A</v>
      </c>
      <c r="I126" s="10">
        <v>18523</v>
      </c>
      <c r="J126" s="10">
        <v>154.4</v>
      </c>
      <c r="K126" s="9" t="str">
        <f t="shared" si="22"/>
        <v>No</v>
      </c>
    </row>
    <row r="127" spans="1:11" x14ac:dyDescent="0.25">
      <c r="A127" s="73" t="s">
        <v>933</v>
      </c>
      <c r="B127" s="33" t="s">
        <v>213</v>
      </c>
      <c r="C127" s="82">
        <v>4.0513696331000002</v>
      </c>
      <c r="D127" s="9" t="str">
        <f t="shared" si="19"/>
        <v>N/A</v>
      </c>
      <c r="E127" s="9">
        <v>4.5107892614000002</v>
      </c>
      <c r="F127" s="9" t="str">
        <f t="shared" si="20"/>
        <v>N/A</v>
      </c>
      <c r="G127" s="8">
        <v>5.5396635808000001</v>
      </c>
      <c r="H127" s="9" t="str">
        <f t="shared" si="21"/>
        <v>N/A</v>
      </c>
      <c r="I127" s="10">
        <v>11.34</v>
      </c>
      <c r="J127" s="10">
        <v>22.81</v>
      </c>
      <c r="K127" s="9" t="str">
        <f t="shared" si="22"/>
        <v>Yes</v>
      </c>
    </row>
    <row r="128" spans="1:11" x14ac:dyDescent="0.25">
      <c r="A128" s="73" t="s">
        <v>934</v>
      </c>
      <c r="B128" s="33" t="s">
        <v>213</v>
      </c>
      <c r="C128" s="82">
        <v>0.75467473029999999</v>
      </c>
      <c r="D128" s="9" t="str">
        <f t="shared" si="19"/>
        <v>N/A</v>
      </c>
      <c r="E128" s="9">
        <v>0.67708882199999998</v>
      </c>
      <c r="F128" s="9" t="str">
        <f t="shared" si="20"/>
        <v>N/A</v>
      </c>
      <c r="G128" s="8">
        <v>0.70232221039999998</v>
      </c>
      <c r="H128" s="9" t="str">
        <f t="shared" si="21"/>
        <v>N/A</v>
      </c>
      <c r="I128" s="10">
        <v>-10.3</v>
      </c>
      <c r="J128" s="10">
        <v>3.7269999999999999</v>
      </c>
      <c r="K128" s="9" t="str">
        <f t="shared" si="22"/>
        <v>Yes</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6.2531582807000001</v>
      </c>
      <c r="D130" s="9" t="str">
        <f t="shared" si="19"/>
        <v>N/A</v>
      </c>
      <c r="E130" s="9">
        <v>6.2917936451000003</v>
      </c>
      <c r="F130" s="9" t="str">
        <f t="shared" si="20"/>
        <v>N/A</v>
      </c>
      <c r="G130" s="8">
        <v>6.6095054687000001</v>
      </c>
      <c r="H130" s="9" t="str">
        <f t="shared" si="21"/>
        <v>N/A</v>
      </c>
      <c r="I130" s="10">
        <v>0.6179</v>
      </c>
      <c r="J130" s="10">
        <v>5.05</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1527165</v>
      </c>
      <c r="D6" s="9" t="str">
        <f>IF($B6="N/A","N/A",IF(C6&gt;15,"No",IF(C6&lt;-15,"No","Yes")))</f>
        <v>N/A</v>
      </c>
      <c r="E6" s="34">
        <v>1398466</v>
      </c>
      <c r="F6" s="9" t="str">
        <f>IF($B6="N/A","N/A",IF(E6&gt;15,"No",IF(E6&lt;-15,"No","Yes")))</f>
        <v>N/A</v>
      </c>
      <c r="G6" s="34">
        <v>1633027</v>
      </c>
      <c r="H6" s="9" t="str">
        <f>IF($B6="N/A","N/A",IF(G6&gt;15,"No",IF(G6&lt;-15,"No","Yes")))</f>
        <v>N/A</v>
      </c>
      <c r="I6" s="10">
        <v>-8.43</v>
      </c>
      <c r="J6" s="10">
        <v>16.77</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17.401339737000001</v>
      </c>
      <c r="D9" s="9" t="str">
        <f t="shared" ref="D9:D17" si="1">IF($B9="N/A","N/A",IF(C9&gt;15,"No",IF(C9&lt;-15,"No","Yes")))</f>
        <v>N/A</v>
      </c>
      <c r="E9" s="35">
        <v>17.916417703</v>
      </c>
      <c r="F9" s="9" t="str">
        <f>IF($B9="N/A","N/A",IF(E9&gt;15,"No",IF(E9&lt;-15,"No","Yes")))</f>
        <v>N/A</v>
      </c>
      <c r="G9" s="35">
        <v>16.750035363999999</v>
      </c>
      <c r="H9" s="9" t="str">
        <f>IF($B9="N/A","N/A",IF(G9&gt;15,"No",IF(G9&lt;-15,"No","Yes")))</f>
        <v>N/A</v>
      </c>
      <c r="I9" s="10">
        <v>2.96</v>
      </c>
      <c r="J9" s="10">
        <v>-6.51</v>
      </c>
      <c r="K9" s="9" t="str">
        <f t="shared" si="0"/>
        <v>Yes</v>
      </c>
    </row>
    <row r="10" spans="1:11" x14ac:dyDescent="0.25">
      <c r="A10" s="73" t="s">
        <v>16</v>
      </c>
      <c r="B10" s="33" t="s">
        <v>213</v>
      </c>
      <c r="C10" s="72">
        <v>2.0289228734</v>
      </c>
      <c r="D10" s="9" t="str">
        <f t="shared" si="1"/>
        <v>N/A</v>
      </c>
      <c r="E10" s="8">
        <v>2.2077047278999999</v>
      </c>
      <c r="F10" s="9" t="str">
        <f>IF($B10="N/A","N/A",IF(E10&gt;15,"No",IF(E10&lt;-15,"No","Yes")))</f>
        <v>N/A</v>
      </c>
      <c r="G10" s="8">
        <v>1.7289365086999999</v>
      </c>
      <c r="H10" s="9" t="str">
        <f>IF($B10="N/A","N/A",IF(G10&gt;15,"No",IF(G10&lt;-15,"No","Yes")))</f>
        <v>N/A</v>
      </c>
      <c r="I10" s="10">
        <v>8.8119999999999994</v>
      </c>
      <c r="J10" s="10">
        <v>-21.7</v>
      </c>
      <c r="K10" s="9" t="str">
        <f t="shared" si="0"/>
        <v>Yes</v>
      </c>
    </row>
    <row r="11" spans="1:11" x14ac:dyDescent="0.25">
      <c r="A11" s="73" t="s">
        <v>36</v>
      </c>
      <c r="B11" s="33" t="s">
        <v>213</v>
      </c>
      <c r="C11" s="72">
        <v>2.1220609000000001E-3</v>
      </c>
      <c r="D11" s="9" t="str">
        <f t="shared" si="1"/>
        <v>N/A</v>
      </c>
      <c r="E11" s="8">
        <v>3.8198555999999998E-3</v>
      </c>
      <c r="F11" s="9" t="str">
        <f>IF($B11="N/A","N/A",IF(E11&gt;15,"No",IF(E11&lt;-15,"No","Yes")))</f>
        <v>N/A</v>
      </c>
      <c r="G11" s="8">
        <v>1.1915116999999999E-3</v>
      </c>
      <c r="H11" s="9" t="str">
        <f>IF($B11="N/A","N/A",IF(G11&gt;15,"No",IF(G11&lt;-15,"No","Yes")))</f>
        <v>N/A</v>
      </c>
      <c r="I11" s="10">
        <v>80.010000000000005</v>
      </c>
      <c r="J11" s="10">
        <v>-68.8</v>
      </c>
      <c r="K11" s="9" t="str">
        <f t="shared" si="0"/>
        <v>No</v>
      </c>
    </row>
    <row r="12" spans="1:11" x14ac:dyDescent="0.25">
      <c r="A12" s="73" t="s">
        <v>37</v>
      </c>
      <c r="B12" s="33" t="s">
        <v>213</v>
      </c>
      <c r="C12" s="72">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3" t="s">
        <v>38</v>
      </c>
      <c r="B13" s="33" t="s">
        <v>213</v>
      </c>
      <c r="C13" s="72">
        <v>2.0934569336000002</v>
      </c>
      <c r="D13" s="9" t="str">
        <f t="shared" si="1"/>
        <v>N/A</v>
      </c>
      <c r="E13" s="8">
        <v>2.2934300864999999</v>
      </c>
      <c r="F13" s="9" t="str">
        <f>IF($B13="N/A","N/A",IF(E13&gt;15,"No",IF(E13&lt;-15,"No","Yes")))</f>
        <v>N/A</v>
      </c>
      <c r="G13" s="8">
        <v>1.8225432977</v>
      </c>
      <c r="H13" s="9" t="str">
        <f>IF($B13="N/A","N/A",IF(G13&gt;15,"No",IF(G13&lt;-15,"No","Yes")))</f>
        <v>N/A</v>
      </c>
      <c r="I13" s="10">
        <v>9.5519999999999996</v>
      </c>
      <c r="J13" s="10">
        <v>-20.5</v>
      </c>
      <c r="K13" s="9" t="str">
        <f t="shared" si="0"/>
        <v>Yes</v>
      </c>
    </row>
    <row r="14" spans="1:11" x14ac:dyDescent="0.25">
      <c r="A14" s="73" t="s">
        <v>676</v>
      </c>
      <c r="B14" s="33" t="s">
        <v>213</v>
      </c>
      <c r="C14" s="72">
        <v>25.113265429999998</v>
      </c>
      <c r="D14" s="9" t="str">
        <f t="shared" si="1"/>
        <v>N/A</v>
      </c>
      <c r="E14" s="8">
        <v>32.794290314999998</v>
      </c>
      <c r="F14" s="9" t="str">
        <f t="shared" ref="F14:F33" si="2">IF($B14="N/A","N/A",IF(E14&gt;15,"No",IF(E14&lt;-15,"No","Yes")))</f>
        <v>N/A</v>
      </c>
      <c r="G14" s="8">
        <v>29.294677920000002</v>
      </c>
      <c r="H14" s="9" t="str">
        <f t="shared" ref="H14:H33" si="3">IF($B14="N/A","N/A",IF(G14&gt;15,"No",IF(G14&lt;-15,"No","Yes")))</f>
        <v>N/A</v>
      </c>
      <c r="I14" s="10">
        <v>30.59</v>
      </c>
      <c r="J14" s="10">
        <v>-10.7</v>
      </c>
      <c r="K14" s="9" t="str">
        <f t="shared" ref="K14:K30" si="4">IF(J14="Div by 0", "N/A", IF(J14="N/A","N/A", IF(J14&gt;30, "No", IF(J14&lt;-30, "No", "Yes"))))</f>
        <v>Yes</v>
      </c>
    </row>
    <row r="15" spans="1:11" x14ac:dyDescent="0.25">
      <c r="A15" s="73" t="s">
        <v>677</v>
      </c>
      <c r="B15" s="33" t="s">
        <v>213</v>
      </c>
      <c r="C15" s="72">
        <v>2.0537401001000002</v>
      </c>
      <c r="D15" s="9" t="str">
        <f t="shared" si="1"/>
        <v>N/A</v>
      </c>
      <c r="E15" s="8">
        <v>2.0977985878999998</v>
      </c>
      <c r="F15" s="9" t="str">
        <f t="shared" si="2"/>
        <v>N/A</v>
      </c>
      <c r="G15" s="8">
        <v>1.6904803166</v>
      </c>
      <c r="H15" s="9" t="str">
        <f t="shared" si="3"/>
        <v>N/A</v>
      </c>
      <c r="I15" s="10">
        <v>2.145</v>
      </c>
      <c r="J15" s="10">
        <v>-19.399999999999999</v>
      </c>
      <c r="K15" s="9" t="str">
        <f t="shared" si="4"/>
        <v>Yes</v>
      </c>
    </row>
    <row r="16" spans="1:11" x14ac:dyDescent="0.25">
      <c r="A16" s="73" t="s">
        <v>381</v>
      </c>
      <c r="B16" s="33" t="s">
        <v>213</v>
      </c>
      <c r="C16" s="72">
        <v>3.0857176533000001</v>
      </c>
      <c r="D16" s="9" t="str">
        <f t="shared" si="1"/>
        <v>N/A</v>
      </c>
      <c r="E16" s="8">
        <v>3.7439594527</v>
      </c>
      <c r="F16" s="9" t="str">
        <f t="shared" si="2"/>
        <v>N/A</v>
      </c>
      <c r="G16" s="8">
        <v>5.1393516456999997</v>
      </c>
      <c r="H16" s="9" t="str">
        <f t="shared" si="3"/>
        <v>N/A</v>
      </c>
      <c r="I16" s="10">
        <v>21.33</v>
      </c>
      <c r="J16" s="10">
        <v>37.270000000000003</v>
      </c>
      <c r="K16" s="9" t="str">
        <f t="shared" si="4"/>
        <v>No</v>
      </c>
    </row>
    <row r="17" spans="1:11" x14ac:dyDescent="0.25">
      <c r="A17" s="73" t="s">
        <v>382</v>
      </c>
      <c r="B17" s="33" t="s">
        <v>213</v>
      </c>
      <c r="C17" s="72">
        <v>18.766472516</v>
      </c>
      <c r="D17" s="9" t="str">
        <f t="shared" si="1"/>
        <v>N/A</v>
      </c>
      <c r="E17" s="8">
        <v>7.1912366835999997</v>
      </c>
      <c r="F17" s="9" t="str">
        <f t="shared" si="2"/>
        <v>N/A</v>
      </c>
      <c r="G17" s="8">
        <v>6.6812734878000004</v>
      </c>
      <c r="H17" s="9" t="str">
        <f t="shared" si="3"/>
        <v>N/A</v>
      </c>
      <c r="I17" s="10">
        <v>-61.7</v>
      </c>
      <c r="J17" s="10">
        <v>-7.09</v>
      </c>
      <c r="K17" s="9" t="str">
        <f t="shared" si="4"/>
        <v>Yes</v>
      </c>
    </row>
    <row r="18" spans="1:11" x14ac:dyDescent="0.25">
      <c r="A18" s="73" t="s">
        <v>383</v>
      </c>
      <c r="B18" s="33" t="s">
        <v>213</v>
      </c>
      <c r="C18" s="72">
        <v>6.5480800000000005E-5</v>
      </c>
      <c r="D18" s="9" t="str">
        <f t="shared" ref="D18:D33" si="5">IF($B18="N/A","N/A",IF(C18&gt;15,"No",IF(C18&lt;-15,"No","Yes")))</f>
        <v>N/A</v>
      </c>
      <c r="E18" s="8">
        <v>1.430138E-4</v>
      </c>
      <c r="F18" s="9" t="str">
        <f t="shared" si="2"/>
        <v>N/A</v>
      </c>
      <c r="G18" s="8">
        <v>6.1235999999999994E-5</v>
      </c>
      <c r="H18" s="9" t="str">
        <f t="shared" si="3"/>
        <v>N/A</v>
      </c>
      <c r="I18" s="10">
        <v>118.4</v>
      </c>
      <c r="J18" s="10">
        <v>-57.2</v>
      </c>
      <c r="K18" s="9" t="str">
        <f t="shared" si="4"/>
        <v>No</v>
      </c>
    </row>
    <row r="19" spans="1:11" x14ac:dyDescent="0.25">
      <c r="A19" s="73" t="s">
        <v>384</v>
      </c>
      <c r="B19" s="33" t="s">
        <v>213</v>
      </c>
      <c r="C19" s="72">
        <v>28.177898261999999</v>
      </c>
      <c r="D19" s="9" t="str">
        <f t="shared" si="5"/>
        <v>N/A</v>
      </c>
      <c r="E19" s="8">
        <v>27.411964252000001</v>
      </c>
      <c r="F19" s="9" t="str">
        <f t="shared" si="2"/>
        <v>N/A</v>
      </c>
      <c r="G19" s="8">
        <v>33.588973115999998</v>
      </c>
      <c r="H19" s="9" t="str">
        <f t="shared" si="3"/>
        <v>N/A</v>
      </c>
      <c r="I19" s="10">
        <v>-2.72</v>
      </c>
      <c r="J19" s="10">
        <v>22.53</v>
      </c>
      <c r="K19" s="9" t="str">
        <f t="shared" si="4"/>
        <v>Yes</v>
      </c>
    </row>
    <row r="20" spans="1:11" x14ac:dyDescent="0.25">
      <c r="A20" s="73" t="s">
        <v>386</v>
      </c>
      <c r="B20" s="33" t="s">
        <v>213</v>
      </c>
      <c r="C20" s="72">
        <v>0.70090658179999998</v>
      </c>
      <c r="D20" s="9" t="str">
        <f t="shared" si="5"/>
        <v>N/A</v>
      </c>
      <c r="E20" s="8">
        <v>1.0596610858</v>
      </c>
      <c r="F20" s="9" t="str">
        <f t="shared" si="2"/>
        <v>N/A</v>
      </c>
      <c r="G20" s="8">
        <v>1.6891943611</v>
      </c>
      <c r="H20" s="9" t="str">
        <f t="shared" si="3"/>
        <v>N/A</v>
      </c>
      <c r="I20" s="10">
        <v>51.18</v>
      </c>
      <c r="J20" s="10">
        <v>59.41</v>
      </c>
      <c r="K20" s="9" t="str">
        <f t="shared" si="4"/>
        <v>No</v>
      </c>
    </row>
    <row r="21" spans="1:11" x14ac:dyDescent="0.25">
      <c r="A21" s="73" t="s">
        <v>387</v>
      </c>
      <c r="B21" s="33" t="s">
        <v>213</v>
      </c>
      <c r="C21" s="72">
        <v>21.130984537</v>
      </c>
      <c r="D21" s="9" t="str">
        <f t="shared" si="5"/>
        <v>N/A</v>
      </c>
      <c r="E21" s="8">
        <v>23.973625386999998</v>
      </c>
      <c r="F21" s="9" t="str">
        <f t="shared" si="2"/>
        <v>N/A</v>
      </c>
      <c r="G21" s="8">
        <v>19.928880539000001</v>
      </c>
      <c r="H21" s="9" t="str">
        <f t="shared" si="3"/>
        <v>N/A</v>
      </c>
      <c r="I21" s="10">
        <v>13.45</v>
      </c>
      <c r="J21" s="10">
        <v>-16.899999999999999</v>
      </c>
      <c r="K21" s="9" t="str">
        <f t="shared" si="4"/>
        <v>Yes</v>
      </c>
    </row>
    <row r="22" spans="1:11" x14ac:dyDescent="0.25">
      <c r="A22" s="73" t="s">
        <v>388</v>
      </c>
      <c r="B22" s="33" t="s">
        <v>213</v>
      </c>
      <c r="C22" s="72">
        <v>9.48162117E-2</v>
      </c>
      <c r="D22" s="9" t="str">
        <f t="shared" si="5"/>
        <v>N/A</v>
      </c>
      <c r="E22" s="8">
        <v>8.0802822499999996E-2</v>
      </c>
      <c r="F22" s="9" t="str">
        <f t="shared" si="2"/>
        <v>N/A</v>
      </c>
      <c r="G22" s="8">
        <v>8.9404523000000003E-3</v>
      </c>
      <c r="H22" s="9" t="str">
        <f t="shared" si="3"/>
        <v>N/A</v>
      </c>
      <c r="I22" s="10">
        <v>-14.8</v>
      </c>
      <c r="J22" s="10">
        <v>-88.9</v>
      </c>
      <c r="K22" s="9" t="str">
        <f t="shared" si="4"/>
        <v>No</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4.5836569999999999E-4</v>
      </c>
      <c r="D25" s="9" t="str">
        <f t="shared" si="5"/>
        <v>N/A</v>
      </c>
      <c r="E25" s="8">
        <v>6.4356229999999997E-4</v>
      </c>
      <c r="F25" s="9" t="str">
        <f t="shared" si="2"/>
        <v>N/A</v>
      </c>
      <c r="G25" s="8">
        <v>1.6533712999999999E-3</v>
      </c>
      <c r="H25" s="9" t="str">
        <f t="shared" si="3"/>
        <v>N/A</v>
      </c>
      <c r="I25" s="10">
        <v>40.4</v>
      </c>
      <c r="J25" s="10">
        <v>156.9</v>
      </c>
      <c r="K25" s="9" t="str">
        <f t="shared" si="4"/>
        <v>No</v>
      </c>
    </row>
    <row r="26" spans="1:11" x14ac:dyDescent="0.25">
      <c r="A26" s="73" t="s">
        <v>394</v>
      </c>
      <c r="B26" s="33" t="s">
        <v>213</v>
      </c>
      <c r="C26" s="72">
        <v>0.71740774569999999</v>
      </c>
      <c r="D26" s="9" t="str">
        <f t="shared" si="5"/>
        <v>N/A</v>
      </c>
      <c r="E26" s="8">
        <v>1.4854133029000001</v>
      </c>
      <c r="F26" s="9" t="str">
        <f t="shared" si="2"/>
        <v>N/A</v>
      </c>
      <c r="G26" s="8">
        <v>1.8212191225000001</v>
      </c>
      <c r="H26" s="9" t="str">
        <f t="shared" si="3"/>
        <v>N/A</v>
      </c>
      <c r="I26" s="10">
        <v>107.1</v>
      </c>
      <c r="J26" s="10">
        <v>22.61</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5.7885035299999998E-2</v>
      </c>
      <c r="D29" s="9" t="str">
        <f t="shared" si="5"/>
        <v>N/A</v>
      </c>
      <c r="E29" s="8">
        <v>5.4345261200000002E-2</v>
      </c>
      <c r="F29" s="9" t="str">
        <f t="shared" si="2"/>
        <v>N/A</v>
      </c>
      <c r="G29" s="8">
        <v>4.1824170700000003E-2</v>
      </c>
      <c r="H29" s="9" t="str">
        <f t="shared" si="3"/>
        <v>N/A</v>
      </c>
      <c r="I29" s="10">
        <v>-6.12</v>
      </c>
      <c r="J29" s="10">
        <v>-23</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99.972170656000003</v>
      </c>
      <c r="D31" s="9" t="str">
        <f t="shared" si="5"/>
        <v>N/A</v>
      </c>
      <c r="E31" s="8">
        <v>99.958096943000001</v>
      </c>
      <c r="F31" s="9" t="str">
        <f t="shared" si="2"/>
        <v>N/A</v>
      </c>
      <c r="G31" s="8">
        <v>99.950521331999994</v>
      </c>
      <c r="H31" s="9" t="str">
        <f t="shared" si="3"/>
        <v>N/A</v>
      </c>
      <c r="I31" s="10">
        <v>-1.4E-2</v>
      </c>
      <c r="J31" s="10">
        <v>-8.0000000000000002E-3</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99.999672958000005</v>
      </c>
      <c r="F32" s="9" t="str">
        <f>IF($B32="N/A","N/A",IF(E32&gt;100,"No",IF(E32&lt;85,"No","Yes")))</f>
        <v>Yes</v>
      </c>
      <c r="G32" s="8">
        <v>99.999851062999994</v>
      </c>
      <c r="H32" s="9" t="str">
        <f>IF($B32="N/A","N/A",IF(G32&gt;100,"No",IF(G32&lt;85,"No","Yes")))</f>
        <v>Yes</v>
      </c>
      <c r="I32" s="10">
        <v>0</v>
      </c>
      <c r="J32" s="10">
        <v>2.0000000000000001E-4</v>
      </c>
      <c r="K32" s="9" t="str">
        <f t="shared" si="6"/>
        <v>Yes</v>
      </c>
    </row>
    <row r="33" spans="1:11" x14ac:dyDescent="0.25">
      <c r="A33" s="73" t="s">
        <v>910</v>
      </c>
      <c r="B33" s="33" t="s">
        <v>213</v>
      </c>
      <c r="C33" s="72">
        <v>57.181576431000003</v>
      </c>
      <c r="D33" s="9" t="str">
        <f t="shared" si="5"/>
        <v>N/A</v>
      </c>
      <c r="E33" s="8">
        <v>52.144962372000002</v>
      </c>
      <c r="F33" s="9" t="str">
        <f t="shared" si="2"/>
        <v>N/A</v>
      </c>
      <c r="G33" s="8">
        <v>52.373609178999999</v>
      </c>
      <c r="H33" s="9" t="str">
        <f t="shared" si="3"/>
        <v>N/A</v>
      </c>
      <c r="I33" s="10">
        <v>-8.81</v>
      </c>
      <c r="J33" s="10">
        <v>0.4385</v>
      </c>
      <c r="K33" s="9" t="str">
        <f t="shared" si="6"/>
        <v>Yes</v>
      </c>
    </row>
    <row r="34" spans="1:11" x14ac:dyDescent="0.25">
      <c r="A34" s="73" t="s">
        <v>851</v>
      </c>
      <c r="B34" s="33" t="s">
        <v>268</v>
      </c>
      <c r="C34" s="72">
        <v>8.4616896132000008</v>
      </c>
      <c r="D34" s="9" t="str">
        <f>IF($B34="N/A","N/A",IF(C34&gt;25,"No",IF(C34&lt;5,"No","Yes")))</f>
        <v>Yes</v>
      </c>
      <c r="E34" s="8">
        <v>9.4428706327</v>
      </c>
      <c r="F34" s="9" t="str">
        <f>IF($B34="N/A","N/A",IF(E34&gt;25,"No",IF(E34&lt;5,"No","Yes")))</f>
        <v>Yes</v>
      </c>
      <c r="G34" s="8">
        <v>8.3125487450000008</v>
      </c>
      <c r="H34" s="9" t="str">
        <f>IF($B34="N/A","N/A",IF(G34&gt;25,"No",IF(G34&lt;5,"No","Yes")))</f>
        <v>Yes</v>
      </c>
      <c r="I34" s="10">
        <v>11.6</v>
      </c>
      <c r="J34" s="10">
        <v>-12</v>
      </c>
      <c r="K34" s="9" t="str">
        <f t="shared" si="6"/>
        <v>Yes</v>
      </c>
    </row>
    <row r="35" spans="1:11" x14ac:dyDescent="0.25">
      <c r="A35" s="73" t="s">
        <v>852</v>
      </c>
      <c r="B35" s="33" t="s">
        <v>269</v>
      </c>
      <c r="C35" s="72">
        <v>45.293435686000002</v>
      </c>
      <c r="D35" s="9" t="str">
        <f>IF($B35="N/A","N/A",IF(C35&gt;70,"No",IF(C35&lt;40,"No","Yes")))</f>
        <v>Yes</v>
      </c>
      <c r="E35" s="8">
        <v>39.688742953999999</v>
      </c>
      <c r="F35" s="9" t="str">
        <f>IF($B35="N/A","N/A",IF(E35&gt;70,"No",IF(E35&lt;40,"No","Yes")))</f>
        <v>No</v>
      </c>
      <c r="G35" s="8">
        <v>39.018416033999998</v>
      </c>
      <c r="H35" s="9" t="str">
        <f>IF($B35="N/A","N/A",IF(G35&gt;70,"No",IF(G35&lt;40,"No","Yes")))</f>
        <v>No</v>
      </c>
      <c r="I35" s="10">
        <v>-12.4</v>
      </c>
      <c r="J35" s="10">
        <v>-1.69</v>
      </c>
      <c r="K35" s="9" t="str">
        <f t="shared" si="6"/>
        <v>Yes</v>
      </c>
    </row>
    <row r="36" spans="1:11" x14ac:dyDescent="0.25">
      <c r="A36" s="73" t="s">
        <v>853</v>
      </c>
      <c r="B36" s="33" t="s">
        <v>270</v>
      </c>
      <c r="C36" s="72">
        <v>46.243433721999999</v>
      </c>
      <c r="D36" s="9" t="str">
        <f>IF($B36="N/A","N/A",IF(C36&gt;55,"No",IF(C36&lt;20,"No","Yes")))</f>
        <v>Yes</v>
      </c>
      <c r="E36" s="8">
        <v>50.867027213</v>
      </c>
      <c r="F36" s="9" t="str">
        <f>IF($B36="N/A","N/A",IF(E36&gt;55,"No",IF(E36&lt;20,"No","Yes")))</f>
        <v>Yes</v>
      </c>
      <c r="G36" s="8">
        <v>52.669035221000001</v>
      </c>
      <c r="H36" s="9" t="str">
        <f>IF($B36="N/A","N/A",IF(G36&gt;55,"No",IF(G36&lt;20,"No","Yes")))</f>
        <v>Yes</v>
      </c>
      <c r="I36" s="10">
        <v>9.9979999999999993</v>
      </c>
      <c r="J36" s="10">
        <v>3.5430000000000001</v>
      </c>
      <c r="K36" s="9" t="str">
        <f t="shared" si="6"/>
        <v>Yes</v>
      </c>
    </row>
    <row r="37" spans="1:11" x14ac:dyDescent="0.25">
      <c r="A37" s="73" t="s">
        <v>163</v>
      </c>
      <c r="B37" s="33" t="s">
        <v>246</v>
      </c>
      <c r="C37" s="72">
        <v>100</v>
      </c>
      <c r="D37" s="9" t="str">
        <f>IF($B37="N/A","N/A",IF(C37&gt;95,"Yes","No"))</f>
        <v>Yes</v>
      </c>
      <c r="E37" s="8">
        <v>100</v>
      </c>
      <c r="F37" s="9" t="str">
        <f>IF($B37="N/A","N/A",IF(E37&gt;95,"Yes","No"))</f>
        <v>Yes</v>
      </c>
      <c r="G37" s="8">
        <v>100</v>
      </c>
      <c r="H37" s="9" t="str">
        <f>IF($B37="N/A","N/A",IF(G37&gt;95,"Yes","No"))</f>
        <v>Yes</v>
      </c>
      <c r="I37" s="10">
        <v>0</v>
      </c>
      <c r="J37" s="10">
        <v>0</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100</v>
      </c>
      <c r="D40" s="9" t="str">
        <f>IF($B40="N/A","N/A",IF(C40&gt;100,"No",IF(C40&lt;98,"No","Yes")))</f>
        <v>Yes</v>
      </c>
      <c r="E40" s="8">
        <v>100</v>
      </c>
      <c r="F40" s="9" t="str">
        <f>IF($B40="N/A","N/A",IF(E40&gt;100,"No",IF(E40&lt;98,"No","Yes")))</f>
        <v>Yes</v>
      </c>
      <c r="G40" s="8">
        <v>100</v>
      </c>
      <c r="H40" s="9" t="str">
        <f>IF($B40="N/A","N/A",IF(G40&gt;100,"No",IF(G40&lt;98,"No","Yes")))</f>
        <v>Yes</v>
      </c>
      <c r="I40" s="10">
        <v>0</v>
      </c>
      <c r="J40" s="10">
        <v>0</v>
      </c>
      <c r="K40" s="9" t="str">
        <f t="shared" si="6"/>
        <v>Yes</v>
      </c>
    </row>
    <row r="41" spans="1:11" x14ac:dyDescent="0.25">
      <c r="A41" s="73" t="s">
        <v>44</v>
      </c>
      <c r="B41" s="33" t="s">
        <v>213</v>
      </c>
      <c r="C41" s="72">
        <v>61.120311164999997</v>
      </c>
      <c r="D41" s="9" t="str">
        <f t="shared" si="7"/>
        <v>N/A</v>
      </c>
      <c r="E41" s="8">
        <v>67.132558102999994</v>
      </c>
      <c r="F41" s="9" t="str">
        <f t="shared" ref="F41:F47" si="8">IF($B41="N/A","N/A",IF(E41&gt;15,"No",IF(E41&lt;-15,"No","Yes")))</f>
        <v>N/A</v>
      </c>
      <c r="G41" s="8">
        <v>71.210886286999994</v>
      </c>
      <c r="H41" s="9" t="str">
        <f t="shared" ref="H41:H47" si="9">IF($B41="N/A","N/A",IF(G41&gt;15,"No",IF(G41&lt;-15,"No","Yes")))</f>
        <v>N/A</v>
      </c>
      <c r="I41" s="10">
        <v>9.8369999999999997</v>
      </c>
      <c r="J41" s="10">
        <v>6.0750000000000002</v>
      </c>
      <c r="K41" s="9" t="str">
        <f t="shared" si="6"/>
        <v>Yes</v>
      </c>
    </row>
    <row r="42" spans="1:11" x14ac:dyDescent="0.25">
      <c r="A42" s="73" t="s">
        <v>45</v>
      </c>
      <c r="B42" s="33" t="s">
        <v>213</v>
      </c>
      <c r="C42" s="72">
        <v>38.879688835000003</v>
      </c>
      <c r="D42" s="9" t="str">
        <f t="shared" si="7"/>
        <v>N/A</v>
      </c>
      <c r="E42" s="8">
        <v>32.867441896999999</v>
      </c>
      <c r="F42" s="9" t="str">
        <f t="shared" si="8"/>
        <v>N/A</v>
      </c>
      <c r="G42" s="8">
        <v>28.789113712999999</v>
      </c>
      <c r="H42" s="9" t="str">
        <f t="shared" si="9"/>
        <v>N/A</v>
      </c>
      <c r="I42" s="10">
        <v>-15.5</v>
      </c>
      <c r="J42" s="10">
        <v>-12.4</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78.784086853999995</v>
      </c>
      <c r="D44" s="9" t="str">
        <f t="shared" si="7"/>
        <v>N/A</v>
      </c>
      <c r="E44" s="8">
        <v>75.960230710000005</v>
      </c>
      <c r="F44" s="9" t="str">
        <f t="shared" si="8"/>
        <v>N/A</v>
      </c>
      <c r="G44" s="8">
        <v>80.069404853999998</v>
      </c>
      <c r="H44" s="9" t="str">
        <f t="shared" si="9"/>
        <v>N/A</v>
      </c>
      <c r="I44" s="10">
        <v>-3.58</v>
      </c>
      <c r="J44" s="10">
        <v>5.41</v>
      </c>
      <c r="K44" s="9" t="str">
        <f>IF(J44="Div by 0", "N/A", IF(J44="N/A","N/A", IF(J44&gt;30, "No", IF(J44&lt;-30, "No", "Yes"))))</f>
        <v>Yes</v>
      </c>
    </row>
    <row r="45" spans="1:11" x14ac:dyDescent="0.25">
      <c r="A45" s="73" t="s">
        <v>914</v>
      </c>
      <c r="B45" s="33" t="s">
        <v>213</v>
      </c>
      <c r="C45" s="72">
        <v>21.215913145999998</v>
      </c>
      <c r="D45" s="9" t="str">
        <f t="shared" si="7"/>
        <v>N/A</v>
      </c>
      <c r="E45" s="8">
        <v>24.039697783000001</v>
      </c>
      <c r="F45" s="9" t="str">
        <f t="shared" si="8"/>
        <v>N/A</v>
      </c>
      <c r="G45" s="8">
        <v>19.930044023000001</v>
      </c>
      <c r="H45" s="9" t="str">
        <f t="shared" si="9"/>
        <v>N/A</v>
      </c>
      <c r="I45" s="10">
        <v>13.31</v>
      </c>
      <c r="J45" s="10">
        <v>-17.100000000000001</v>
      </c>
      <c r="K45" s="9" t="str">
        <f>IF(J45="Div by 0", "N/A", IF(J45="N/A","N/A", IF(J45&gt;30, "No", IF(J45&lt;-30, "No", "Yes"))))</f>
        <v>Yes</v>
      </c>
    </row>
    <row r="46" spans="1:11" x14ac:dyDescent="0.25">
      <c r="A46" s="73" t="s">
        <v>937</v>
      </c>
      <c r="B46" s="33" t="s">
        <v>213</v>
      </c>
      <c r="C46" s="72">
        <v>4.5836569999999999E-4</v>
      </c>
      <c r="D46" s="9" t="str">
        <f t="shared" si="7"/>
        <v>N/A</v>
      </c>
      <c r="E46" s="8">
        <v>5.0054850000000003E-4</v>
      </c>
      <c r="F46" s="9" t="str">
        <f t="shared" si="8"/>
        <v>N/A</v>
      </c>
      <c r="G46" s="8">
        <v>6.1235999999999994E-5</v>
      </c>
      <c r="H46" s="9" t="str">
        <f t="shared" si="9"/>
        <v>N/A</v>
      </c>
      <c r="I46" s="10">
        <v>9.2029999999999994</v>
      </c>
      <c r="J46" s="10">
        <v>-87.8</v>
      </c>
      <c r="K46" s="9" t="str">
        <f>IF(J46="Div by 0", "N/A", IF(J46="N/A","N/A", IF(J46&gt;30, "No", IF(J46&lt;-30, "No", "Yes"))))</f>
        <v>No</v>
      </c>
    </row>
    <row r="47" spans="1:11" x14ac:dyDescent="0.25">
      <c r="A47" s="73" t="s">
        <v>925</v>
      </c>
      <c r="B47" s="33" t="s">
        <v>213</v>
      </c>
      <c r="C47" s="72">
        <v>0</v>
      </c>
      <c r="D47" s="9" t="str">
        <f t="shared" si="7"/>
        <v>N/A</v>
      </c>
      <c r="E47" s="8">
        <v>7.1506899999999998E-5</v>
      </c>
      <c r="F47" s="9" t="str">
        <f t="shared" si="8"/>
        <v>N/A</v>
      </c>
      <c r="G47" s="8">
        <v>5.5112379999999999E-4</v>
      </c>
      <c r="H47" s="9" t="str">
        <f t="shared" si="9"/>
        <v>N/A</v>
      </c>
      <c r="I47" s="10" t="s">
        <v>1746</v>
      </c>
      <c r="J47" s="10">
        <v>670.7</v>
      </c>
      <c r="K47" s="9" t="str">
        <f>IF(J47="Div by 0", "N/A", IF(J47="N/A","N/A", IF(J47&gt;30, "No", IF(J47&lt;-30, "No", "Yes"))))</f>
        <v>No</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0</v>
      </c>
      <c r="D6" s="9" t="str">
        <f t="shared" ref="D6:D15" si="0">IF($B6="N/A","N/A",IF(C6&lt;0,"No","Yes"))</f>
        <v>N/A</v>
      </c>
      <c r="E6" s="71">
        <v>0</v>
      </c>
      <c r="F6" s="9" t="str">
        <f t="shared" ref="F6:F15" si="1">IF($B6="N/A","N/A",IF(E6&lt;0,"No","Yes"))</f>
        <v>N/A</v>
      </c>
      <c r="G6" s="71">
        <v>9738239</v>
      </c>
      <c r="H6" s="9" t="str">
        <f t="shared" ref="H6:H15" si="2">IF($B6="N/A","N/A",IF(G6&lt;0,"No","Yes"))</f>
        <v>N/A</v>
      </c>
      <c r="I6" s="10" t="s">
        <v>1746</v>
      </c>
      <c r="J6" s="10" t="s">
        <v>1746</v>
      </c>
      <c r="K6" s="9" t="str">
        <f t="shared" ref="K6:K15" si="3">IF(J6="Div by 0", "N/A", IF(J6="N/A","N/A", IF(J6&gt;30, "No", IF(J6&lt;-30, "No", "Yes"))))</f>
        <v>N/A</v>
      </c>
    </row>
    <row r="7" spans="1:11" x14ac:dyDescent="0.25">
      <c r="A7" s="70" t="s">
        <v>445</v>
      </c>
      <c r="B7" s="5" t="s">
        <v>213</v>
      </c>
      <c r="C7" s="72" t="s">
        <v>1746</v>
      </c>
      <c r="D7" s="9" t="str">
        <f t="shared" si="0"/>
        <v>N/A</v>
      </c>
      <c r="E7" s="72" t="s">
        <v>1746</v>
      </c>
      <c r="F7" s="9" t="str">
        <f t="shared" si="1"/>
        <v>N/A</v>
      </c>
      <c r="G7" s="72">
        <v>0.91177675960000004</v>
      </c>
      <c r="H7" s="9" t="str">
        <f t="shared" si="2"/>
        <v>N/A</v>
      </c>
      <c r="I7" s="10" t="s">
        <v>1746</v>
      </c>
      <c r="J7" s="10" t="s">
        <v>1746</v>
      </c>
      <c r="K7" s="9" t="str">
        <f t="shared" si="3"/>
        <v>N/A</v>
      </c>
    </row>
    <row r="8" spans="1:11" x14ac:dyDescent="0.25">
      <c r="A8" s="70" t="s">
        <v>446</v>
      </c>
      <c r="B8" s="5" t="s">
        <v>213</v>
      </c>
      <c r="C8" s="72" t="s">
        <v>1746</v>
      </c>
      <c r="D8" s="9" t="str">
        <f t="shared" si="0"/>
        <v>N/A</v>
      </c>
      <c r="E8" s="72" t="s">
        <v>1746</v>
      </c>
      <c r="F8" s="9" t="str">
        <f t="shared" si="1"/>
        <v>N/A</v>
      </c>
      <c r="G8" s="72">
        <v>43.159610274999999</v>
      </c>
      <c r="H8" s="9" t="str">
        <f t="shared" si="2"/>
        <v>N/A</v>
      </c>
      <c r="I8" s="10" t="s">
        <v>1746</v>
      </c>
      <c r="J8" s="10" t="s">
        <v>1746</v>
      </c>
      <c r="K8" s="9" t="str">
        <f t="shared" si="3"/>
        <v>N/A</v>
      </c>
    </row>
    <row r="9" spans="1:11" x14ac:dyDescent="0.25">
      <c r="A9" s="70" t="s">
        <v>447</v>
      </c>
      <c r="B9" s="5" t="s">
        <v>213</v>
      </c>
      <c r="C9" s="72" t="s">
        <v>1746</v>
      </c>
      <c r="D9" s="9" t="str">
        <f t="shared" si="0"/>
        <v>N/A</v>
      </c>
      <c r="E9" s="72" t="s">
        <v>1746</v>
      </c>
      <c r="F9" s="9" t="str">
        <f t="shared" si="1"/>
        <v>N/A</v>
      </c>
      <c r="G9" s="72">
        <v>32.291854821000001</v>
      </c>
      <c r="H9" s="9" t="str">
        <f t="shared" si="2"/>
        <v>N/A</v>
      </c>
      <c r="I9" s="10" t="s">
        <v>1746</v>
      </c>
      <c r="J9" s="10" t="s">
        <v>1746</v>
      </c>
      <c r="K9" s="9" t="str">
        <f t="shared" si="3"/>
        <v>N/A</v>
      </c>
    </row>
    <row r="10" spans="1:11" x14ac:dyDescent="0.25">
      <c r="A10" s="70" t="s">
        <v>448</v>
      </c>
      <c r="B10" s="5" t="s">
        <v>213</v>
      </c>
      <c r="C10" s="72" t="s">
        <v>1746</v>
      </c>
      <c r="D10" s="9" t="str">
        <f t="shared" si="0"/>
        <v>N/A</v>
      </c>
      <c r="E10" s="72" t="s">
        <v>1746</v>
      </c>
      <c r="F10" s="9" t="str">
        <f t="shared" si="1"/>
        <v>N/A</v>
      </c>
      <c r="G10" s="72">
        <v>18.621231210000001</v>
      </c>
      <c r="H10" s="9" t="str">
        <f t="shared" si="2"/>
        <v>N/A</v>
      </c>
      <c r="I10" s="10" t="s">
        <v>1746</v>
      </c>
      <c r="J10" s="10" t="s">
        <v>1746</v>
      </c>
      <c r="K10" s="9" t="str">
        <f t="shared" si="3"/>
        <v>N/A</v>
      </c>
    </row>
    <row r="11" spans="1:11" ht="13" x14ac:dyDescent="0.3">
      <c r="A11" s="70" t="s">
        <v>1641</v>
      </c>
      <c r="B11" s="5" t="s">
        <v>213</v>
      </c>
      <c r="C11" s="72" t="s">
        <v>1746</v>
      </c>
      <c r="D11" s="9" t="str">
        <f t="shared" si="0"/>
        <v>N/A</v>
      </c>
      <c r="E11" s="72" t="s">
        <v>1746</v>
      </c>
      <c r="F11" s="9" t="str">
        <f t="shared" si="1"/>
        <v>N/A</v>
      </c>
      <c r="G11" s="72">
        <v>39.086502189999997</v>
      </c>
      <c r="H11" s="9" t="str">
        <f t="shared" si="2"/>
        <v>N/A</v>
      </c>
      <c r="I11" s="10" t="s">
        <v>1746</v>
      </c>
      <c r="J11" s="10" t="s">
        <v>1746</v>
      </c>
      <c r="K11" s="9" t="str">
        <f t="shared" si="3"/>
        <v>N/A</v>
      </c>
    </row>
    <row r="12" spans="1:11" x14ac:dyDescent="0.25">
      <c r="A12" s="70" t="s">
        <v>16</v>
      </c>
      <c r="B12" s="5" t="s">
        <v>213</v>
      </c>
      <c r="C12" s="72" t="s">
        <v>1746</v>
      </c>
      <c r="D12" s="9" t="str">
        <f t="shared" si="0"/>
        <v>N/A</v>
      </c>
      <c r="E12" s="72" t="s">
        <v>1746</v>
      </c>
      <c r="F12" s="9" t="str">
        <f t="shared" si="1"/>
        <v>N/A</v>
      </c>
      <c r="G12" s="72">
        <v>0.56403421600000003</v>
      </c>
      <c r="H12" s="9" t="str">
        <f t="shared" si="2"/>
        <v>N/A</v>
      </c>
      <c r="I12" s="10" t="s">
        <v>1746</v>
      </c>
      <c r="J12" s="10" t="s">
        <v>1746</v>
      </c>
      <c r="K12" s="9" t="str">
        <f t="shared" si="3"/>
        <v>N/A</v>
      </c>
    </row>
    <row r="13" spans="1:11" x14ac:dyDescent="0.25">
      <c r="A13" s="70" t="s">
        <v>36</v>
      </c>
      <c r="B13" s="5" t="s">
        <v>213</v>
      </c>
      <c r="C13" s="72" t="s">
        <v>1746</v>
      </c>
      <c r="D13" s="9" t="str">
        <f t="shared" si="0"/>
        <v>N/A</v>
      </c>
      <c r="E13" s="72" t="s">
        <v>1746</v>
      </c>
      <c r="F13" s="9" t="str">
        <f t="shared" si="1"/>
        <v>N/A</v>
      </c>
      <c r="G13" s="72">
        <v>0.54983242249999997</v>
      </c>
      <c r="H13" s="9" t="str">
        <f t="shared" si="2"/>
        <v>N/A</v>
      </c>
      <c r="I13" s="10" t="s">
        <v>1746</v>
      </c>
      <c r="J13" s="10" t="s">
        <v>1746</v>
      </c>
      <c r="K13" s="9" t="str">
        <f t="shared" si="3"/>
        <v>N/A</v>
      </c>
    </row>
    <row r="14" spans="1:11" x14ac:dyDescent="0.25">
      <c r="A14" s="70" t="s">
        <v>37</v>
      </c>
      <c r="B14" s="5" t="s">
        <v>213</v>
      </c>
      <c r="C14" s="72" t="s">
        <v>1746</v>
      </c>
      <c r="D14" s="9" t="str">
        <f t="shared" si="0"/>
        <v>N/A</v>
      </c>
      <c r="E14" s="72" t="s">
        <v>1746</v>
      </c>
      <c r="F14" s="9" t="str">
        <f t="shared" si="1"/>
        <v>N/A</v>
      </c>
      <c r="G14" s="72">
        <v>0.74277350900000005</v>
      </c>
      <c r="H14" s="9" t="str">
        <f t="shared" si="2"/>
        <v>N/A</v>
      </c>
      <c r="I14" s="10" t="s">
        <v>1746</v>
      </c>
      <c r="J14" s="10" t="s">
        <v>1746</v>
      </c>
      <c r="K14" s="9" t="str">
        <f t="shared" si="3"/>
        <v>N/A</v>
      </c>
    </row>
    <row r="15" spans="1:11" x14ac:dyDescent="0.25">
      <c r="A15" s="70" t="s">
        <v>38</v>
      </c>
      <c r="B15" s="5" t="s">
        <v>213</v>
      </c>
      <c r="C15" s="72" t="s">
        <v>1746</v>
      </c>
      <c r="D15" s="9" t="str">
        <f t="shared" si="0"/>
        <v>N/A</v>
      </c>
      <c r="E15" s="72" t="s">
        <v>1746</v>
      </c>
      <c r="F15" s="9" t="str">
        <f t="shared" si="1"/>
        <v>N/A</v>
      </c>
      <c r="G15" s="72">
        <v>0.5595911294</v>
      </c>
      <c r="H15" s="9" t="str">
        <f t="shared" si="2"/>
        <v>N/A</v>
      </c>
      <c r="I15" s="10" t="s">
        <v>1746</v>
      </c>
      <c r="J15" s="10" t="s">
        <v>1746</v>
      </c>
      <c r="K15" s="9" t="str">
        <f t="shared" si="3"/>
        <v>N/A</v>
      </c>
    </row>
    <row r="16" spans="1:11" x14ac:dyDescent="0.25">
      <c r="A16" s="70" t="s">
        <v>378</v>
      </c>
      <c r="B16" s="5" t="s">
        <v>213</v>
      </c>
      <c r="C16" s="8" t="s">
        <v>1746</v>
      </c>
      <c r="D16" s="9" t="str">
        <f t="shared" ref="D16:D41" si="4">IF($B16="N/A","N/A",IF(C16&lt;0,"No","Yes"))</f>
        <v>N/A</v>
      </c>
      <c r="E16" s="8" t="s">
        <v>1746</v>
      </c>
      <c r="F16" s="9" t="str">
        <f t="shared" ref="F16:F41" si="5">IF($B16="N/A","N/A",IF(E16&lt;0,"No","Yes"))</f>
        <v>N/A</v>
      </c>
      <c r="G16" s="8">
        <v>47.355060807000001</v>
      </c>
      <c r="H16" s="9" t="str">
        <f t="shared" ref="H16:H41" si="6">IF($B16="N/A","N/A",IF(G16&lt;0,"No","Yes"))</f>
        <v>N/A</v>
      </c>
      <c r="I16" s="10" t="s">
        <v>1746</v>
      </c>
      <c r="J16" s="10" t="s">
        <v>1746</v>
      </c>
      <c r="K16" s="9" t="str">
        <f t="shared" ref="K16:K41" si="7">IF(J16="Div by 0", "N/A", IF(J16="N/A","N/A", IF(J16&gt;30, "No", IF(J16&lt;-30, "No", "Yes"))))</f>
        <v>N/A</v>
      </c>
    </row>
    <row r="17" spans="1:11" x14ac:dyDescent="0.25">
      <c r="A17" s="70" t="s">
        <v>379</v>
      </c>
      <c r="B17" s="5" t="s">
        <v>213</v>
      </c>
      <c r="C17" s="8" t="s">
        <v>1746</v>
      </c>
      <c r="D17" s="9" t="str">
        <f t="shared" si="4"/>
        <v>N/A</v>
      </c>
      <c r="E17" s="8" t="s">
        <v>1746</v>
      </c>
      <c r="F17" s="9" t="str">
        <f t="shared" si="5"/>
        <v>N/A</v>
      </c>
      <c r="G17" s="8">
        <v>0.3926890683</v>
      </c>
      <c r="H17" s="9" t="str">
        <f t="shared" si="6"/>
        <v>N/A</v>
      </c>
      <c r="I17" s="10" t="s">
        <v>1746</v>
      </c>
      <c r="J17" s="10" t="s">
        <v>1746</v>
      </c>
      <c r="K17" s="9" t="str">
        <f t="shared" si="7"/>
        <v>N/A</v>
      </c>
    </row>
    <row r="18" spans="1:11" x14ac:dyDescent="0.25">
      <c r="A18" s="70" t="s">
        <v>380</v>
      </c>
      <c r="B18" s="5" t="s">
        <v>213</v>
      </c>
      <c r="C18" s="8" t="s">
        <v>1746</v>
      </c>
      <c r="D18" s="9" t="str">
        <f t="shared" si="4"/>
        <v>N/A</v>
      </c>
      <c r="E18" s="8" t="s">
        <v>1746</v>
      </c>
      <c r="F18" s="9" t="str">
        <f t="shared" si="5"/>
        <v>N/A</v>
      </c>
      <c r="G18" s="8">
        <v>2.0721816337000001</v>
      </c>
      <c r="H18" s="9" t="str">
        <f t="shared" si="6"/>
        <v>N/A</v>
      </c>
      <c r="I18" s="10" t="s">
        <v>1746</v>
      </c>
      <c r="J18" s="10" t="s">
        <v>1746</v>
      </c>
      <c r="K18" s="9" t="str">
        <f t="shared" si="7"/>
        <v>N/A</v>
      </c>
    </row>
    <row r="19" spans="1:11" x14ac:dyDescent="0.25">
      <c r="A19" s="70" t="s">
        <v>381</v>
      </c>
      <c r="B19" s="5" t="s">
        <v>213</v>
      </c>
      <c r="C19" s="8" t="s">
        <v>1746</v>
      </c>
      <c r="D19" s="9" t="str">
        <f t="shared" si="4"/>
        <v>N/A</v>
      </c>
      <c r="E19" s="8" t="s">
        <v>1746</v>
      </c>
      <c r="F19" s="9" t="str">
        <f t="shared" si="5"/>
        <v>N/A</v>
      </c>
      <c r="G19" s="8">
        <v>7.1511286589000003</v>
      </c>
      <c r="H19" s="9" t="str">
        <f t="shared" si="6"/>
        <v>N/A</v>
      </c>
      <c r="I19" s="10" t="s">
        <v>1746</v>
      </c>
      <c r="J19" s="10" t="s">
        <v>1746</v>
      </c>
      <c r="K19" s="9" t="str">
        <f t="shared" si="7"/>
        <v>N/A</v>
      </c>
    </row>
    <row r="20" spans="1:11" x14ac:dyDescent="0.25">
      <c r="A20" s="70" t="s">
        <v>382</v>
      </c>
      <c r="B20" s="5" t="s">
        <v>213</v>
      </c>
      <c r="C20" s="8" t="s">
        <v>1746</v>
      </c>
      <c r="D20" s="9" t="str">
        <f t="shared" si="4"/>
        <v>N/A</v>
      </c>
      <c r="E20" s="8" t="s">
        <v>1746</v>
      </c>
      <c r="F20" s="9" t="str">
        <f t="shared" si="5"/>
        <v>N/A</v>
      </c>
      <c r="G20" s="8">
        <v>1.0606127042</v>
      </c>
      <c r="H20" s="9" t="str">
        <f t="shared" si="6"/>
        <v>N/A</v>
      </c>
      <c r="I20" s="10" t="s">
        <v>1746</v>
      </c>
      <c r="J20" s="10" t="s">
        <v>1746</v>
      </c>
      <c r="K20" s="9" t="str">
        <f t="shared" si="7"/>
        <v>N/A</v>
      </c>
    </row>
    <row r="21" spans="1:11" x14ac:dyDescent="0.25">
      <c r="A21" s="70" t="s">
        <v>383</v>
      </c>
      <c r="B21" s="5" t="s">
        <v>213</v>
      </c>
      <c r="C21" s="8" t="s">
        <v>1746</v>
      </c>
      <c r="D21" s="9" t="str">
        <f t="shared" si="4"/>
        <v>N/A</v>
      </c>
      <c r="E21" s="8" t="s">
        <v>1746</v>
      </c>
      <c r="F21" s="9" t="str">
        <f t="shared" si="5"/>
        <v>N/A</v>
      </c>
      <c r="G21" s="8">
        <v>2.8064622360999998</v>
      </c>
      <c r="H21" s="9" t="str">
        <f t="shared" si="6"/>
        <v>N/A</v>
      </c>
      <c r="I21" s="10" t="s">
        <v>1746</v>
      </c>
      <c r="J21" s="10" t="s">
        <v>1746</v>
      </c>
      <c r="K21" s="9" t="str">
        <f t="shared" si="7"/>
        <v>N/A</v>
      </c>
    </row>
    <row r="22" spans="1:11" x14ac:dyDescent="0.25">
      <c r="A22" s="70" t="s">
        <v>384</v>
      </c>
      <c r="B22" s="5" t="s">
        <v>213</v>
      </c>
      <c r="C22" s="8" t="s">
        <v>1746</v>
      </c>
      <c r="D22" s="9" t="str">
        <f t="shared" si="4"/>
        <v>N/A</v>
      </c>
      <c r="E22" s="8" t="s">
        <v>1746</v>
      </c>
      <c r="F22" s="9" t="str">
        <f t="shared" si="5"/>
        <v>N/A</v>
      </c>
      <c r="G22" s="8">
        <v>26.122926331999999</v>
      </c>
      <c r="H22" s="9" t="str">
        <f t="shared" si="6"/>
        <v>N/A</v>
      </c>
      <c r="I22" s="10" t="s">
        <v>1746</v>
      </c>
      <c r="J22" s="10" t="s">
        <v>1746</v>
      </c>
      <c r="K22" s="9" t="str">
        <f t="shared" si="7"/>
        <v>N/A</v>
      </c>
    </row>
    <row r="23" spans="1:11" x14ac:dyDescent="0.25">
      <c r="A23" s="70" t="s">
        <v>385</v>
      </c>
      <c r="B23" s="5" t="s">
        <v>213</v>
      </c>
      <c r="C23" s="8" t="s">
        <v>1746</v>
      </c>
      <c r="D23" s="9" t="str">
        <f t="shared" si="4"/>
        <v>N/A</v>
      </c>
      <c r="E23" s="8" t="s">
        <v>1746</v>
      </c>
      <c r="F23" s="9" t="str">
        <f t="shared" si="5"/>
        <v>N/A</v>
      </c>
      <c r="G23" s="8">
        <v>0</v>
      </c>
      <c r="H23" s="9" t="str">
        <f t="shared" si="6"/>
        <v>N/A</v>
      </c>
      <c r="I23" s="10" t="s">
        <v>1746</v>
      </c>
      <c r="J23" s="10" t="s">
        <v>1746</v>
      </c>
      <c r="K23" s="9" t="str">
        <f t="shared" si="7"/>
        <v>N/A</v>
      </c>
    </row>
    <row r="24" spans="1:11" x14ac:dyDescent="0.25">
      <c r="A24" s="70" t="s">
        <v>386</v>
      </c>
      <c r="B24" s="5" t="s">
        <v>213</v>
      </c>
      <c r="C24" s="8" t="s">
        <v>1746</v>
      </c>
      <c r="D24" s="9" t="str">
        <f t="shared" si="4"/>
        <v>N/A</v>
      </c>
      <c r="E24" s="8" t="s">
        <v>1746</v>
      </c>
      <c r="F24" s="9" t="str">
        <f t="shared" si="5"/>
        <v>N/A</v>
      </c>
      <c r="G24" s="8">
        <v>2.1686672508</v>
      </c>
      <c r="H24" s="9" t="str">
        <f t="shared" si="6"/>
        <v>N/A</v>
      </c>
      <c r="I24" s="10" t="s">
        <v>1746</v>
      </c>
      <c r="J24" s="10" t="s">
        <v>1746</v>
      </c>
      <c r="K24" s="9" t="str">
        <f t="shared" si="7"/>
        <v>N/A</v>
      </c>
    </row>
    <row r="25" spans="1:11" x14ac:dyDescent="0.25">
      <c r="A25" s="70" t="s">
        <v>387</v>
      </c>
      <c r="B25" s="5" t="s">
        <v>213</v>
      </c>
      <c r="C25" s="8" t="s">
        <v>1746</v>
      </c>
      <c r="D25" s="9" t="str">
        <f t="shared" si="4"/>
        <v>N/A</v>
      </c>
      <c r="E25" s="8" t="s">
        <v>1746</v>
      </c>
      <c r="F25" s="9" t="str">
        <f t="shared" si="5"/>
        <v>N/A</v>
      </c>
      <c r="G25" s="8">
        <v>5.5330332312000001</v>
      </c>
      <c r="H25" s="9" t="str">
        <f t="shared" si="6"/>
        <v>N/A</v>
      </c>
      <c r="I25" s="10" t="s">
        <v>1746</v>
      </c>
      <c r="J25" s="10" t="s">
        <v>1746</v>
      </c>
      <c r="K25" s="9" t="str">
        <f t="shared" si="7"/>
        <v>N/A</v>
      </c>
    </row>
    <row r="26" spans="1:11" x14ac:dyDescent="0.25">
      <c r="A26" s="70" t="s">
        <v>388</v>
      </c>
      <c r="B26" s="5" t="s">
        <v>213</v>
      </c>
      <c r="C26" s="8" t="s">
        <v>1746</v>
      </c>
      <c r="D26" s="9" t="str">
        <f t="shared" si="4"/>
        <v>N/A</v>
      </c>
      <c r="E26" s="8" t="s">
        <v>1746</v>
      </c>
      <c r="F26" s="9" t="str">
        <f t="shared" si="5"/>
        <v>N/A</v>
      </c>
      <c r="G26" s="8">
        <v>0.74277289759999998</v>
      </c>
      <c r="H26" s="9" t="str">
        <f t="shared" si="6"/>
        <v>N/A</v>
      </c>
      <c r="I26" s="10" t="s">
        <v>1746</v>
      </c>
      <c r="J26" s="10" t="s">
        <v>1746</v>
      </c>
      <c r="K26" s="9" t="str">
        <f t="shared" si="7"/>
        <v>N/A</v>
      </c>
    </row>
    <row r="27" spans="1:11" x14ac:dyDescent="0.25">
      <c r="A27" s="70" t="s">
        <v>389</v>
      </c>
      <c r="B27" s="5" t="s">
        <v>213</v>
      </c>
      <c r="C27" s="8" t="s">
        <v>1746</v>
      </c>
      <c r="D27" s="9" t="str">
        <f t="shared" si="4"/>
        <v>N/A</v>
      </c>
      <c r="E27" s="8" t="s">
        <v>1746</v>
      </c>
      <c r="F27" s="9" t="str">
        <f t="shared" si="5"/>
        <v>N/A</v>
      </c>
      <c r="G27" s="8">
        <v>0</v>
      </c>
      <c r="H27" s="9" t="str">
        <f t="shared" si="6"/>
        <v>N/A</v>
      </c>
      <c r="I27" s="10" t="s">
        <v>1746</v>
      </c>
      <c r="J27" s="10" t="s">
        <v>1746</v>
      </c>
      <c r="K27" s="9" t="str">
        <f t="shared" si="7"/>
        <v>N/A</v>
      </c>
    </row>
    <row r="28" spans="1:11" x14ac:dyDescent="0.25">
      <c r="A28" s="70" t="s">
        <v>390</v>
      </c>
      <c r="B28" s="5" t="s">
        <v>213</v>
      </c>
      <c r="C28" s="8" t="s">
        <v>1746</v>
      </c>
      <c r="D28" s="9" t="str">
        <f t="shared" si="4"/>
        <v>N/A</v>
      </c>
      <c r="E28" s="8" t="s">
        <v>1746</v>
      </c>
      <c r="F28" s="9" t="str">
        <f t="shared" si="5"/>
        <v>N/A</v>
      </c>
      <c r="G28" s="8">
        <v>0</v>
      </c>
      <c r="H28" s="9" t="str">
        <f t="shared" si="6"/>
        <v>N/A</v>
      </c>
      <c r="I28" s="10" t="s">
        <v>1746</v>
      </c>
      <c r="J28" s="10" t="s">
        <v>1746</v>
      </c>
      <c r="K28" s="9" t="str">
        <f t="shared" si="7"/>
        <v>N/A</v>
      </c>
    </row>
    <row r="29" spans="1:11" x14ac:dyDescent="0.25">
      <c r="A29" s="70" t="s">
        <v>391</v>
      </c>
      <c r="B29" s="5" t="s">
        <v>213</v>
      </c>
      <c r="C29" s="8" t="s">
        <v>1746</v>
      </c>
      <c r="D29" s="9" t="str">
        <f t="shared" si="4"/>
        <v>N/A</v>
      </c>
      <c r="E29" s="8" t="s">
        <v>1746</v>
      </c>
      <c r="F29" s="9" t="str">
        <f t="shared" si="5"/>
        <v>N/A</v>
      </c>
      <c r="G29" s="8">
        <v>0</v>
      </c>
      <c r="H29" s="9" t="str">
        <f t="shared" si="6"/>
        <v>N/A</v>
      </c>
      <c r="I29" s="10" t="s">
        <v>1746</v>
      </c>
      <c r="J29" s="10" t="s">
        <v>1746</v>
      </c>
      <c r="K29" s="9" t="str">
        <f t="shared" si="7"/>
        <v>N/A</v>
      </c>
    </row>
    <row r="30" spans="1:11" x14ac:dyDescent="0.25">
      <c r="A30" s="70" t="s">
        <v>392</v>
      </c>
      <c r="B30" s="5" t="s">
        <v>213</v>
      </c>
      <c r="C30" s="8" t="s">
        <v>1746</v>
      </c>
      <c r="D30" s="9" t="str">
        <f t="shared" si="4"/>
        <v>N/A</v>
      </c>
      <c r="E30" s="8" t="s">
        <v>1746</v>
      </c>
      <c r="F30" s="9" t="str">
        <f t="shared" si="5"/>
        <v>N/A</v>
      </c>
      <c r="G30" s="8">
        <v>1.7836900499999999E-2</v>
      </c>
      <c r="H30" s="9" t="str">
        <f t="shared" si="6"/>
        <v>N/A</v>
      </c>
      <c r="I30" s="10" t="s">
        <v>1746</v>
      </c>
      <c r="J30" s="10" t="s">
        <v>1746</v>
      </c>
      <c r="K30" s="9" t="str">
        <f t="shared" si="7"/>
        <v>N/A</v>
      </c>
    </row>
    <row r="31" spans="1:11" x14ac:dyDescent="0.25">
      <c r="A31" s="70" t="s">
        <v>393</v>
      </c>
      <c r="B31" s="5" t="s">
        <v>213</v>
      </c>
      <c r="C31" s="8" t="s">
        <v>1746</v>
      </c>
      <c r="D31" s="9" t="str">
        <f t="shared" si="4"/>
        <v>N/A</v>
      </c>
      <c r="E31" s="8" t="s">
        <v>1746</v>
      </c>
      <c r="F31" s="9" t="str">
        <f t="shared" si="5"/>
        <v>N/A</v>
      </c>
      <c r="G31" s="8">
        <v>0.20427717989999999</v>
      </c>
      <c r="H31" s="9" t="str">
        <f t="shared" si="6"/>
        <v>N/A</v>
      </c>
      <c r="I31" s="10" t="s">
        <v>1746</v>
      </c>
      <c r="J31" s="10" t="s">
        <v>1746</v>
      </c>
      <c r="K31" s="9" t="str">
        <f t="shared" si="7"/>
        <v>N/A</v>
      </c>
    </row>
    <row r="32" spans="1:11" x14ac:dyDescent="0.25">
      <c r="A32" s="70" t="s">
        <v>394</v>
      </c>
      <c r="B32" s="5" t="s">
        <v>213</v>
      </c>
      <c r="C32" s="8" t="s">
        <v>1746</v>
      </c>
      <c r="D32" s="9" t="str">
        <f t="shared" si="4"/>
        <v>N/A</v>
      </c>
      <c r="E32" s="8" t="s">
        <v>1746</v>
      </c>
      <c r="F32" s="9" t="str">
        <f t="shared" si="5"/>
        <v>N/A</v>
      </c>
      <c r="G32" s="8">
        <v>2.9389399869999999</v>
      </c>
      <c r="H32" s="9" t="str">
        <f t="shared" si="6"/>
        <v>N/A</v>
      </c>
      <c r="I32" s="10" t="s">
        <v>1746</v>
      </c>
      <c r="J32" s="10" t="s">
        <v>1746</v>
      </c>
      <c r="K32" s="9" t="str">
        <f t="shared" si="7"/>
        <v>N/A</v>
      </c>
    </row>
    <row r="33" spans="1:11" x14ac:dyDescent="0.25">
      <c r="A33" s="70" t="s">
        <v>395</v>
      </c>
      <c r="B33" s="5" t="s">
        <v>213</v>
      </c>
      <c r="C33" s="8" t="s">
        <v>1746</v>
      </c>
      <c r="D33" s="9" t="str">
        <f t="shared" si="4"/>
        <v>N/A</v>
      </c>
      <c r="E33" s="8" t="s">
        <v>1746</v>
      </c>
      <c r="F33" s="9" t="str">
        <f t="shared" si="5"/>
        <v>N/A</v>
      </c>
      <c r="G33" s="8">
        <v>1.4068252E-2</v>
      </c>
      <c r="H33" s="9" t="str">
        <f t="shared" si="6"/>
        <v>N/A</v>
      </c>
      <c r="I33" s="10" t="s">
        <v>1746</v>
      </c>
      <c r="J33" s="10" t="s">
        <v>1746</v>
      </c>
      <c r="K33" s="9" t="str">
        <f t="shared" si="7"/>
        <v>N/A</v>
      </c>
    </row>
    <row r="34" spans="1:11" x14ac:dyDescent="0.25">
      <c r="A34" s="70" t="s">
        <v>396</v>
      </c>
      <c r="B34" s="5" t="s">
        <v>213</v>
      </c>
      <c r="C34" s="8" t="s">
        <v>1746</v>
      </c>
      <c r="D34" s="9" t="str">
        <f t="shared" si="4"/>
        <v>N/A</v>
      </c>
      <c r="E34" s="8" t="s">
        <v>1746</v>
      </c>
      <c r="F34" s="9" t="str">
        <f t="shared" si="5"/>
        <v>N/A</v>
      </c>
      <c r="G34" s="8">
        <v>0.1530974953</v>
      </c>
      <c r="H34" s="9" t="str">
        <f t="shared" si="6"/>
        <v>N/A</v>
      </c>
      <c r="I34" s="10" t="s">
        <v>1746</v>
      </c>
      <c r="J34" s="10" t="s">
        <v>1746</v>
      </c>
      <c r="K34" s="9" t="str">
        <f t="shared" si="7"/>
        <v>N/A</v>
      </c>
    </row>
    <row r="35" spans="1:11" x14ac:dyDescent="0.25">
      <c r="A35" s="70" t="s">
        <v>397</v>
      </c>
      <c r="B35" s="5" t="s">
        <v>213</v>
      </c>
      <c r="C35" s="8" t="s">
        <v>1746</v>
      </c>
      <c r="D35" s="9" t="str">
        <f t="shared" si="4"/>
        <v>N/A</v>
      </c>
      <c r="E35" s="8" t="s">
        <v>1746</v>
      </c>
      <c r="F35" s="9" t="str">
        <f t="shared" si="5"/>
        <v>N/A</v>
      </c>
      <c r="G35" s="8">
        <v>0.77866234339999996</v>
      </c>
      <c r="H35" s="9" t="str">
        <f t="shared" si="6"/>
        <v>N/A</v>
      </c>
      <c r="I35" s="10" t="s">
        <v>1746</v>
      </c>
      <c r="J35" s="10" t="s">
        <v>1746</v>
      </c>
      <c r="K35" s="9" t="str">
        <f t="shared" si="7"/>
        <v>N/A</v>
      </c>
    </row>
    <row r="36" spans="1:11" x14ac:dyDescent="0.25">
      <c r="A36" s="70" t="s">
        <v>398</v>
      </c>
      <c r="B36" s="5" t="s">
        <v>213</v>
      </c>
      <c r="C36" s="8" t="s">
        <v>1746</v>
      </c>
      <c r="D36" s="9" t="str">
        <f t="shared" si="4"/>
        <v>N/A</v>
      </c>
      <c r="E36" s="8" t="s">
        <v>1746</v>
      </c>
      <c r="F36" s="9" t="str">
        <f t="shared" si="5"/>
        <v>N/A</v>
      </c>
      <c r="G36" s="8">
        <v>8.6586496799999996E-2</v>
      </c>
      <c r="H36" s="9" t="str">
        <f t="shared" si="6"/>
        <v>N/A</v>
      </c>
      <c r="I36" s="10" t="s">
        <v>1746</v>
      </c>
      <c r="J36" s="10" t="s">
        <v>1746</v>
      </c>
      <c r="K36" s="9" t="str">
        <f t="shared" si="7"/>
        <v>N/A</v>
      </c>
    </row>
    <row r="37" spans="1:11" x14ac:dyDescent="0.25">
      <c r="A37" s="70" t="s">
        <v>399</v>
      </c>
      <c r="B37" s="5" t="s">
        <v>213</v>
      </c>
      <c r="C37" s="8" t="s">
        <v>1746</v>
      </c>
      <c r="D37" s="9" t="str">
        <f t="shared" si="4"/>
        <v>N/A</v>
      </c>
      <c r="E37" s="8" t="s">
        <v>1746</v>
      </c>
      <c r="F37" s="9" t="str">
        <f t="shared" si="5"/>
        <v>N/A</v>
      </c>
      <c r="G37" s="8">
        <v>0</v>
      </c>
      <c r="H37" s="9" t="str">
        <f t="shared" si="6"/>
        <v>N/A</v>
      </c>
      <c r="I37" s="10" t="s">
        <v>1746</v>
      </c>
      <c r="J37" s="10" t="s">
        <v>1746</v>
      </c>
      <c r="K37" s="9" t="str">
        <f t="shared" si="7"/>
        <v>N/A</v>
      </c>
    </row>
    <row r="38" spans="1:11" x14ac:dyDescent="0.25">
      <c r="A38" s="70" t="s">
        <v>400</v>
      </c>
      <c r="B38" s="5" t="s">
        <v>213</v>
      </c>
      <c r="C38" s="8" t="s">
        <v>1746</v>
      </c>
      <c r="D38" s="9" t="str">
        <f t="shared" si="4"/>
        <v>N/A</v>
      </c>
      <c r="E38" s="8" t="s">
        <v>1746</v>
      </c>
      <c r="F38" s="9" t="str">
        <f t="shared" si="5"/>
        <v>N/A</v>
      </c>
      <c r="G38" s="8">
        <v>0</v>
      </c>
      <c r="H38" s="9" t="str">
        <f t="shared" si="6"/>
        <v>N/A</v>
      </c>
      <c r="I38" s="10" t="s">
        <v>1746</v>
      </c>
      <c r="J38" s="10" t="s">
        <v>1746</v>
      </c>
      <c r="K38" s="9" t="str">
        <f t="shared" si="7"/>
        <v>N/A</v>
      </c>
    </row>
    <row r="39" spans="1:11" x14ac:dyDescent="0.25">
      <c r="A39" s="70" t="s">
        <v>401</v>
      </c>
      <c r="B39" s="5" t="s">
        <v>213</v>
      </c>
      <c r="C39" s="8" t="s">
        <v>1746</v>
      </c>
      <c r="D39" s="9" t="str">
        <f t="shared" si="4"/>
        <v>N/A</v>
      </c>
      <c r="E39" s="8" t="s">
        <v>1746</v>
      </c>
      <c r="F39" s="9" t="str">
        <f t="shared" si="5"/>
        <v>N/A</v>
      </c>
      <c r="G39" s="8">
        <v>0.38185548740000003</v>
      </c>
      <c r="H39" s="9" t="str">
        <f t="shared" si="6"/>
        <v>N/A</v>
      </c>
      <c r="I39" s="10" t="s">
        <v>1746</v>
      </c>
      <c r="J39" s="10" t="s">
        <v>1746</v>
      </c>
      <c r="K39" s="9" t="str">
        <f t="shared" si="7"/>
        <v>N/A</v>
      </c>
    </row>
    <row r="40" spans="1:11" x14ac:dyDescent="0.25">
      <c r="A40" s="70" t="s">
        <v>402</v>
      </c>
      <c r="B40" s="5" t="s">
        <v>213</v>
      </c>
      <c r="C40" s="8" t="s">
        <v>1746</v>
      </c>
      <c r="D40" s="9" t="str">
        <f t="shared" si="4"/>
        <v>N/A</v>
      </c>
      <c r="E40" s="8" t="s">
        <v>1746</v>
      </c>
      <c r="F40" s="9" t="str">
        <f t="shared" si="5"/>
        <v>N/A</v>
      </c>
      <c r="G40" s="8">
        <v>0</v>
      </c>
      <c r="H40" s="9" t="str">
        <f t="shared" si="6"/>
        <v>N/A</v>
      </c>
      <c r="I40" s="10" t="s">
        <v>1746</v>
      </c>
      <c r="J40" s="10" t="s">
        <v>1746</v>
      </c>
      <c r="K40" s="9" t="str">
        <f t="shared" si="7"/>
        <v>N/A</v>
      </c>
    </row>
    <row r="41" spans="1:11" x14ac:dyDescent="0.25">
      <c r="A41" s="70" t="s">
        <v>403</v>
      </c>
      <c r="B41" s="5" t="s">
        <v>213</v>
      </c>
      <c r="C41" s="8" t="s">
        <v>1746</v>
      </c>
      <c r="D41" s="9" t="str">
        <f t="shared" si="4"/>
        <v>N/A</v>
      </c>
      <c r="E41" s="8" t="s">
        <v>1746</v>
      </c>
      <c r="F41" s="9" t="str">
        <f t="shared" si="5"/>
        <v>N/A</v>
      </c>
      <c r="G41" s="8">
        <v>1.9141037699999999E-2</v>
      </c>
      <c r="H41" s="9" t="str">
        <f t="shared" si="6"/>
        <v>N/A</v>
      </c>
      <c r="I41" s="10" t="s">
        <v>1746</v>
      </c>
      <c r="J41" s="10" t="s">
        <v>1746</v>
      </c>
      <c r="K41" s="9" t="str">
        <f t="shared" si="7"/>
        <v>N/A</v>
      </c>
    </row>
    <row r="42" spans="1:11" x14ac:dyDescent="0.25">
      <c r="A42" s="70" t="s">
        <v>32</v>
      </c>
      <c r="B42" s="5" t="s">
        <v>213</v>
      </c>
      <c r="C42" s="8" t="s">
        <v>1746</v>
      </c>
      <c r="D42" s="9" t="str">
        <f t="shared" ref="D42:D51" si="8">IF($B42="N/A","N/A",IF(C42&lt;0,"No","Yes"))</f>
        <v>N/A</v>
      </c>
      <c r="E42" s="8" t="s">
        <v>1746</v>
      </c>
      <c r="F42" s="9" t="str">
        <f t="shared" ref="F42:F51" si="9">IF($B42="N/A","N/A",IF(E42&lt;0,"No","Yes"))</f>
        <v>N/A</v>
      </c>
      <c r="G42" s="8">
        <v>99.067901290999998</v>
      </c>
      <c r="H42" s="9" t="str">
        <f t="shared" ref="H42:H51" si="10">IF($B42="N/A","N/A",IF(G42&lt;0,"No","Yes"))</f>
        <v>N/A</v>
      </c>
      <c r="I42" s="10" t="s">
        <v>1746</v>
      </c>
      <c r="J42" s="10" t="s">
        <v>1746</v>
      </c>
      <c r="K42" s="9" t="str">
        <f t="shared" ref="K42:K51" si="11">IF(J42="Div by 0", "N/A", IF(J42="N/A","N/A", IF(J42&gt;30, "No", IF(J42&lt;-30, "No", "Yes"))))</f>
        <v>N/A</v>
      </c>
    </row>
    <row r="43" spans="1:11" x14ac:dyDescent="0.25">
      <c r="A43" s="70" t="s">
        <v>39</v>
      </c>
      <c r="B43" s="5" t="s">
        <v>213</v>
      </c>
      <c r="C43" s="8" t="s">
        <v>1746</v>
      </c>
      <c r="D43" s="9" t="str">
        <f t="shared" si="8"/>
        <v>N/A</v>
      </c>
      <c r="E43" s="8" t="s">
        <v>1746</v>
      </c>
      <c r="F43" s="9" t="str">
        <f t="shared" si="9"/>
        <v>N/A</v>
      </c>
      <c r="G43" s="8">
        <v>99.384649843000005</v>
      </c>
      <c r="H43" s="9" t="str">
        <f t="shared" si="10"/>
        <v>N/A</v>
      </c>
      <c r="I43" s="10" t="s">
        <v>1746</v>
      </c>
      <c r="J43" s="10" t="s">
        <v>1746</v>
      </c>
      <c r="K43" s="9" t="str">
        <f t="shared" si="11"/>
        <v>N/A</v>
      </c>
    </row>
    <row r="44" spans="1:11" x14ac:dyDescent="0.25">
      <c r="A44" s="70" t="s">
        <v>40</v>
      </c>
      <c r="B44" s="5" t="s">
        <v>213</v>
      </c>
      <c r="C44" s="8" t="s">
        <v>1746</v>
      </c>
      <c r="D44" s="9" t="str">
        <f t="shared" si="8"/>
        <v>N/A</v>
      </c>
      <c r="E44" s="8" t="s">
        <v>1746</v>
      </c>
      <c r="F44" s="9" t="str">
        <f t="shared" si="9"/>
        <v>N/A</v>
      </c>
      <c r="G44" s="8">
        <v>91.153793809000007</v>
      </c>
      <c r="H44" s="9" t="str">
        <f t="shared" si="10"/>
        <v>N/A</v>
      </c>
      <c r="I44" s="10" t="s">
        <v>1746</v>
      </c>
      <c r="J44" s="10" t="s">
        <v>1746</v>
      </c>
      <c r="K44" s="9" t="str">
        <f t="shared" si="11"/>
        <v>N/A</v>
      </c>
    </row>
    <row r="45" spans="1:11" x14ac:dyDescent="0.25">
      <c r="A45" s="70" t="s">
        <v>163</v>
      </c>
      <c r="B45" s="5" t="s">
        <v>213</v>
      </c>
      <c r="C45" s="8" t="s">
        <v>1746</v>
      </c>
      <c r="D45" s="9" t="str">
        <f t="shared" si="8"/>
        <v>N/A</v>
      </c>
      <c r="E45" s="8" t="s">
        <v>1746</v>
      </c>
      <c r="F45" s="9" t="str">
        <f t="shared" si="9"/>
        <v>N/A</v>
      </c>
      <c r="G45" s="8">
        <v>99.399716929999997</v>
      </c>
      <c r="H45" s="9" t="str">
        <f t="shared" si="10"/>
        <v>N/A</v>
      </c>
      <c r="I45" s="10" t="s">
        <v>1746</v>
      </c>
      <c r="J45" s="10" t="s">
        <v>1746</v>
      </c>
      <c r="K45" s="9" t="str">
        <f t="shared" si="11"/>
        <v>N/A</v>
      </c>
    </row>
    <row r="46" spans="1:11" x14ac:dyDescent="0.25">
      <c r="A46" s="70" t="s">
        <v>41</v>
      </c>
      <c r="B46" s="5" t="s">
        <v>213</v>
      </c>
      <c r="C46" s="8" t="s">
        <v>1746</v>
      </c>
      <c r="D46" s="9" t="str">
        <f t="shared" si="8"/>
        <v>N/A</v>
      </c>
      <c r="E46" s="8" t="s">
        <v>1746</v>
      </c>
      <c r="F46" s="9" t="str">
        <f t="shared" si="9"/>
        <v>N/A</v>
      </c>
      <c r="G46" s="8">
        <v>99.999425613</v>
      </c>
      <c r="H46" s="9" t="str">
        <f t="shared" si="10"/>
        <v>N/A</v>
      </c>
      <c r="I46" s="10" t="s">
        <v>1746</v>
      </c>
      <c r="J46" s="10" t="s">
        <v>1746</v>
      </c>
      <c r="K46" s="9" t="str">
        <f t="shared" si="11"/>
        <v>N/A</v>
      </c>
    </row>
    <row r="47" spans="1:11" x14ac:dyDescent="0.25">
      <c r="A47" s="70" t="s">
        <v>42</v>
      </c>
      <c r="B47" s="5" t="s">
        <v>213</v>
      </c>
      <c r="C47" s="8" t="s">
        <v>1746</v>
      </c>
      <c r="D47" s="9" t="str">
        <f t="shared" si="8"/>
        <v>N/A</v>
      </c>
      <c r="E47" s="8" t="s">
        <v>1746</v>
      </c>
      <c r="F47" s="9" t="str">
        <f t="shared" si="9"/>
        <v>N/A</v>
      </c>
      <c r="G47" s="8">
        <v>99.965239663000006</v>
      </c>
      <c r="H47" s="9" t="str">
        <f t="shared" si="10"/>
        <v>N/A</v>
      </c>
      <c r="I47" s="10" t="s">
        <v>1746</v>
      </c>
      <c r="J47" s="10" t="s">
        <v>1746</v>
      </c>
      <c r="K47" s="9" t="str">
        <f t="shared" si="11"/>
        <v>N/A</v>
      </c>
    </row>
    <row r="48" spans="1:11" x14ac:dyDescent="0.25">
      <c r="A48" s="70" t="s">
        <v>43</v>
      </c>
      <c r="B48" s="5" t="s">
        <v>213</v>
      </c>
      <c r="C48" s="8" t="s">
        <v>1746</v>
      </c>
      <c r="D48" s="9" t="str">
        <f t="shared" si="8"/>
        <v>N/A</v>
      </c>
      <c r="E48" s="8" t="s">
        <v>1746</v>
      </c>
      <c r="F48" s="9" t="str">
        <f t="shared" si="9"/>
        <v>N/A</v>
      </c>
      <c r="G48" s="8">
        <v>99.758238110999997</v>
      </c>
      <c r="H48" s="9" t="str">
        <f t="shared" si="10"/>
        <v>N/A</v>
      </c>
      <c r="I48" s="10" t="s">
        <v>1746</v>
      </c>
      <c r="J48" s="10" t="s">
        <v>1746</v>
      </c>
      <c r="K48" s="9" t="str">
        <f t="shared" si="11"/>
        <v>N/A</v>
      </c>
    </row>
    <row r="49" spans="1:12" x14ac:dyDescent="0.25">
      <c r="A49" s="70" t="s">
        <v>44</v>
      </c>
      <c r="B49" s="5" t="s">
        <v>213</v>
      </c>
      <c r="C49" s="8" t="s">
        <v>1746</v>
      </c>
      <c r="D49" s="9" t="str">
        <f t="shared" si="8"/>
        <v>N/A</v>
      </c>
      <c r="E49" s="8" t="s">
        <v>1746</v>
      </c>
      <c r="F49" s="9" t="str">
        <f t="shared" si="9"/>
        <v>N/A</v>
      </c>
      <c r="G49" s="8">
        <v>85.509653006999997</v>
      </c>
      <c r="H49" s="9" t="str">
        <f t="shared" si="10"/>
        <v>N/A</v>
      </c>
      <c r="I49" s="10" t="s">
        <v>1746</v>
      </c>
      <c r="J49" s="10" t="s">
        <v>1746</v>
      </c>
      <c r="K49" s="9" t="str">
        <f t="shared" si="11"/>
        <v>N/A</v>
      </c>
    </row>
    <row r="50" spans="1:12" x14ac:dyDescent="0.25">
      <c r="A50" s="70" t="s">
        <v>45</v>
      </c>
      <c r="B50" s="5" t="s">
        <v>213</v>
      </c>
      <c r="C50" s="8" t="s">
        <v>1746</v>
      </c>
      <c r="D50" s="9" t="str">
        <f t="shared" si="8"/>
        <v>N/A</v>
      </c>
      <c r="E50" s="8" t="s">
        <v>1746</v>
      </c>
      <c r="F50" s="9" t="str">
        <f t="shared" si="9"/>
        <v>N/A</v>
      </c>
      <c r="G50" s="8">
        <v>14.490346992999999</v>
      </c>
      <c r="H50" s="9" t="str">
        <f t="shared" si="10"/>
        <v>N/A</v>
      </c>
      <c r="I50" s="10" t="s">
        <v>1746</v>
      </c>
      <c r="J50" s="10" t="s">
        <v>1746</v>
      </c>
      <c r="K50" s="9" t="str">
        <f t="shared" si="11"/>
        <v>N/A</v>
      </c>
    </row>
    <row r="51" spans="1:12" x14ac:dyDescent="0.25">
      <c r="A51" s="70" t="s">
        <v>50</v>
      </c>
      <c r="B51" s="5" t="s">
        <v>213</v>
      </c>
      <c r="C51" s="8" t="s">
        <v>1746</v>
      </c>
      <c r="D51" s="9" t="str">
        <f t="shared" si="8"/>
        <v>N/A</v>
      </c>
      <c r="E51" s="8" t="s">
        <v>1746</v>
      </c>
      <c r="F51" s="9" t="str">
        <f t="shared" si="9"/>
        <v>N/A</v>
      </c>
      <c r="G51" s="8">
        <v>0</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t="s">
        <v>1746</v>
      </c>
      <c r="F52" s="9" t="str">
        <f t="shared" ref="F52:F57" si="13">IF($B52="N/A","N/A",IF(E52&lt;0,"No","Yes"))</f>
        <v>N/A</v>
      </c>
      <c r="G52" s="8">
        <v>0.32059184419999998</v>
      </c>
      <c r="H52" s="9" t="str">
        <f t="shared" ref="H52:H57" si="14">IF($B52="N/A","N/A",IF(G52&lt;0,"No","Yes"))</f>
        <v>N/A</v>
      </c>
      <c r="I52" s="10" t="s">
        <v>213</v>
      </c>
      <c r="J52" s="10" t="s">
        <v>1746</v>
      </c>
      <c r="K52" s="9" t="str">
        <f t="shared" ref="K52:K57" si="15">IF(J52="Div by 0", "N/A", IF(J52="N/A","N/A", IF(J52&gt;30, "No", IF(J52&lt;-30, "No", "Yes"))))</f>
        <v>N/A</v>
      </c>
    </row>
    <row r="53" spans="1:12" s="49" customFormat="1" x14ac:dyDescent="0.25">
      <c r="A53" s="73" t="s">
        <v>899</v>
      </c>
      <c r="B53" s="5" t="s">
        <v>213</v>
      </c>
      <c r="C53" s="8" t="s">
        <v>213</v>
      </c>
      <c r="D53" s="9" t="str">
        <f t="shared" si="12"/>
        <v>N/A</v>
      </c>
      <c r="E53" s="8" t="s">
        <v>1746</v>
      </c>
      <c r="F53" s="9" t="str">
        <f t="shared" si="13"/>
        <v>N/A</v>
      </c>
      <c r="G53" s="8">
        <v>8.9338534000000004E-3</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t="s">
        <v>1746</v>
      </c>
      <c r="F54" s="9" t="str">
        <f t="shared" si="13"/>
        <v>N/A</v>
      </c>
      <c r="G54" s="8">
        <v>0.12854480160000001</v>
      </c>
      <c r="H54" s="9" t="str">
        <f t="shared" si="14"/>
        <v>N/A</v>
      </c>
      <c r="I54" s="10" t="s">
        <v>213</v>
      </c>
      <c r="J54" s="10" t="s">
        <v>1746</v>
      </c>
      <c r="K54" s="9" t="str">
        <f t="shared" si="15"/>
        <v>N/A</v>
      </c>
    </row>
    <row r="55" spans="1:12" s="49" customFormat="1" x14ac:dyDescent="0.25">
      <c r="A55" s="73" t="s">
        <v>901</v>
      </c>
      <c r="B55" s="5" t="s">
        <v>213</v>
      </c>
      <c r="C55" s="8" t="s">
        <v>213</v>
      </c>
      <c r="D55" s="9" t="str">
        <f t="shared" si="12"/>
        <v>N/A</v>
      </c>
      <c r="E55" s="8" t="s">
        <v>1746</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t="s">
        <v>1746</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t="s">
        <v>1746</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8357503</v>
      </c>
      <c r="D7" s="30" t="str">
        <f>IF($B7="N/A","N/A",IF(C7&gt;15,"No",IF(C7&lt;-15,"No","Yes")))</f>
        <v>N/A</v>
      </c>
      <c r="E7" s="29">
        <v>8642827</v>
      </c>
      <c r="F7" s="30" t="str">
        <f>IF($B7="N/A","N/A",IF(E7&gt;15,"No",IF(E7&lt;-15,"No","Yes")))</f>
        <v>N/A</v>
      </c>
      <c r="G7" s="29">
        <v>8241309</v>
      </c>
      <c r="H7" s="30" t="str">
        <f>IF($B7="N/A","N/A",IF(G7&gt;15,"No",IF(G7&lt;-15,"No","Yes")))</f>
        <v>N/A</v>
      </c>
      <c r="I7" s="31">
        <v>3.4140000000000001</v>
      </c>
      <c r="J7" s="31">
        <v>-4.6500000000000004</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92.856207673</v>
      </c>
      <c r="H8" s="30" t="str">
        <f>IF($B8="N/A","N/A",IF(G8&gt;15,"No",IF(G8&lt;-15,"No","Yes")))</f>
        <v>N/A</v>
      </c>
      <c r="I8" s="31">
        <v>0</v>
      </c>
      <c r="J8" s="31">
        <v>-7.14</v>
      </c>
      <c r="K8" s="30" t="str">
        <f t="shared" si="0"/>
        <v>Yes</v>
      </c>
    </row>
    <row r="9" spans="1:11" x14ac:dyDescent="0.25">
      <c r="A9" s="3" t="s">
        <v>119</v>
      </c>
      <c r="B9" s="33" t="s">
        <v>213</v>
      </c>
      <c r="C9" s="9">
        <v>0</v>
      </c>
      <c r="D9" s="9" t="str">
        <f>IF($B9="N/A","N/A",IF(C9&gt;15,"No",IF(C9&lt;-15,"No","Yes")))</f>
        <v>N/A</v>
      </c>
      <c r="E9" s="9">
        <v>0</v>
      </c>
      <c r="F9" s="9" t="str">
        <f>IF($B9="N/A","N/A",IF(E9&gt;15,"No",IF(E9&lt;-15,"No","Yes")))</f>
        <v>N/A</v>
      </c>
      <c r="G9" s="9">
        <v>7.1437923271999999</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99.992114869999995</v>
      </c>
      <c r="D11" s="9" t="str">
        <f>IF(OR($B11="N/A",$C11="N/A"),"N/A",IF(C11&gt;100,"No",IF(C11&lt;95,"No","Yes")))</f>
        <v>Yes</v>
      </c>
      <c r="E11" s="9">
        <v>99.998935532999994</v>
      </c>
      <c r="F11" s="9" t="str">
        <f>IF(OR($B11="N/A",$E11="N/A"),"N/A",IF(E11&gt;100,"No",IF(E11&lt;95,"No","Yes")))</f>
        <v>Yes</v>
      </c>
      <c r="G11" s="9">
        <v>99.991991562999999</v>
      </c>
      <c r="H11" s="9" t="str">
        <f>IF($B11="N/A","N/A",IF(G11&gt;100,"No",IF(G11&lt;95,"No","Yes")))</f>
        <v>Yes</v>
      </c>
      <c r="I11" s="10">
        <v>6.7999999999999996E-3</v>
      </c>
      <c r="J11" s="10">
        <v>-7.0000000000000001E-3</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1.6723775031999999</v>
      </c>
      <c r="D13" s="9" t="str">
        <f t="shared" si="1"/>
        <v>No</v>
      </c>
      <c r="E13" s="9">
        <v>1.6462321876999999</v>
      </c>
      <c r="F13" s="9" t="str">
        <f t="shared" si="2"/>
        <v>No</v>
      </c>
      <c r="G13" s="9">
        <v>2.0935509152999998</v>
      </c>
      <c r="H13" s="9" t="str">
        <f t="shared" si="3"/>
        <v>No</v>
      </c>
      <c r="I13" s="10">
        <v>-1.56</v>
      </c>
      <c r="J13" s="10">
        <v>27.17</v>
      </c>
      <c r="K13" s="9" t="str">
        <f t="shared" si="0"/>
        <v>Yes</v>
      </c>
    </row>
    <row r="14" spans="1:11" x14ac:dyDescent="0.25">
      <c r="A14" s="3" t="s">
        <v>13</v>
      </c>
      <c r="B14" s="33" t="s">
        <v>213</v>
      </c>
      <c r="C14" s="34">
        <v>8357503</v>
      </c>
      <c r="D14" s="9" t="str">
        <f>IF($B14="N/A","N/A",IF(C14&gt;15,"No",IF(C14&lt;-15,"No","Yes")))</f>
        <v>N/A</v>
      </c>
      <c r="E14" s="34">
        <v>8642827</v>
      </c>
      <c r="F14" s="9" t="str">
        <f>IF($B14="N/A","N/A",IF(E14&gt;15,"No",IF(E14&lt;-15,"No","Yes")))</f>
        <v>N/A</v>
      </c>
      <c r="G14" s="34">
        <v>7652567</v>
      </c>
      <c r="H14" s="9" t="str">
        <f>IF($B14="N/A","N/A",IF(G14&gt;15,"No",IF(G14&lt;-15,"No","Yes")))</f>
        <v>N/A</v>
      </c>
      <c r="I14" s="10">
        <v>3.4140000000000001</v>
      </c>
      <c r="J14" s="10">
        <v>-11.5</v>
      </c>
      <c r="K14" s="9" t="str">
        <f t="shared" si="0"/>
        <v>Yes</v>
      </c>
    </row>
    <row r="15" spans="1:11" ht="14.25" customHeight="1" x14ac:dyDescent="0.25">
      <c r="A15" s="3" t="s">
        <v>444</v>
      </c>
      <c r="B15" s="33"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3" t="s">
        <v>213</v>
      </c>
      <c r="C16" s="35" t="s">
        <v>1746</v>
      </c>
      <c r="D16" s="9" t="str">
        <f>IF($B16="N/A","N/A",IF(C16&gt;15,"No",IF(C16&lt;-15,"No","Yes")))</f>
        <v>N/A</v>
      </c>
      <c r="E16" s="35" t="s">
        <v>1746</v>
      </c>
      <c r="F16" s="9" t="str">
        <f>IF($B16="N/A","N/A",IF(E16&gt;15,"No",IF(E16&lt;-15,"No","Yes")))</f>
        <v>N/A</v>
      </c>
      <c r="G16" s="35" t="s">
        <v>1746</v>
      </c>
      <c r="H16" s="9" t="str">
        <f>IF($B16="N/A","N/A",IF(G16&gt;15,"No",IF(G16&lt;-15,"No","Yes")))</f>
        <v>N/A</v>
      </c>
      <c r="I16" s="10" t="s">
        <v>1746</v>
      </c>
      <c r="J16" s="10" t="s">
        <v>1746</v>
      </c>
      <c r="K16" s="9" t="str">
        <f t="shared" si="0"/>
        <v>N/A</v>
      </c>
    </row>
    <row r="17" spans="1:11" x14ac:dyDescent="0.25">
      <c r="A17" s="3" t="s">
        <v>131</v>
      </c>
      <c r="B17" s="33" t="s">
        <v>213</v>
      </c>
      <c r="C17" s="34">
        <v>7222</v>
      </c>
      <c r="D17" s="9" t="str">
        <f>IF($B17="N/A","N/A",IF(C17&gt;15,"No",IF(C17&lt;-15,"No","Yes")))</f>
        <v>N/A</v>
      </c>
      <c r="E17" s="34">
        <v>8733</v>
      </c>
      <c r="F17" s="9" t="str">
        <f>IF($B17="N/A","N/A",IF(E17&gt;15,"No",IF(E17&lt;-15,"No","Yes")))</f>
        <v>N/A</v>
      </c>
      <c r="G17" s="34">
        <v>8076</v>
      </c>
      <c r="H17" s="9" t="str">
        <f>IF($B17="N/A","N/A",IF(G17&gt;15,"No",IF(G17&lt;-15,"No","Yes")))</f>
        <v>N/A</v>
      </c>
      <c r="I17" s="10">
        <v>20.92</v>
      </c>
      <c r="J17" s="10">
        <v>-7.52</v>
      </c>
      <c r="K17" s="9" t="str">
        <f t="shared" si="0"/>
        <v>Yes</v>
      </c>
    </row>
    <row r="18" spans="1:11" x14ac:dyDescent="0.25">
      <c r="A18" s="3" t="s">
        <v>346</v>
      </c>
      <c r="B18" s="33" t="s">
        <v>213</v>
      </c>
      <c r="C18" s="8">
        <v>8.6413370099999998E-2</v>
      </c>
      <c r="D18" s="9" t="str">
        <f>IF($B18="N/A","N/A",IF(C18&gt;15,"No",IF(C18&lt;-15,"No","Yes")))</f>
        <v>N/A</v>
      </c>
      <c r="E18" s="8">
        <v>0.1010433276</v>
      </c>
      <c r="F18" s="9" t="str">
        <f>IF($B18="N/A","N/A",IF(E18&gt;15,"No",IF(E18&lt;-15,"No","Yes")))</f>
        <v>N/A</v>
      </c>
      <c r="G18" s="8">
        <v>9.7994141500000007E-2</v>
      </c>
      <c r="H18" s="9" t="str">
        <f>IF($B18="N/A","N/A",IF(G18&gt;15,"No",IF(G18&lt;-15,"No","Yes")))</f>
        <v>N/A</v>
      </c>
      <c r="I18" s="10">
        <v>16.93</v>
      </c>
      <c r="J18" s="10">
        <v>-3.02</v>
      </c>
      <c r="K18" s="9" t="str">
        <f t="shared" si="0"/>
        <v>Yes</v>
      </c>
    </row>
    <row r="19" spans="1:11" ht="27.75" customHeight="1" x14ac:dyDescent="0.25">
      <c r="A19" s="3" t="s">
        <v>841</v>
      </c>
      <c r="B19" s="33" t="s">
        <v>213</v>
      </c>
      <c r="C19" s="35">
        <v>43.666574355999998</v>
      </c>
      <c r="D19" s="9" t="str">
        <f>IF($B19="N/A","N/A",IF(C19&gt;60,"No",IF(C19&lt;15,"No","Yes")))</f>
        <v>N/A</v>
      </c>
      <c r="E19" s="35">
        <v>44.161685560999999</v>
      </c>
      <c r="F19" s="9" t="str">
        <f>IF($B19="N/A","N/A",IF(E19&gt;60,"No",IF(E19&lt;15,"No","Yes")))</f>
        <v>N/A</v>
      </c>
      <c r="G19" s="35">
        <v>30.912332838000001</v>
      </c>
      <c r="H19" s="9" t="str">
        <f>IF($B19="N/A","N/A",IF(G19&gt;60,"No",IF(G19&lt;15,"No","Yes")))</f>
        <v>N/A</v>
      </c>
      <c r="I19" s="10">
        <v>1.1339999999999999</v>
      </c>
      <c r="J19" s="10">
        <v>-30</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1746</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8357503</v>
      </c>
      <c r="D6" s="9" t="str">
        <f>IF($B6="N/A","N/A",IF(C6&gt;15,"No",IF(C6&lt;-15,"No","Yes")))</f>
        <v>N/A</v>
      </c>
      <c r="E6" s="34">
        <v>8642827</v>
      </c>
      <c r="F6" s="9" t="str">
        <f>IF($B6="N/A","N/A",IF(E6&gt;15,"No",IF(E6&lt;-15,"No","Yes")))</f>
        <v>N/A</v>
      </c>
      <c r="G6" s="34">
        <v>7652567</v>
      </c>
      <c r="H6" s="9" t="str">
        <f>IF($B6="N/A","N/A",IF(G6&gt;15,"No",IF(G6&lt;-15,"No","Yes")))</f>
        <v>N/A</v>
      </c>
      <c r="I6" s="10">
        <v>3.4140000000000001</v>
      </c>
      <c r="J6" s="10">
        <v>-11.5</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55.982095608999998</v>
      </c>
      <c r="D9" s="9" t="str">
        <f>IF($B9="N/A","N/A",IF(C9&gt;60,"No",IF(C9&lt;15,"No","Yes")))</f>
        <v>Yes</v>
      </c>
      <c r="E9" s="35">
        <v>57.248686569999997</v>
      </c>
      <c r="F9" s="9" t="str">
        <f>IF($B9="N/A","N/A",IF(E9&gt;60,"No",IF(E9&lt;15,"No","Yes")))</f>
        <v>Yes</v>
      </c>
      <c r="G9" s="35">
        <v>54.490135402</v>
      </c>
      <c r="H9" s="9" t="str">
        <f>IF($B9="N/A","N/A",IF(G9&gt;60,"No",IF(G9&lt;15,"No","Yes")))</f>
        <v>Yes</v>
      </c>
      <c r="I9" s="10">
        <v>2.262</v>
      </c>
      <c r="J9" s="10">
        <v>-4.82</v>
      </c>
      <c r="K9" s="9" t="str">
        <f t="shared" si="0"/>
        <v>Yes</v>
      </c>
    </row>
    <row r="10" spans="1:11" x14ac:dyDescent="0.25">
      <c r="A10" s="3" t="s">
        <v>14</v>
      </c>
      <c r="B10" s="33" t="s">
        <v>272</v>
      </c>
      <c r="C10" s="9">
        <v>5.6047003513</v>
      </c>
      <c r="D10" s="9" t="str">
        <f>IF($B10="N/A","N/A",IF(C10&gt;15,"No",IF(C10&lt;=0,"No","Yes")))</f>
        <v>Yes</v>
      </c>
      <c r="E10" s="9">
        <v>5.5359085632999996</v>
      </c>
      <c r="F10" s="9" t="str">
        <f>IF($B10="N/A","N/A",IF(E10&gt;15,"No",IF(E10&lt;=0,"No","Yes")))</f>
        <v>Yes</v>
      </c>
      <c r="G10" s="9">
        <v>5.1543488609999999</v>
      </c>
      <c r="H10" s="9" t="str">
        <f>IF($B10="N/A","N/A",IF(G10&gt;15,"No",IF(G10&lt;=0,"No","Yes")))</f>
        <v>Yes</v>
      </c>
      <c r="I10" s="10">
        <v>-1.23</v>
      </c>
      <c r="J10" s="10">
        <v>-6.89</v>
      </c>
      <c r="K10" s="9" t="str">
        <f t="shared" si="0"/>
        <v>Yes</v>
      </c>
    </row>
    <row r="11" spans="1:11" x14ac:dyDescent="0.25">
      <c r="A11" s="3" t="s">
        <v>877</v>
      </c>
      <c r="B11" s="33" t="s">
        <v>213</v>
      </c>
      <c r="C11" s="35">
        <v>160.54042693</v>
      </c>
      <c r="D11" s="9" t="str">
        <f>IF($B11="N/A","N/A",IF(C11&gt;15,"No",IF(C11&lt;-15,"No","Yes")))</f>
        <v>N/A</v>
      </c>
      <c r="E11" s="35">
        <v>155.29951991999999</v>
      </c>
      <c r="F11" s="9" t="str">
        <f>IF($B11="N/A","N/A",IF(E11&gt;15,"No",IF(E11&lt;-15,"No","Yes")))</f>
        <v>N/A</v>
      </c>
      <c r="G11" s="35">
        <v>191.03470236000001</v>
      </c>
      <c r="H11" s="9" t="str">
        <f>IF($B11="N/A","N/A",IF(G11&gt;15,"No",IF(G11&lt;-15,"No","Yes")))</f>
        <v>N/A</v>
      </c>
      <c r="I11" s="10">
        <v>-3.26</v>
      </c>
      <c r="J11" s="10">
        <v>23.01</v>
      </c>
      <c r="K11" s="9" t="str">
        <f t="shared" si="0"/>
        <v>Yes</v>
      </c>
    </row>
    <row r="12" spans="1:11" x14ac:dyDescent="0.25">
      <c r="A12" s="3" t="s">
        <v>939</v>
      </c>
      <c r="B12" s="33" t="s">
        <v>213</v>
      </c>
      <c r="C12" s="9">
        <v>3.0538307912999998</v>
      </c>
      <c r="D12" s="9" t="str">
        <f>IF($B12="N/A","N/A",IF(C12&gt;15,"No",IF(C12&lt;-15,"No","Yes")))</f>
        <v>N/A</v>
      </c>
      <c r="E12" s="9">
        <v>2.8752513501000001</v>
      </c>
      <c r="F12" s="9" t="str">
        <f>IF($B12="N/A","N/A",IF(E12&gt;15,"No",IF(E12&lt;-15,"No","Yes")))</f>
        <v>N/A</v>
      </c>
      <c r="G12" s="9">
        <v>2.7153372194999998</v>
      </c>
      <c r="H12" s="9" t="str">
        <f>IF($B12="N/A","N/A",IF(G12&gt;15,"No",IF(G12&lt;-15,"No","Yes")))</f>
        <v>N/A</v>
      </c>
      <c r="I12" s="10">
        <v>-5.85</v>
      </c>
      <c r="J12" s="10">
        <v>-5.56</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99.975507038000003</v>
      </c>
      <c r="D15" s="9" t="str">
        <f>IF($B15="N/A","N/A",IF(C15&gt;15,"No",IF(C15&lt;-15,"No","Yes")))</f>
        <v>N/A</v>
      </c>
      <c r="E15" s="9">
        <v>99.998958673999994</v>
      </c>
      <c r="F15" s="9" t="str">
        <f>IF($B15="N/A","N/A",IF(E15&gt;15,"No",IF(E15&lt;-15,"No","Yes")))</f>
        <v>N/A</v>
      </c>
      <c r="G15" s="9">
        <v>99.999973865000001</v>
      </c>
      <c r="H15" s="9" t="str">
        <f>IF($B15="N/A","N/A",IF(G15&gt;15,"No",IF(G15&lt;-15,"No","Yes")))</f>
        <v>N/A</v>
      </c>
      <c r="I15" s="10">
        <v>2.35E-2</v>
      </c>
      <c r="J15" s="10">
        <v>1E-3</v>
      </c>
      <c r="K15" s="9" t="str">
        <f t="shared" si="0"/>
        <v>Yes</v>
      </c>
    </row>
    <row r="16" spans="1:11" x14ac:dyDescent="0.25">
      <c r="A16" s="3" t="s">
        <v>165</v>
      </c>
      <c r="B16" s="33" t="s">
        <v>275</v>
      </c>
      <c r="C16" s="9">
        <v>99.985007483999993</v>
      </c>
      <c r="D16" s="9" t="str">
        <f>IF($B16="N/A","N/A",IF(C16&gt;98,"Yes","No"))</f>
        <v>Yes</v>
      </c>
      <c r="E16" s="9">
        <v>99.901536847000003</v>
      </c>
      <c r="F16" s="9" t="str">
        <f>IF($B16="N/A","N/A",IF(E16&gt;98,"Yes","No"))</f>
        <v>Yes</v>
      </c>
      <c r="G16" s="9">
        <v>99.114192661999994</v>
      </c>
      <c r="H16" s="9" t="str">
        <f>IF($B16="N/A","N/A",IF(G16&gt;98,"Yes","No"))</f>
        <v>Yes</v>
      </c>
      <c r="I16" s="10">
        <v>-8.3000000000000004E-2</v>
      </c>
      <c r="J16" s="10">
        <v>-0.78800000000000003</v>
      </c>
      <c r="K16" s="9" t="str">
        <f t="shared" si="0"/>
        <v>Yes</v>
      </c>
    </row>
    <row r="17" spans="1:11" x14ac:dyDescent="0.25">
      <c r="A17" s="3" t="s">
        <v>21</v>
      </c>
      <c r="B17" s="33" t="s">
        <v>275</v>
      </c>
      <c r="C17" s="9">
        <v>99.907627911999995</v>
      </c>
      <c r="D17" s="9" t="str">
        <f>IF($B17="N/A","N/A",IF(C17&gt;98,"Yes","No"))</f>
        <v>Yes</v>
      </c>
      <c r="E17" s="9">
        <v>99.951474211000004</v>
      </c>
      <c r="F17" s="9" t="str">
        <f>IF($B17="N/A","N/A",IF(E17&gt;98,"Yes","No"))</f>
        <v>Yes</v>
      </c>
      <c r="G17" s="9">
        <v>99.938504295000001</v>
      </c>
      <c r="H17" s="9" t="str">
        <f>IF($B17="N/A","N/A",IF(G17&gt;98,"Yes","No"))</f>
        <v>Yes</v>
      </c>
      <c r="I17" s="10">
        <v>4.3900000000000002E-2</v>
      </c>
      <c r="J17" s="10">
        <v>-1.2999999999999999E-2</v>
      </c>
      <c r="K17" s="9" t="str">
        <f t="shared" si="0"/>
        <v>Yes</v>
      </c>
    </row>
    <row r="18" spans="1:11" x14ac:dyDescent="0.25">
      <c r="A18" s="3" t="s">
        <v>53</v>
      </c>
      <c r="B18" s="33" t="s">
        <v>275</v>
      </c>
      <c r="C18" s="9">
        <v>99.994998506000002</v>
      </c>
      <c r="D18" s="9" t="str">
        <f>IF($B18="N/A","N/A",IF(C18&gt;98,"Yes","No"))</f>
        <v>Yes</v>
      </c>
      <c r="E18" s="9">
        <v>99.997327263000003</v>
      </c>
      <c r="F18" s="9" t="str">
        <f>IF($B18="N/A","N/A",IF(E18&gt;98,"Yes","No"))</f>
        <v>Yes</v>
      </c>
      <c r="G18" s="9">
        <v>99.997647848</v>
      </c>
      <c r="H18" s="9" t="str">
        <f>IF($B18="N/A","N/A",IF(G18&gt;98,"Yes","No"))</f>
        <v>Yes</v>
      </c>
      <c r="I18" s="10">
        <v>2.3E-3</v>
      </c>
      <c r="J18" s="10">
        <v>2.9999999999999997E-4</v>
      </c>
      <c r="K18" s="9" t="str">
        <f t="shared" si="0"/>
        <v>Yes</v>
      </c>
    </row>
    <row r="19" spans="1:11" ht="12.75" customHeight="1" x14ac:dyDescent="0.25">
      <c r="A19" s="3" t="s">
        <v>678</v>
      </c>
      <c r="B19" s="33" t="s">
        <v>223</v>
      </c>
      <c r="C19" s="9">
        <v>99.765875046999994</v>
      </c>
      <c r="D19" s="9" t="str">
        <f>IF($B19="N/A","N/A",IF(C19&gt;100,"No",IF(C19&lt;98,"No","Yes")))</f>
        <v>Yes</v>
      </c>
      <c r="E19" s="9">
        <v>99.697622085999996</v>
      </c>
      <c r="F19" s="9" t="str">
        <f>IF($B19="N/A","N/A",IF(E19&gt;100,"No",IF(E19&lt;98,"No","Yes")))</f>
        <v>Yes</v>
      </c>
      <c r="G19" s="9">
        <v>99.375934899000001</v>
      </c>
      <c r="H19" s="9" t="str">
        <f>IF($B19="N/A","N/A",IF(G19&gt;100,"No",IF(G19&lt;98,"No","Yes")))</f>
        <v>Yes</v>
      </c>
      <c r="I19" s="10">
        <v>-6.8000000000000005E-2</v>
      </c>
      <c r="J19" s="10">
        <v>-0.32300000000000001</v>
      </c>
      <c r="K19" s="9" t="str">
        <f>IF(J19="Div by 0", "N/A", IF(J19="N/A","N/A", IF(J19&gt;30, "No", IF(J19&lt;-30, "No", "Yes"))))</f>
        <v>Yes</v>
      </c>
    </row>
    <row r="20" spans="1:11" x14ac:dyDescent="0.25">
      <c r="A20" s="3" t="s">
        <v>679</v>
      </c>
      <c r="B20" s="33" t="s">
        <v>223</v>
      </c>
      <c r="C20" s="9">
        <v>99.998994914999997</v>
      </c>
      <c r="D20" s="9" t="str">
        <f>IF($B20="N/A","N/A",IF(C20&gt;100,"No",IF(C20&lt;98,"No","Yes")))</f>
        <v>Yes</v>
      </c>
      <c r="E20" s="9">
        <v>99.999398345000003</v>
      </c>
      <c r="F20" s="9" t="str">
        <f>IF($B20="N/A","N/A",IF(E20&gt;100,"No",IF(E20&lt;98,"No","Yes")))</f>
        <v>Yes</v>
      </c>
      <c r="G20" s="9">
        <v>99.999411961999996</v>
      </c>
      <c r="H20" s="9" t="str">
        <f>IF($B20="N/A","N/A",IF(G20&gt;100,"No",IF(G20&lt;98,"No","Yes")))</f>
        <v>Yes</v>
      </c>
      <c r="I20" s="10">
        <v>4.0000000000000002E-4</v>
      </c>
      <c r="J20" s="10">
        <v>0</v>
      </c>
      <c r="K20" s="9" t="str">
        <f>IF(J20="Div by 0", "N/A", IF(J20="N/A","N/A", IF(J20&gt;30, "No", IF(J20&lt;-30, "No", "Yes"))))</f>
        <v>Yes</v>
      </c>
    </row>
    <row r="21" spans="1:11" x14ac:dyDescent="0.25">
      <c r="A21" s="3" t="s">
        <v>680</v>
      </c>
      <c r="B21" s="33" t="s">
        <v>223</v>
      </c>
      <c r="C21" s="9">
        <v>99.998994914999997</v>
      </c>
      <c r="D21" s="9" t="str">
        <f>IF($B21="N/A","N/A",IF(C21&gt;100,"No",IF(C21&lt;98,"No","Yes")))</f>
        <v>Yes</v>
      </c>
      <c r="E21" s="9">
        <v>99.999398345000003</v>
      </c>
      <c r="F21" s="9" t="str">
        <f>IF($B21="N/A","N/A",IF(E21&gt;100,"No",IF(E21&lt;98,"No","Yes")))</f>
        <v>Yes</v>
      </c>
      <c r="G21" s="9">
        <v>99.999411961999996</v>
      </c>
      <c r="H21" s="9" t="str">
        <f>IF($B21="N/A","N/A",IF(G21&gt;100,"No",IF(G21&lt;98,"No","Yes")))</f>
        <v>Yes</v>
      </c>
      <c r="I21" s="10">
        <v>4.0000000000000002E-4</v>
      </c>
      <c r="J21" s="10">
        <v>0</v>
      </c>
      <c r="K21" s="9" t="str">
        <f>IF(J21="Div by 0", "N/A", IF(J21="N/A","N/A", IF(J21&gt;30, "No", IF(J21&lt;-30, "No", "Yes"))))</f>
        <v>Yes</v>
      </c>
    </row>
    <row r="22" spans="1:11" ht="15" customHeight="1" x14ac:dyDescent="0.25">
      <c r="A22" s="3" t="s">
        <v>1725</v>
      </c>
      <c r="B22" s="33" t="s">
        <v>213</v>
      </c>
      <c r="C22" s="9">
        <v>67.294274377999997</v>
      </c>
      <c r="D22" s="9" t="str">
        <f>IF($B22="N/A","N/A",IF(C22&gt;15,"No",IF(C22&lt;-15,"No","Yes")))</f>
        <v>N/A</v>
      </c>
      <c r="E22" s="9">
        <v>65.952482908999997</v>
      </c>
      <c r="F22" s="9" t="str">
        <f>IF($B22="N/A","N/A",IF(E22&gt;15,"No",IF(E22&lt;-15,"No","Yes")))</f>
        <v>N/A</v>
      </c>
      <c r="G22" s="9">
        <v>65.380976082999993</v>
      </c>
      <c r="H22" s="9" t="str">
        <f>IF($B22="N/A","N/A",IF(G22&gt;15,"No",IF(G22&lt;-15,"No","Yes")))</f>
        <v>N/A</v>
      </c>
      <c r="I22" s="10">
        <v>-1.99</v>
      </c>
      <c r="J22" s="10">
        <v>-0.86699999999999999</v>
      </c>
      <c r="K22" s="9" t="str">
        <f t="shared" ref="K22:K31" si="1">IF(J22="Div by 0", "N/A", IF(J22="N/A","N/A", IF(J22&gt;30, "No", IF(J22&lt;-30, "No", "Yes"))))</f>
        <v>Yes</v>
      </c>
    </row>
    <row r="23" spans="1:11" x14ac:dyDescent="0.25">
      <c r="A23" s="3" t="s">
        <v>940</v>
      </c>
      <c r="B23" s="33" t="s">
        <v>213</v>
      </c>
      <c r="C23" s="9">
        <v>32.522704449000003</v>
      </c>
      <c r="D23" s="9" t="str">
        <f>IF($B23="N/A","N/A",IF(C23&gt;15,"No",IF(C23&lt;-15,"No","Yes")))</f>
        <v>N/A</v>
      </c>
      <c r="E23" s="9">
        <v>33.842526294000002</v>
      </c>
      <c r="F23" s="9" t="str">
        <f>IF($B23="N/A","N/A",IF(E23&gt;15,"No",IF(E23&lt;-15,"No","Yes")))</f>
        <v>N/A</v>
      </c>
      <c r="G23" s="9">
        <v>34.349062216999997</v>
      </c>
      <c r="H23" s="9" t="str">
        <f>IF($B23="N/A","N/A",IF(G23&gt;15,"No",IF(G23&lt;-15,"No","Yes")))</f>
        <v>N/A</v>
      </c>
      <c r="I23" s="10">
        <v>4.0579999999999998</v>
      </c>
      <c r="J23" s="10">
        <v>1.4970000000000001</v>
      </c>
      <c r="K23" s="9" t="str">
        <f t="shared" si="1"/>
        <v>Yes</v>
      </c>
    </row>
    <row r="24" spans="1:11" ht="25" x14ac:dyDescent="0.25">
      <c r="A24" s="3" t="s">
        <v>941</v>
      </c>
      <c r="B24" s="33" t="s">
        <v>213</v>
      </c>
      <c r="C24" s="9">
        <v>2.2638340699999999E-2</v>
      </c>
      <c r="D24" s="9" t="str">
        <f>IF($B24="N/A","N/A",IF(C24&gt;15,"No",IF(C24&lt;-15,"No","Yes")))</f>
        <v>N/A</v>
      </c>
      <c r="E24" s="9">
        <v>3.7615007200000002E-2</v>
      </c>
      <c r="F24" s="9" t="str">
        <f>IF($B24="N/A","N/A",IF(E24&gt;15,"No",IF(E24&lt;-15,"No","Yes")))</f>
        <v>N/A</v>
      </c>
      <c r="G24" s="9">
        <v>5.4413113899999997E-2</v>
      </c>
      <c r="H24" s="9" t="str">
        <f>IF($B24="N/A","N/A",IF(G24&gt;15,"No",IF(G24&lt;-15,"No","Yes")))</f>
        <v>N/A</v>
      </c>
      <c r="I24" s="10">
        <v>66.16</v>
      </c>
      <c r="J24" s="10">
        <v>44.66</v>
      </c>
      <c r="K24" s="9" t="str">
        <f t="shared" si="1"/>
        <v>No</v>
      </c>
    </row>
    <row r="25" spans="1:11" x14ac:dyDescent="0.25">
      <c r="A25" s="3" t="s">
        <v>166</v>
      </c>
      <c r="B25" s="33" t="s">
        <v>213</v>
      </c>
      <c r="C25" s="9">
        <v>99.998994914999997</v>
      </c>
      <c r="D25" s="9" t="str">
        <f t="shared" ref="D25:D27" si="2">IF($B25="N/A","N/A",IF(C25&gt;15,"No",IF(C25&lt;-15,"No","Yes")))</f>
        <v>N/A</v>
      </c>
      <c r="E25" s="9">
        <v>99.999398345000003</v>
      </c>
      <c r="F25" s="9" t="str">
        <f t="shared" ref="F25:F27" si="3">IF($B25="N/A","N/A",IF(E25&gt;15,"No",IF(E25&lt;-15,"No","Yes")))</f>
        <v>N/A</v>
      </c>
      <c r="G25" s="9">
        <v>99.999411961999996</v>
      </c>
      <c r="H25" s="9" t="str">
        <f t="shared" ref="H25:H27" si="4">IF($B25="N/A","N/A",IF(G25&gt;15,"No",IF(G25&lt;-15,"No","Yes")))</f>
        <v>N/A</v>
      </c>
      <c r="I25" s="10">
        <v>4.0000000000000002E-4</v>
      </c>
      <c r="J25" s="10">
        <v>0</v>
      </c>
      <c r="K25" s="9" t="str">
        <f t="shared" si="1"/>
        <v>Yes</v>
      </c>
    </row>
    <row r="26" spans="1:11" x14ac:dyDescent="0.25">
      <c r="A26" s="3" t="s">
        <v>167</v>
      </c>
      <c r="B26" s="33" t="s">
        <v>213</v>
      </c>
      <c r="C26" s="9">
        <v>99.998994914999997</v>
      </c>
      <c r="D26" s="9" t="str">
        <f t="shared" si="2"/>
        <v>N/A</v>
      </c>
      <c r="E26" s="9">
        <v>99.999398345000003</v>
      </c>
      <c r="F26" s="9" t="str">
        <f t="shared" si="3"/>
        <v>N/A</v>
      </c>
      <c r="G26" s="9">
        <v>99.999411961999996</v>
      </c>
      <c r="H26" s="9" t="str">
        <f t="shared" si="4"/>
        <v>N/A</v>
      </c>
      <c r="I26" s="10">
        <v>4.0000000000000002E-4</v>
      </c>
      <c r="J26" s="10">
        <v>0</v>
      </c>
      <c r="K26" s="9" t="str">
        <f t="shared" si="1"/>
        <v>Yes</v>
      </c>
    </row>
    <row r="27" spans="1:11" x14ac:dyDescent="0.25">
      <c r="A27" s="3" t="s">
        <v>168</v>
      </c>
      <c r="B27" s="33" t="s">
        <v>213</v>
      </c>
      <c r="C27" s="9">
        <v>99.998994914999997</v>
      </c>
      <c r="D27" s="9" t="str">
        <f t="shared" si="2"/>
        <v>N/A</v>
      </c>
      <c r="E27" s="9">
        <v>99.999398345000003</v>
      </c>
      <c r="F27" s="9" t="str">
        <f t="shared" si="3"/>
        <v>N/A</v>
      </c>
      <c r="G27" s="9">
        <v>99.999411961999996</v>
      </c>
      <c r="H27" s="9" t="str">
        <f t="shared" si="4"/>
        <v>N/A</v>
      </c>
      <c r="I27" s="10">
        <v>4.0000000000000002E-4</v>
      </c>
      <c r="J27" s="10">
        <v>0</v>
      </c>
      <c r="K27" s="9" t="str">
        <f t="shared" si="1"/>
        <v>Yes</v>
      </c>
    </row>
    <row r="28" spans="1:11" x14ac:dyDescent="0.25">
      <c r="A28" s="3" t="s">
        <v>54</v>
      </c>
      <c r="B28" s="33" t="s">
        <v>213</v>
      </c>
      <c r="C28" s="9">
        <v>14.690093441</v>
      </c>
      <c r="D28" s="9" t="str">
        <f>IF($B28="N/A","N/A",IF(C28&gt;15,"No",IF(C28&lt;-15,"No","Yes")))</f>
        <v>N/A</v>
      </c>
      <c r="E28" s="9">
        <v>15.279641719000001</v>
      </c>
      <c r="F28" s="9" t="str">
        <f>IF($B28="N/A","N/A",IF(E28&gt;15,"No",IF(E28&lt;-15,"No","Yes")))</f>
        <v>N/A</v>
      </c>
      <c r="G28" s="9">
        <v>17.245664101999999</v>
      </c>
      <c r="H28" s="9" t="str">
        <f>IF($B28="N/A","N/A",IF(G28&gt;15,"No",IF(G28&lt;-15,"No","Yes")))</f>
        <v>N/A</v>
      </c>
      <c r="I28" s="10">
        <v>4.0129999999999999</v>
      </c>
      <c r="J28" s="10">
        <v>12.87</v>
      </c>
      <c r="K28" s="9" t="str">
        <f t="shared" si="1"/>
        <v>Yes</v>
      </c>
    </row>
    <row r="29" spans="1:11" x14ac:dyDescent="0.25">
      <c r="A29" s="3" t="s">
        <v>55</v>
      </c>
      <c r="B29" s="33" t="s">
        <v>213</v>
      </c>
      <c r="C29" s="9">
        <v>85.308901474999999</v>
      </c>
      <c r="D29" s="9" t="str">
        <f>IF($B29="N/A","N/A",IF(C29&gt;15,"No",IF(C29&lt;-15,"No","Yes")))</f>
        <v>N/A</v>
      </c>
      <c r="E29" s="9">
        <v>84.719756626000006</v>
      </c>
      <c r="F29" s="9" t="str">
        <f>IF($B29="N/A","N/A",IF(E29&gt;15,"No",IF(E29&lt;-15,"No","Yes")))</f>
        <v>N/A</v>
      </c>
      <c r="G29" s="9">
        <v>82.753747860000004</v>
      </c>
      <c r="H29" s="9" t="str">
        <f>IF($B29="N/A","N/A",IF(G29&gt;15,"No",IF(G29&lt;-15,"No","Yes")))</f>
        <v>N/A</v>
      </c>
      <c r="I29" s="10">
        <v>-0.69099999999999995</v>
      </c>
      <c r="J29" s="10">
        <v>-2.3199999999999998</v>
      </c>
      <c r="K29" s="9" t="str">
        <f t="shared" si="1"/>
        <v>Yes</v>
      </c>
    </row>
    <row r="30" spans="1:11" x14ac:dyDescent="0.25">
      <c r="A30" s="3" t="s">
        <v>56</v>
      </c>
      <c r="B30" s="33" t="s">
        <v>213</v>
      </c>
      <c r="C30" s="9">
        <v>75.361791674000003</v>
      </c>
      <c r="D30" s="9" t="str">
        <f>IF($B30="N/A","N/A",IF(C30&gt;15,"No",IF(C30&lt;-15,"No","Yes")))</f>
        <v>N/A</v>
      </c>
      <c r="E30" s="9">
        <v>77.938352809999998</v>
      </c>
      <c r="F30" s="9" t="str">
        <f>IF($B30="N/A","N/A",IF(E30&gt;15,"No",IF(E30&lt;-15,"No","Yes")))</f>
        <v>N/A</v>
      </c>
      <c r="G30" s="9">
        <v>80.387548386999995</v>
      </c>
      <c r="H30" s="9" t="str">
        <f>IF($B30="N/A","N/A",IF(G30&gt;15,"No",IF(G30&lt;-15,"No","Yes")))</f>
        <v>N/A</v>
      </c>
      <c r="I30" s="10">
        <v>3.419</v>
      </c>
      <c r="J30" s="10">
        <v>3.1419999999999999</v>
      </c>
      <c r="K30" s="9" t="str">
        <f t="shared" si="1"/>
        <v>Yes</v>
      </c>
    </row>
    <row r="31" spans="1:11" x14ac:dyDescent="0.25">
      <c r="A31" s="3" t="s">
        <v>57</v>
      </c>
      <c r="B31" s="33" t="s">
        <v>213</v>
      </c>
      <c r="C31" s="9">
        <v>18.653502129</v>
      </c>
      <c r="D31" s="9" t="str">
        <f>IF($B31="N/A","N/A",IF(C31&gt;15,"No",IF(C31&lt;-15,"No","Yes")))</f>
        <v>N/A</v>
      </c>
      <c r="E31" s="9">
        <v>15.052597951999999</v>
      </c>
      <c r="F31" s="9" t="str">
        <f>IF($B31="N/A","N/A",IF(E31&gt;15,"No",IF(E31&lt;-15,"No","Yes")))</f>
        <v>N/A</v>
      </c>
      <c r="G31" s="9">
        <v>12.929334692999999</v>
      </c>
      <c r="H31" s="9" t="str">
        <f>IF($B31="N/A","N/A",IF(G31&gt;15,"No",IF(G31&lt;-15,"No","Yes")))</f>
        <v>N/A</v>
      </c>
      <c r="I31" s="10">
        <v>-19.3</v>
      </c>
      <c r="J31" s="10">
        <v>-14.1</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588742</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v>0.82277126479999996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v>56.141399798000002</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v>22.780267078000001</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v>14.897357416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v>74.577998511999994</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v>1.8094513386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v>100</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v>0</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v>98.991069092999993</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v>91.949954309000006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v>98.189019978000005</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v>75.363232112000006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v>99.465130736000006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v>99.995074243000005</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v>99.995074243000005</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v>60.849404323000002</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v>38.468293412000001</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v>0.1948221802</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v>99.995074243000005</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v>99.995074243000005</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v>99.995074243000005</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v>9.3188527402000005</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v>90.676221502999994</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v>73.783932520999997</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v>23.447282511000001</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2462160</v>
      </c>
      <c r="D7" s="66" t="str">
        <f>IF($B7="N/A","N/A",IF(C7&gt;10,"No",IF(C7&lt;-10,"No","Yes")))</f>
        <v>N/A</v>
      </c>
      <c r="E7" s="29">
        <v>2569286</v>
      </c>
      <c r="F7" s="66" t="str">
        <f>IF($B7="N/A","N/A",IF(E7&gt;10,"No",IF(E7&lt;-10,"No","Yes")))</f>
        <v>N/A</v>
      </c>
      <c r="G7" s="29">
        <v>2592530</v>
      </c>
      <c r="H7" s="66" t="str">
        <f>IF($B7="N/A","N/A",IF(G7&gt;10,"No",IF(G7&lt;-10,"No","Yes")))</f>
        <v>N/A</v>
      </c>
      <c r="I7" s="67">
        <v>4.351</v>
      </c>
      <c r="J7" s="67">
        <v>0.90469999999999995</v>
      </c>
      <c r="K7" s="68" t="s">
        <v>739</v>
      </c>
      <c r="L7" s="30" t="str">
        <f>IF(J7="Div by 0", "N/A", IF(K7="N/A","N/A", IF(J7&gt;VALUE(MID(K7,1,2)), "No", IF(J7&lt;-1*VALUE(MID(K7,1,2)), "No", "Yes"))))</f>
        <v>Yes</v>
      </c>
    </row>
    <row r="8" spans="1:12" x14ac:dyDescent="0.25">
      <c r="A8" s="3" t="s">
        <v>58</v>
      </c>
      <c r="B8" s="33" t="s">
        <v>213</v>
      </c>
      <c r="C8" s="43">
        <v>17282029848</v>
      </c>
      <c r="D8" s="11" t="str">
        <f>IF($B8="N/A","N/A",IF(C8&gt;10,"No",IF(C8&lt;-10,"No","Yes")))</f>
        <v>N/A</v>
      </c>
      <c r="E8" s="43">
        <v>18331226500</v>
      </c>
      <c r="F8" s="11" t="str">
        <f>IF($B8="N/A","N/A",IF(E8&gt;10,"No",IF(E8&lt;-10,"No","Yes")))</f>
        <v>N/A</v>
      </c>
      <c r="G8" s="43">
        <v>18660405654</v>
      </c>
      <c r="H8" s="11" t="str">
        <f>IF($B8="N/A","N/A",IF(G8&gt;10,"No",IF(G8&lt;-10,"No","Yes")))</f>
        <v>N/A</v>
      </c>
      <c r="I8" s="12">
        <v>6.0709999999999997</v>
      </c>
      <c r="J8" s="12">
        <v>1.796</v>
      </c>
      <c r="K8" s="41" t="s">
        <v>739</v>
      </c>
      <c r="L8" s="9" t="str">
        <f>IF(J8="Div by 0", "N/A", IF(K8="N/A","N/A", IF(J8&gt;VALUE(MID(K8,1,2)), "No", IF(J8&lt;-1*VALUE(MID(K8,1,2)), "No", "Yes"))))</f>
        <v>Yes</v>
      </c>
    </row>
    <row r="9" spans="1:12" x14ac:dyDescent="0.25">
      <c r="A9" s="4" t="s">
        <v>944</v>
      </c>
      <c r="B9" s="9" t="s">
        <v>213</v>
      </c>
      <c r="C9" s="8">
        <v>5.8921840984999996</v>
      </c>
      <c r="D9" s="11" t="str">
        <f>IF($B9="N/A","N/A",IF(C9&gt;10,"No",IF(C9&lt;-10,"No","Yes")))</f>
        <v>N/A</v>
      </c>
      <c r="E9" s="8">
        <v>6.2805775612000003</v>
      </c>
      <c r="F9" s="11" t="str">
        <f>IF($B9="N/A","N/A",IF(E9&gt;10,"No",IF(E9&lt;-10,"No","Yes")))</f>
        <v>N/A</v>
      </c>
      <c r="G9" s="8">
        <v>6.1522913910000003</v>
      </c>
      <c r="H9" s="11" t="str">
        <f>IF($B9="N/A","N/A",IF(G9&gt;10,"No",IF(G9&lt;-10,"No","Yes")))</f>
        <v>N/A</v>
      </c>
      <c r="I9" s="12">
        <v>6.5919999999999996</v>
      </c>
      <c r="J9" s="12">
        <v>-2.04</v>
      </c>
      <c r="K9" s="9" t="s">
        <v>213</v>
      </c>
      <c r="L9" s="9" t="str">
        <f>IF(J9="Div by 0", "N/A", IF(K9="N/A","N/A", IF(J9&gt;VALUE(MID(K9,1,2)), "No", IF(J9&lt;-1*VALUE(MID(K9,1,2)), "No", "Yes"))))</f>
        <v>N/A</v>
      </c>
    </row>
    <row r="10" spans="1:12" x14ac:dyDescent="0.25">
      <c r="A10" s="4" t="s">
        <v>945</v>
      </c>
      <c r="B10" s="9" t="s">
        <v>213</v>
      </c>
      <c r="C10" s="8">
        <v>6.7125207135</v>
      </c>
      <c r="D10" s="11" t="str">
        <f t="shared" ref="D10:D19" si="0">IF($B10="N/A","N/A",IF(C10&gt;10,"No",IF(C10&lt;-10,"No","Yes")))</f>
        <v>N/A</v>
      </c>
      <c r="E10" s="8">
        <v>6.5925319330000001</v>
      </c>
      <c r="F10" s="11" t="str">
        <f t="shared" ref="F10:F19" si="1">IF($B10="N/A","N/A",IF(E10&gt;10,"No",IF(E10&lt;-10,"No","Yes")))</f>
        <v>N/A</v>
      </c>
      <c r="G10" s="8">
        <v>6.4209864495</v>
      </c>
      <c r="H10" s="11" t="str">
        <f t="shared" ref="H10:H19" si="2">IF($B10="N/A","N/A",IF(G10&gt;10,"No",IF(G10&lt;-10,"No","Yes")))</f>
        <v>N/A</v>
      </c>
      <c r="I10" s="12">
        <v>-1.79</v>
      </c>
      <c r="J10" s="12">
        <v>-2.6</v>
      </c>
      <c r="K10" s="9" t="s">
        <v>213</v>
      </c>
      <c r="L10" s="9" t="str">
        <f t="shared" ref="L10:L26" si="3">IF(J10="Div by 0", "N/A", IF(K10="N/A","N/A", IF(J10&gt;VALUE(MID(K10,1,2)), "No", IF(J10&lt;-1*VALUE(MID(K10,1,2)), "No", "Yes"))))</f>
        <v>N/A</v>
      </c>
    </row>
    <row r="11" spans="1:12" x14ac:dyDescent="0.25">
      <c r="A11" s="4" t="s">
        <v>946</v>
      </c>
      <c r="B11" s="9" t="s">
        <v>213</v>
      </c>
      <c r="C11" s="8">
        <v>53.359367384999999</v>
      </c>
      <c r="D11" s="11" t="str">
        <f t="shared" si="0"/>
        <v>N/A</v>
      </c>
      <c r="E11" s="8">
        <v>53.279276811000003</v>
      </c>
      <c r="F11" s="11" t="str">
        <f t="shared" si="1"/>
        <v>N/A</v>
      </c>
      <c r="G11" s="8">
        <v>35.191376763000001</v>
      </c>
      <c r="H11" s="11" t="str">
        <f t="shared" si="2"/>
        <v>N/A</v>
      </c>
      <c r="I11" s="12">
        <v>-0.15</v>
      </c>
      <c r="J11" s="12">
        <v>-33.9</v>
      </c>
      <c r="K11" s="9" t="s">
        <v>213</v>
      </c>
      <c r="L11" s="9" t="str">
        <f t="shared" si="3"/>
        <v>N/A</v>
      </c>
    </row>
    <row r="12" spans="1:12" x14ac:dyDescent="0.25">
      <c r="A12" s="4" t="s">
        <v>947</v>
      </c>
      <c r="B12" s="9" t="s">
        <v>213</v>
      </c>
      <c r="C12" s="8">
        <v>0</v>
      </c>
      <c r="D12" s="11" t="str">
        <f t="shared" si="0"/>
        <v>N/A</v>
      </c>
      <c r="E12" s="8">
        <v>0</v>
      </c>
      <c r="F12" s="11" t="str">
        <f t="shared" si="1"/>
        <v>N/A</v>
      </c>
      <c r="G12" s="8">
        <v>0.78440750930000003</v>
      </c>
      <c r="H12" s="11" t="str">
        <f t="shared" si="2"/>
        <v>N/A</v>
      </c>
      <c r="I12" s="12" t="s">
        <v>1746</v>
      </c>
      <c r="J12" s="12" t="s">
        <v>1746</v>
      </c>
      <c r="K12" s="9" t="s">
        <v>213</v>
      </c>
      <c r="L12" s="9" t="str">
        <f t="shared" si="3"/>
        <v>N/A</v>
      </c>
    </row>
    <row r="13" spans="1:12" x14ac:dyDescent="0.25">
      <c r="A13" s="4" t="s">
        <v>948</v>
      </c>
      <c r="B13" s="11" t="s">
        <v>213</v>
      </c>
      <c r="C13" s="8">
        <v>34.035927803</v>
      </c>
      <c r="D13" s="11" t="str">
        <f t="shared" si="0"/>
        <v>N/A</v>
      </c>
      <c r="E13" s="8">
        <v>33.847613695</v>
      </c>
      <c r="F13" s="11" t="str">
        <f t="shared" si="1"/>
        <v>N/A</v>
      </c>
      <c r="G13" s="8">
        <v>27.353318958999999</v>
      </c>
      <c r="H13" s="11" t="str">
        <f t="shared" si="2"/>
        <v>N/A</v>
      </c>
      <c r="I13" s="12">
        <v>-0.55300000000000005</v>
      </c>
      <c r="J13" s="12">
        <v>-19.2</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18.417761800000001</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6.2217216399999997E-2</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5.6176399116000004</v>
      </c>
      <c r="H16" s="11" t="str">
        <f t="shared" si="2"/>
        <v>N/A</v>
      </c>
      <c r="I16" s="12" t="s">
        <v>1746</v>
      </c>
      <c r="J16" s="12" t="s">
        <v>1746</v>
      </c>
      <c r="K16" s="9" t="s">
        <v>213</v>
      </c>
      <c r="L16" s="9" t="str">
        <f t="shared" si="3"/>
        <v>N/A</v>
      </c>
    </row>
    <row r="17" spans="1:12" ht="12.75" customHeight="1" x14ac:dyDescent="0.25">
      <c r="A17" s="4" t="s">
        <v>952</v>
      </c>
      <c r="B17" s="11" t="s">
        <v>213</v>
      </c>
      <c r="C17" s="8">
        <v>40.748448517</v>
      </c>
      <c r="D17" s="11" t="str">
        <f t="shared" si="0"/>
        <v>N/A</v>
      </c>
      <c r="E17" s="8">
        <v>40.440145628000003</v>
      </c>
      <c r="F17" s="11" t="str">
        <f t="shared" si="1"/>
        <v>N/A</v>
      </c>
      <c r="G17" s="8">
        <v>39.454162535999998</v>
      </c>
      <c r="H17" s="11" t="str">
        <f t="shared" si="2"/>
        <v>N/A</v>
      </c>
      <c r="I17" s="12">
        <v>-0.75700000000000001</v>
      </c>
      <c r="J17" s="12">
        <v>-2.44</v>
      </c>
      <c r="K17" s="9" t="s">
        <v>213</v>
      </c>
      <c r="L17" s="9" t="str">
        <f t="shared" si="3"/>
        <v>N/A</v>
      </c>
    </row>
    <row r="18" spans="1:12" ht="12.75" customHeight="1" x14ac:dyDescent="0.25">
      <c r="A18" s="4" t="s">
        <v>953</v>
      </c>
      <c r="B18" s="11" t="s">
        <v>213</v>
      </c>
      <c r="C18" s="8">
        <v>53.359367384999999</v>
      </c>
      <c r="D18" s="11" t="str">
        <f t="shared" si="0"/>
        <v>N/A</v>
      </c>
      <c r="E18" s="8">
        <v>53.279276811000003</v>
      </c>
      <c r="F18" s="11" t="str">
        <f t="shared" si="1"/>
        <v>N/A</v>
      </c>
      <c r="G18" s="8">
        <v>54.393546073000003</v>
      </c>
      <c r="H18" s="11" t="str">
        <f t="shared" si="2"/>
        <v>N/A</v>
      </c>
      <c r="I18" s="12">
        <v>-0.15</v>
      </c>
      <c r="J18" s="12">
        <v>2.0910000000000002</v>
      </c>
      <c r="K18" s="9" t="s">
        <v>213</v>
      </c>
      <c r="L18" s="9" t="str">
        <f t="shared" si="3"/>
        <v>N/A</v>
      </c>
    </row>
    <row r="19" spans="1:12" ht="12.75" customHeight="1" x14ac:dyDescent="0.25">
      <c r="A19" s="18" t="s">
        <v>132</v>
      </c>
      <c r="B19" s="1" t="s">
        <v>213</v>
      </c>
      <c r="C19" s="34">
        <v>13078</v>
      </c>
      <c r="D19" s="11" t="str">
        <f t="shared" si="0"/>
        <v>N/A</v>
      </c>
      <c r="E19" s="34">
        <v>13355</v>
      </c>
      <c r="F19" s="11" t="str">
        <f t="shared" si="1"/>
        <v>N/A</v>
      </c>
      <c r="G19" s="34">
        <v>33153</v>
      </c>
      <c r="H19" s="11" t="str">
        <f t="shared" si="2"/>
        <v>N/A</v>
      </c>
      <c r="I19" s="12">
        <v>2.1179999999999999</v>
      </c>
      <c r="J19" s="12">
        <v>148.19999999999999</v>
      </c>
      <c r="K19" s="34" t="s">
        <v>213</v>
      </c>
      <c r="L19" s="9" t="str">
        <f t="shared" si="3"/>
        <v>N/A</v>
      </c>
    </row>
    <row r="20" spans="1:12" ht="12.75" customHeight="1" x14ac:dyDescent="0.25">
      <c r="A20" s="18" t="s">
        <v>133</v>
      </c>
      <c r="B20" s="41" t="s">
        <v>276</v>
      </c>
      <c r="C20" s="8">
        <v>0.53115963219999995</v>
      </c>
      <c r="D20" s="11" t="str">
        <f>IF($B20="N/A","N/A",IF(C20&gt;=2,"No",IF(C20&lt;0,"No","Yes")))</f>
        <v>Yes</v>
      </c>
      <c r="E20" s="8">
        <v>0.51979421520000002</v>
      </c>
      <c r="F20" s="11" t="str">
        <f>IF($B20="N/A","N/A",IF(E20&gt;=2,"No",IF(E20&lt;0,"No","Yes")))</f>
        <v>Yes</v>
      </c>
      <c r="G20" s="8">
        <v>1.2787894450999999</v>
      </c>
      <c r="H20" s="11" t="str">
        <f>IF($B20="N/A","N/A",IF(G20&gt;=2,"No",IF(G20&lt;0,"No","Yes")))</f>
        <v>Yes</v>
      </c>
      <c r="I20" s="12">
        <v>-2.14</v>
      </c>
      <c r="J20" s="12">
        <v>146</v>
      </c>
      <c r="K20" s="9" t="s">
        <v>213</v>
      </c>
      <c r="L20" s="9" t="str">
        <f t="shared" si="3"/>
        <v>N/A</v>
      </c>
    </row>
    <row r="21" spans="1:12" x14ac:dyDescent="0.25">
      <c r="A21" s="2" t="s">
        <v>134</v>
      </c>
      <c r="B21" s="41" t="s">
        <v>213</v>
      </c>
      <c r="C21" s="43">
        <v>66116722</v>
      </c>
      <c r="D21" s="11" t="str">
        <f t="shared" ref="D21:D26" si="4">IF($B21="N/A","N/A",IF(C21&gt;10,"No",IF(C21&lt;-10,"No","Yes")))</f>
        <v>N/A</v>
      </c>
      <c r="E21" s="43">
        <v>77127077</v>
      </c>
      <c r="F21" s="11" t="str">
        <f t="shared" ref="F21:F26" si="5">IF($B21="N/A","N/A",IF(E21&gt;10,"No",IF(E21&lt;-10,"No","Yes")))</f>
        <v>N/A</v>
      </c>
      <c r="G21" s="43">
        <v>77081650</v>
      </c>
      <c r="H21" s="11" t="str">
        <f t="shared" ref="H21:H26" si="6">IF($B21="N/A","N/A",IF(G21&gt;10,"No",IF(G21&lt;-10,"No","Yes")))</f>
        <v>N/A</v>
      </c>
      <c r="I21" s="12">
        <v>16.649999999999999</v>
      </c>
      <c r="J21" s="12">
        <v>-5.8999999999999997E-2</v>
      </c>
      <c r="K21" s="9" t="s">
        <v>213</v>
      </c>
      <c r="L21" s="9" t="str">
        <f t="shared" si="3"/>
        <v>N/A</v>
      </c>
    </row>
    <row r="22" spans="1:12" x14ac:dyDescent="0.25">
      <c r="A22" s="2" t="s">
        <v>1719</v>
      </c>
      <c r="B22" s="41" t="s">
        <v>213</v>
      </c>
      <c r="C22" s="43">
        <v>5055.5682826000002</v>
      </c>
      <c r="D22" s="11" t="str">
        <f t="shared" si="4"/>
        <v>N/A</v>
      </c>
      <c r="E22" s="43">
        <v>5775.1461625000002</v>
      </c>
      <c r="F22" s="11" t="str">
        <f t="shared" si="5"/>
        <v>N/A</v>
      </c>
      <c r="G22" s="43">
        <v>2325.0279009000001</v>
      </c>
      <c r="H22" s="11" t="str">
        <f t="shared" si="6"/>
        <v>N/A</v>
      </c>
      <c r="I22" s="12">
        <v>14.23</v>
      </c>
      <c r="J22" s="12">
        <v>-59.7</v>
      </c>
      <c r="K22" s="9" t="s">
        <v>213</v>
      </c>
      <c r="L22" s="9" t="str">
        <f t="shared" si="3"/>
        <v>N/A</v>
      </c>
    </row>
    <row r="23" spans="1:12" ht="12.75" customHeight="1" x14ac:dyDescent="0.25">
      <c r="A23" s="18" t="s">
        <v>135</v>
      </c>
      <c r="B23" s="33" t="s">
        <v>213</v>
      </c>
      <c r="C23" s="1">
        <v>9928</v>
      </c>
      <c r="D23" s="11" t="str">
        <f t="shared" si="4"/>
        <v>N/A</v>
      </c>
      <c r="E23" s="1">
        <v>10246</v>
      </c>
      <c r="F23" s="11" t="str">
        <f t="shared" si="5"/>
        <v>N/A</v>
      </c>
      <c r="G23" s="1">
        <v>11406</v>
      </c>
      <c r="H23" s="11" t="str">
        <f t="shared" si="6"/>
        <v>N/A</v>
      </c>
      <c r="I23" s="12">
        <v>3.2029999999999998</v>
      </c>
      <c r="J23" s="12">
        <v>11.32</v>
      </c>
      <c r="K23" s="34" t="s">
        <v>213</v>
      </c>
      <c r="L23" s="9" t="str">
        <f t="shared" si="3"/>
        <v>N/A</v>
      </c>
    </row>
    <row r="24" spans="1:12" ht="12.75" customHeight="1" x14ac:dyDescent="0.25">
      <c r="A24" s="18" t="s">
        <v>136</v>
      </c>
      <c r="B24" s="33" t="s">
        <v>213</v>
      </c>
      <c r="C24" s="13">
        <v>0.40322318610000002</v>
      </c>
      <c r="D24" s="11" t="str">
        <f t="shared" si="4"/>
        <v>N/A</v>
      </c>
      <c r="E24" s="13">
        <v>0.39878783439999999</v>
      </c>
      <c r="F24" s="11" t="str">
        <f t="shared" si="5"/>
        <v>N/A</v>
      </c>
      <c r="G24" s="13">
        <v>0.43995633610000001</v>
      </c>
      <c r="H24" s="11" t="str">
        <f t="shared" si="6"/>
        <v>N/A</v>
      </c>
      <c r="I24" s="12">
        <v>-1.1000000000000001</v>
      </c>
      <c r="J24" s="12">
        <v>10.32</v>
      </c>
      <c r="K24" s="9" t="s">
        <v>213</v>
      </c>
      <c r="L24" s="9" t="str">
        <f t="shared" si="3"/>
        <v>N/A</v>
      </c>
    </row>
    <row r="25" spans="1:12" ht="25" x14ac:dyDescent="0.25">
      <c r="A25" s="2" t="s">
        <v>137</v>
      </c>
      <c r="B25" s="33" t="s">
        <v>213</v>
      </c>
      <c r="C25" s="14">
        <v>43565042</v>
      </c>
      <c r="D25" s="11" t="str">
        <f t="shared" si="4"/>
        <v>N/A</v>
      </c>
      <c r="E25" s="14">
        <v>46305361</v>
      </c>
      <c r="F25" s="11" t="str">
        <f t="shared" si="5"/>
        <v>N/A</v>
      </c>
      <c r="G25" s="14">
        <v>55102207</v>
      </c>
      <c r="H25" s="11" t="str">
        <f t="shared" si="6"/>
        <v>N/A</v>
      </c>
      <c r="I25" s="12">
        <v>6.29</v>
      </c>
      <c r="J25" s="12">
        <v>19</v>
      </c>
      <c r="K25" s="9" t="s">
        <v>213</v>
      </c>
      <c r="L25" s="9" t="str">
        <f t="shared" si="3"/>
        <v>N/A</v>
      </c>
    </row>
    <row r="26" spans="1:12" ht="25" x14ac:dyDescent="0.25">
      <c r="A26" s="2" t="s">
        <v>954</v>
      </c>
      <c r="B26" s="33" t="s">
        <v>213</v>
      </c>
      <c r="C26" s="14">
        <v>4388.0985092999999</v>
      </c>
      <c r="D26" s="11" t="str">
        <f t="shared" si="4"/>
        <v>N/A</v>
      </c>
      <c r="E26" s="14">
        <v>4519.3598476999996</v>
      </c>
      <c r="F26" s="11" t="str">
        <f t="shared" si="5"/>
        <v>N/A</v>
      </c>
      <c r="G26" s="14">
        <v>4830.9843064999995</v>
      </c>
      <c r="H26" s="11" t="str">
        <f t="shared" si="6"/>
        <v>N/A</v>
      </c>
      <c r="I26" s="12">
        <v>2.9910000000000001</v>
      </c>
      <c r="J26" s="12">
        <v>6.8949999999999996</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2449082</v>
      </c>
      <c r="D6" s="11" t="str">
        <f>IF($B6="N/A","N/A",IF(C6&gt;10,"No",IF(C6&lt;-10,"No","Yes")))</f>
        <v>N/A</v>
      </c>
      <c r="E6" s="34">
        <v>2555931</v>
      </c>
      <c r="F6" s="11" t="str">
        <f>IF($B6="N/A","N/A",IF(E6&gt;10,"No",IF(E6&lt;-10,"No","Yes")))</f>
        <v>N/A</v>
      </c>
      <c r="G6" s="34">
        <v>2559377</v>
      </c>
      <c r="H6" s="11" t="str">
        <f>IF($B6="N/A","N/A",IF(G6&gt;10,"No",IF(G6&lt;-10,"No","Yes")))</f>
        <v>N/A</v>
      </c>
      <c r="I6" s="12">
        <v>4.3630000000000004</v>
      </c>
      <c r="J6" s="12">
        <v>0.1348</v>
      </c>
      <c r="K6" s="1" t="s">
        <v>739</v>
      </c>
      <c r="L6" s="9" t="str">
        <f>IF(J6="Div by 0", "N/A", IF(K6="N/A","N/A", IF(J6&gt;VALUE(MID(K6,1,2)), "No", IF(J6&lt;-1*VALUE(MID(K6,1,2)), "No", "Yes"))))</f>
        <v>Yes</v>
      </c>
    </row>
    <row r="7" spans="1:12" x14ac:dyDescent="0.25">
      <c r="A7" s="18" t="s">
        <v>59</v>
      </c>
      <c r="B7" s="34" t="s">
        <v>213</v>
      </c>
      <c r="C7" s="34">
        <v>2052199.84</v>
      </c>
      <c r="D7" s="11" t="str">
        <f>IF($B7="N/A","N/A",IF(C7&gt;10,"No",IF(C7&lt;-10,"No","Yes")))</f>
        <v>N/A</v>
      </c>
      <c r="E7" s="34">
        <v>2139006.9500000002</v>
      </c>
      <c r="F7" s="11" t="str">
        <f>IF($B7="N/A","N/A",IF(E7&gt;10,"No",IF(E7&lt;-10,"No","Yes")))</f>
        <v>N/A</v>
      </c>
      <c r="G7" s="34">
        <v>2147584.33</v>
      </c>
      <c r="H7" s="11" t="str">
        <f>IF($B7="N/A","N/A",IF(G7&gt;10,"No",IF(G7&lt;-10,"No","Yes")))</f>
        <v>N/A</v>
      </c>
      <c r="I7" s="12">
        <v>4.2300000000000004</v>
      </c>
      <c r="J7" s="12">
        <v>0.40100000000000002</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1746</v>
      </c>
      <c r="J8" s="12" t="s">
        <v>1746</v>
      </c>
      <c r="K8" s="34" t="s">
        <v>213</v>
      </c>
      <c r="L8" s="9" t="str">
        <f>IF(J8="Div by 0", "N/A", IF(K8="N/A","N/A", IF(J8&gt;VALUE(MID(K8,1,2)), "No", IF(J8&lt;-1*VALUE(MID(K8,1,2)), "No", "Yes"))))</f>
        <v>N/A</v>
      </c>
    </row>
    <row r="9" spans="1:12" x14ac:dyDescent="0.25">
      <c r="A9" s="18" t="s">
        <v>681</v>
      </c>
      <c r="B9" s="34" t="s">
        <v>213</v>
      </c>
      <c r="C9" s="34" t="s">
        <v>1746</v>
      </c>
      <c r="D9" s="11" t="str">
        <f t="shared" ref="D9:D11" si="0">IF($B9="N/A","N/A",IF(C9&gt;10,"No",IF(C9&lt;-10,"No","Yes")))</f>
        <v>N/A</v>
      </c>
      <c r="E9" s="34" t="s">
        <v>1746</v>
      </c>
      <c r="F9" s="11" t="str">
        <f t="shared" ref="F9:F11" si="1">IF($B9="N/A","N/A",IF(E9&gt;10,"No",IF(E9&lt;-10,"No","Yes")))</f>
        <v>N/A</v>
      </c>
      <c r="G9" s="34" t="s">
        <v>1746</v>
      </c>
      <c r="H9" s="11" t="str">
        <f t="shared" ref="H9:H11" si="2">IF($B9="N/A","N/A",IF(G9&gt;10,"No",IF(G9&lt;-10,"No","Yes")))</f>
        <v>N/A</v>
      </c>
      <c r="I9" s="12" t="s">
        <v>1746</v>
      </c>
      <c r="J9" s="12" t="s">
        <v>1746</v>
      </c>
      <c r="K9" s="34" t="s">
        <v>213</v>
      </c>
      <c r="L9" s="9" t="str">
        <f t="shared" ref="L9:L11" si="3">IF(J9="Div by 0", "N/A", IF(K9="N/A","N/A", IF(J9&gt;VALUE(MID(K9,1,2)), "No", IF(J9&lt;-1*VALUE(MID(K9,1,2)), "No", "Yes"))))</f>
        <v>N/A</v>
      </c>
    </row>
    <row r="10" spans="1:12" x14ac:dyDescent="0.25">
      <c r="A10" s="18" t="s">
        <v>425</v>
      </c>
      <c r="B10" s="34" t="s">
        <v>213</v>
      </c>
      <c r="C10" s="34" t="s">
        <v>1746</v>
      </c>
      <c r="D10" s="11" t="str">
        <f t="shared" si="0"/>
        <v>N/A</v>
      </c>
      <c r="E10" s="34" t="s">
        <v>1746</v>
      </c>
      <c r="F10" s="11" t="str">
        <f t="shared" si="1"/>
        <v>N/A</v>
      </c>
      <c r="G10" s="34" t="s">
        <v>1746</v>
      </c>
      <c r="H10" s="11" t="str">
        <f t="shared" si="2"/>
        <v>N/A</v>
      </c>
      <c r="I10" s="12" t="s">
        <v>1746</v>
      </c>
      <c r="J10" s="12" t="s">
        <v>1746</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1746</v>
      </c>
      <c r="J11" s="12" t="s">
        <v>1746</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1746</v>
      </c>
      <c r="J12" s="12" t="s">
        <v>1746</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99.008071814000004</v>
      </c>
      <c r="F13" s="13" t="str">
        <f>IF($B13="N/A","N/A",IF(E13&gt;=95,"Yes","No"))</f>
        <v>N/A</v>
      </c>
      <c r="G13" s="8">
        <v>99.156357192000002</v>
      </c>
      <c r="H13" s="11" t="str">
        <f>IF($B13="N/A","N/A",IF(G13&gt;=95,"Yes","No"))</f>
        <v>N/A</v>
      </c>
      <c r="I13" s="12" t="s">
        <v>213</v>
      </c>
      <c r="J13" s="12">
        <v>0.14979999999999999</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0.99192818589999998</v>
      </c>
      <c r="F14" s="13" t="str">
        <f>IF($B14="N/A","N/A",IF(E14&gt;95,"Yes","No"))</f>
        <v>N/A</v>
      </c>
      <c r="G14" s="59">
        <v>0.84364280840000005</v>
      </c>
      <c r="H14" s="11" t="str">
        <f>IF($B14="N/A","N/A",IF(G14&gt;95,"Yes","No"))</f>
        <v>N/A</v>
      </c>
      <c r="I14" s="60" t="s">
        <v>213</v>
      </c>
      <c r="J14" s="60">
        <v>-14.9</v>
      </c>
      <c r="K14" s="61" t="s">
        <v>213</v>
      </c>
      <c r="L14" s="9" t="str">
        <f t="shared" si="4"/>
        <v>N/A</v>
      </c>
    </row>
    <row r="15" spans="1:12" x14ac:dyDescent="0.25">
      <c r="A15" s="16" t="s">
        <v>366</v>
      </c>
      <c r="B15" s="58" t="s">
        <v>213</v>
      </c>
      <c r="C15" s="59" t="s">
        <v>213</v>
      </c>
      <c r="D15" s="59" t="str">
        <f t="shared" ref="D15:D21" si="5">IF($B15="N/A","N/A",IF(C15&gt;10,"No",IF(C15&lt;-10,"No","Yes")))</f>
        <v>N/A</v>
      </c>
      <c r="E15" s="59">
        <v>0</v>
      </c>
      <c r="F15" s="59" t="str">
        <f t="shared" ref="F15:F21" si="6">IF($B15="N/A","N/A",IF(E15&gt;10,"No",IF(E15&lt;-10,"No","Yes")))</f>
        <v>N/A</v>
      </c>
      <c r="G15" s="59">
        <v>0</v>
      </c>
      <c r="H15" s="62" t="str">
        <f t="shared" ref="H15:H21" si="7">IF($B15="N/A","N/A",IF(G15&gt;10,"No",IF(G15&lt;-10,"No","Yes")))</f>
        <v>N/A</v>
      </c>
      <c r="I15" s="60" t="s">
        <v>213</v>
      </c>
      <c r="J15" s="60" t="s">
        <v>1746</v>
      </c>
      <c r="K15" s="61" t="s">
        <v>213</v>
      </c>
      <c r="L15" s="9" t="str">
        <f t="shared" si="4"/>
        <v>N/A</v>
      </c>
    </row>
    <row r="16" spans="1:12" x14ac:dyDescent="0.25">
      <c r="A16" s="16" t="s">
        <v>367</v>
      </c>
      <c r="B16" s="58" t="s">
        <v>213</v>
      </c>
      <c r="C16" s="63" t="s">
        <v>213</v>
      </c>
      <c r="D16" s="63" t="str">
        <f t="shared" si="5"/>
        <v>N/A</v>
      </c>
      <c r="E16" s="63">
        <v>25353</v>
      </c>
      <c r="F16" s="63" t="str">
        <f t="shared" si="6"/>
        <v>N/A</v>
      </c>
      <c r="G16" s="63">
        <v>21592</v>
      </c>
      <c r="H16" s="62" t="str">
        <f t="shared" si="7"/>
        <v>N/A</v>
      </c>
      <c r="I16" s="60" t="s">
        <v>213</v>
      </c>
      <c r="J16" s="60">
        <v>-14.8</v>
      </c>
      <c r="K16" s="61" t="s">
        <v>213</v>
      </c>
      <c r="L16" s="9" t="str">
        <f t="shared" si="4"/>
        <v>N/A</v>
      </c>
    </row>
    <row r="17" spans="1:12" x14ac:dyDescent="0.25">
      <c r="A17" s="17" t="s">
        <v>368</v>
      </c>
      <c r="B17" s="58" t="s">
        <v>213</v>
      </c>
      <c r="C17" s="59" t="s">
        <v>213</v>
      </c>
      <c r="D17" s="62" t="str">
        <f t="shared" si="5"/>
        <v>N/A</v>
      </c>
      <c r="E17" s="59">
        <v>0.99192818589999998</v>
      </c>
      <c r="F17" s="62" t="str">
        <f t="shared" si="6"/>
        <v>N/A</v>
      </c>
      <c r="G17" s="59">
        <v>0.84364280840000005</v>
      </c>
      <c r="H17" s="62" t="str">
        <f t="shared" si="7"/>
        <v>N/A</v>
      </c>
      <c r="I17" s="60" t="s">
        <v>213</v>
      </c>
      <c r="J17" s="60">
        <v>-14.9</v>
      </c>
      <c r="K17" s="61" t="s">
        <v>213</v>
      </c>
      <c r="L17" s="9" t="str">
        <f t="shared" si="4"/>
        <v>N/A</v>
      </c>
    </row>
    <row r="18" spans="1:12" x14ac:dyDescent="0.25">
      <c r="A18" s="16" t="s">
        <v>682</v>
      </c>
      <c r="B18" s="58" t="s">
        <v>213</v>
      </c>
      <c r="C18" s="59" t="s">
        <v>213</v>
      </c>
      <c r="D18" s="62" t="str">
        <f t="shared" si="5"/>
        <v>N/A</v>
      </c>
      <c r="E18" s="59">
        <v>81.185658501999995</v>
      </c>
      <c r="F18" s="62" t="str">
        <f t="shared" si="6"/>
        <v>N/A</v>
      </c>
      <c r="G18" s="59">
        <v>81.965542794000001</v>
      </c>
      <c r="H18" s="62" t="str">
        <f t="shared" si="7"/>
        <v>N/A</v>
      </c>
      <c r="I18" s="12" t="s">
        <v>213</v>
      </c>
      <c r="J18" s="12">
        <v>0.96060000000000001</v>
      </c>
      <c r="K18" s="61" t="s">
        <v>213</v>
      </c>
      <c r="L18" s="9" t="str">
        <f t="shared" si="4"/>
        <v>N/A</v>
      </c>
    </row>
    <row r="19" spans="1:12" x14ac:dyDescent="0.25">
      <c r="A19" s="16" t="s">
        <v>683</v>
      </c>
      <c r="B19" s="58" t="s">
        <v>213</v>
      </c>
      <c r="C19" s="59" t="s">
        <v>213</v>
      </c>
      <c r="D19" s="62" t="str">
        <f t="shared" si="5"/>
        <v>N/A</v>
      </c>
      <c r="E19" s="59">
        <v>27.227547036000001</v>
      </c>
      <c r="F19" s="62" t="str">
        <f t="shared" si="6"/>
        <v>N/A</v>
      </c>
      <c r="G19" s="59">
        <v>32.405520563000003</v>
      </c>
      <c r="H19" s="62" t="str">
        <f t="shared" si="7"/>
        <v>N/A</v>
      </c>
      <c r="I19" s="12" t="s">
        <v>213</v>
      </c>
      <c r="J19" s="12">
        <v>19.02</v>
      </c>
      <c r="K19" s="61" t="s">
        <v>213</v>
      </c>
      <c r="L19" s="9" t="str">
        <f t="shared" si="4"/>
        <v>N/A</v>
      </c>
    </row>
    <row r="20" spans="1:12" ht="25" x14ac:dyDescent="0.25">
      <c r="A20" s="16" t="s">
        <v>684</v>
      </c>
      <c r="B20" s="58" t="s">
        <v>213</v>
      </c>
      <c r="C20" s="59" t="s">
        <v>213</v>
      </c>
      <c r="D20" s="62" t="str">
        <f t="shared" si="5"/>
        <v>N/A</v>
      </c>
      <c r="E20" s="59">
        <v>17.205064489000002</v>
      </c>
      <c r="F20" s="62" t="str">
        <f t="shared" si="6"/>
        <v>N/A</v>
      </c>
      <c r="G20" s="59">
        <v>16.705261208</v>
      </c>
      <c r="H20" s="62" t="str">
        <f t="shared" si="7"/>
        <v>N/A</v>
      </c>
      <c r="I20" s="12" t="s">
        <v>213</v>
      </c>
      <c r="J20" s="12">
        <v>-2.9</v>
      </c>
      <c r="K20" s="61" t="s">
        <v>213</v>
      </c>
      <c r="L20" s="9" t="str">
        <f t="shared" si="4"/>
        <v>N/A</v>
      </c>
    </row>
    <row r="21" spans="1:12" ht="25" x14ac:dyDescent="0.25">
      <c r="A21" s="16" t="s">
        <v>685</v>
      </c>
      <c r="B21" s="58" t="s">
        <v>213</v>
      </c>
      <c r="C21" s="59" t="s">
        <v>213</v>
      </c>
      <c r="D21" s="62" t="str">
        <f t="shared" si="5"/>
        <v>N/A</v>
      </c>
      <c r="E21" s="59">
        <v>0.90324616420000003</v>
      </c>
      <c r="F21" s="62" t="str">
        <f t="shared" si="6"/>
        <v>N/A</v>
      </c>
      <c r="G21" s="59">
        <v>0.57428677289999996</v>
      </c>
      <c r="H21" s="62" t="str">
        <f t="shared" si="7"/>
        <v>N/A</v>
      </c>
      <c r="I21" s="12" t="s">
        <v>213</v>
      </c>
      <c r="J21" s="12">
        <v>-36.4</v>
      </c>
      <c r="K21" s="61" t="s">
        <v>213</v>
      </c>
      <c r="L21" s="9" t="str">
        <f t="shared" si="4"/>
        <v>N/A</v>
      </c>
    </row>
    <row r="22" spans="1:12" x14ac:dyDescent="0.25">
      <c r="A22" s="2" t="s">
        <v>1726</v>
      </c>
      <c r="B22" s="41" t="s">
        <v>217</v>
      </c>
      <c r="C22" s="1">
        <v>201</v>
      </c>
      <c r="D22" s="11" t="str">
        <f>IF($B22="N/A","N/A",IF(C22&gt;0,"No",IF(C22&lt;0,"No","Yes")))</f>
        <v>No</v>
      </c>
      <c r="E22" s="1">
        <v>219</v>
      </c>
      <c r="F22" s="11" t="str">
        <f>IF($B22="N/A","N/A",IF(E22&gt;0,"No",IF(E22&lt;0,"No","Yes")))</f>
        <v>No</v>
      </c>
      <c r="G22" s="1">
        <v>222</v>
      </c>
      <c r="H22" s="11" t="str">
        <f>IF($B22="N/A","N/A",IF(G22&gt;0,"No",IF(G22&lt;0,"No","Yes")))</f>
        <v>No</v>
      </c>
      <c r="I22" s="12">
        <v>8.9550000000000001</v>
      </c>
      <c r="J22" s="12">
        <v>1.37</v>
      </c>
      <c r="K22" s="41" t="s">
        <v>213</v>
      </c>
      <c r="L22" s="9" t="str">
        <f t="shared" si="4"/>
        <v>N/A</v>
      </c>
    </row>
    <row r="23" spans="1:12" x14ac:dyDescent="0.25">
      <c r="A23" s="6" t="s">
        <v>145</v>
      </c>
      <c r="B23" s="41" t="s">
        <v>279</v>
      </c>
      <c r="C23" s="8">
        <v>1.6414313600000001E-2</v>
      </c>
      <c r="D23" s="11" t="str">
        <f>IF($B23="N/A","N/A",IF(C23&gt;=10,"No",IF(C23&lt;0,"No","Yes")))</f>
        <v>Yes</v>
      </c>
      <c r="E23" s="8">
        <v>1.72148622E-2</v>
      </c>
      <c r="F23" s="11" t="str">
        <f>IF($B23="N/A","N/A",IF(E23&gt;=10,"No",IF(E23&lt;0,"No","Yes")))</f>
        <v>Yes</v>
      </c>
      <c r="G23" s="8">
        <v>1.73479718E-2</v>
      </c>
      <c r="H23" s="11" t="str">
        <f>IF($B23="N/A","N/A",IF(G23&gt;=10,"No",IF(G23&lt;0,"No","Yes")))</f>
        <v>Yes</v>
      </c>
      <c r="I23" s="12">
        <v>4.8769999999999998</v>
      </c>
      <c r="J23" s="12">
        <v>0.7732</v>
      </c>
      <c r="K23" s="41" t="s">
        <v>213</v>
      </c>
      <c r="L23" s="9" t="str">
        <f t="shared" si="4"/>
        <v>N/A</v>
      </c>
    </row>
    <row r="24" spans="1:12" x14ac:dyDescent="0.25">
      <c r="A24" s="2" t="s">
        <v>426</v>
      </c>
      <c r="B24" s="33" t="s">
        <v>213</v>
      </c>
      <c r="C24" s="13">
        <v>92.039800994999993</v>
      </c>
      <c r="D24" s="62" t="str">
        <f t="shared" ref="D24:D27" si="8">IF($B24="N/A","N/A",IF(C24&gt;10,"No",IF(C24&lt;-10,"No","Yes")))</f>
        <v>N/A</v>
      </c>
      <c r="E24" s="13">
        <v>95</v>
      </c>
      <c r="F24" s="11" t="str">
        <f t="shared" ref="F24:F27" si="9">IF($B24="N/A","N/A",IF(E24&gt;10,"No",IF(E24&lt;-10,"No","Yes")))</f>
        <v>N/A</v>
      </c>
      <c r="G24" s="13">
        <v>94.819819820000006</v>
      </c>
      <c r="H24" s="11" t="str">
        <f t="shared" ref="H24:H27" si="10">IF($B24="N/A","N/A",IF(G24&gt;10,"No",IF(G24&lt;-10,"No","Yes")))</f>
        <v>N/A</v>
      </c>
      <c r="I24" s="12">
        <v>3.2160000000000002</v>
      </c>
      <c r="J24" s="12">
        <v>-0.19</v>
      </c>
      <c r="K24" s="41" t="s">
        <v>213</v>
      </c>
      <c r="L24" s="9" t="str">
        <f t="shared" si="4"/>
        <v>N/A</v>
      </c>
    </row>
    <row r="25" spans="1:12" x14ac:dyDescent="0.25">
      <c r="A25" s="2" t="s">
        <v>427</v>
      </c>
      <c r="B25" s="33" t="s">
        <v>213</v>
      </c>
      <c r="C25" s="13">
        <v>34.825870647000002</v>
      </c>
      <c r="D25" s="62" t="str">
        <f t="shared" si="8"/>
        <v>N/A</v>
      </c>
      <c r="E25" s="13">
        <v>16.363636364000001</v>
      </c>
      <c r="F25" s="11" t="str">
        <f t="shared" si="9"/>
        <v>N/A</v>
      </c>
      <c r="G25" s="13">
        <v>10.135135135000001</v>
      </c>
      <c r="H25" s="11" t="str">
        <f t="shared" si="10"/>
        <v>N/A</v>
      </c>
      <c r="I25" s="12">
        <v>-53</v>
      </c>
      <c r="J25" s="12">
        <v>-38.1</v>
      </c>
      <c r="K25" s="41" t="s">
        <v>213</v>
      </c>
      <c r="L25" s="9" t="str">
        <f t="shared" si="4"/>
        <v>N/A</v>
      </c>
    </row>
    <row r="26" spans="1:12" x14ac:dyDescent="0.25">
      <c r="A26" s="2" t="s">
        <v>423</v>
      </c>
      <c r="B26" s="33" t="s">
        <v>213</v>
      </c>
      <c r="C26" s="13">
        <v>0</v>
      </c>
      <c r="D26" s="62" t="str">
        <f t="shared" si="8"/>
        <v>N/A</v>
      </c>
      <c r="E26" s="13">
        <v>0.68181818179999998</v>
      </c>
      <c r="F26" s="11" t="str">
        <f t="shared" si="9"/>
        <v>N/A</v>
      </c>
      <c r="G26" s="13">
        <v>0.22522522519999999</v>
      </c>
      <c r="H26" s="11" t="str">
        <f t="shared" si="10"/>
        <v>N/A</v>
      </c>
      <c r="I26" s="12" t="s">
        <v>1746</v>
      </c>
      <c r="J26" s="12">
        <v>-67</v>
      </c>
      <c r="K26" s="41" t="s">
        <v>213</v>
      </c>
      <c r="L26" s="9" t="str">
        <f t="shared" si="4"/>
        <v>N/A</v>
      </c>
    </row>
    <row r="27" spans="1:12" x14ac:dyDescent="0.25">
      <c r="A27" s="2" t="s">
        <v>424</v>
      </c>
      <c r="B27" s="33" t="s">
        <v>213</v>
      </c>
      <c r="C27" s="13">
        <v>0</v>
      </c>
      <c r="D27" s="62" t="str">
        <f t="shared" si="8"/>
        <v>N/A</v>
      </c>
      <c r="E27" s="13">
        <v>0</v>
      </c>
      <c r="F27" s="11" t="str">
        <f t="shared" si="9"/>
        <v>N/A</v>
      </c>
      <c r="G27" s="13">
        <v>0.45045045049999999</v>
      </c>
      <c r="H27" s="11" t="str">
        <f t="shared" si="10"/>
        <v>N/A</v>
      </c>
      <c r="I27" s="12" t="s">
        <v>1746</v>
      </c>
      <c r="J27" s="12" t="s">
        <v>1746</v>
      </c>
      <c r="K27" s="41" t="s">
        <v>213</v>
      </c>
      <c r="L27" s="9" t="str">
        <f t="shared" si="4"/>
        <v>N/A</v>
      </c>
    </row>
    <row r="28" spans="1:12" x14ac:dyDescent="0.25">
      <c r="A28" s="2" t="s">
        <v>955</v>
      </c>
      <c r="B28" s="33" t="s">
        <v>213</v>
      </c>
      <c r="C28" s="59">
        <v>19.175348151000001</v>
      </c>
      <c r="D28" s="62" t="str">
        <f>IF($B28="N/A","N/A",IF(C28&gt;10,"No",IF(C28&lt;-10,"No","Yes")))</f>
        <v>N/A</v>
      </c>
      <c r="E28" s="59">
        <v>19.344575420999998</v>
      </c>
      <c r="F28" s="62" t="str">
        <f>IF($B28="N/A","N/A",IF(E28&gt;10,"No",IF(E28&lt;-10,"No","Yes")))</f>
        <v>N/A</v>
      </c>
      <c r="G28" s="59">
        <v>19.518031145999998</v>
      </c>
      <c r="H28" s="62" t="str">
        <f>IF($B28="N/A","N/A",IF(G28&gt;10,"No",IF(G28&lt;-10,"No","Yes")))</f>
        <v>N/A</v>
      </c>
      <c r="I28" s="12">
        <v>0.88249999999999995</v>
      </c>
      <c r="J28" s="12">
        <v>0.89670000000000005</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100</v>
      </c>
      <c r="D30" s="11" t="str">
        <f>IF($B30="N/A","N/A",IF(C30&gt;=98,"Yes","No"))</f>
        <v>Yes</v>
      </c>
      <c r="E30" s="13">
        <v>100</v>
      </c>
      <c r="F30" s="11" t="str">
        <f>IF($B30="N/A","N/A",IF(E30&gt;=98,"Yes","No"))</f>
        <v>Yes</v>
      </c>
      <c r="G30" s="13">
        <v>100</v>
      </c>
      <c r="H30" s="11" t="str">
        <f>IF($B30="N/A","N/A",IF(G30&gt;=98,"Yes","No"))</f>
        <v>Yes</v>
      </c>
      <c r="I30" s="12">
        <v>0</v>
      </c>
      <c r="J30" s="12">
        <v>0</v>
      </c>
      <c r="K30" s="41" t="s">
        <v>740</v>
      </c>
      <c r="L30" s="9" t="str">
        <f t="shared" si="4"/>
        <v>Yes</v>
      </c>
    </row>
    <row r="31" spans="1:12" x14ac:dyDescent="0.25">
      <c r="A31" s="2" t="s">
        <v>18</v>
      </c>
      <c r="B31" s="41" t="s">
        <v>277</v>
      </c>
      <c r="C31" s="13">
        <v>99.995916836999996</v>
      </c>
      <c r="D31" s="11" t="str">
        <f>IF($B31="N/A","N/A",IF(C31&gt;=95,"Yes","No"))</f>
        <v>Yes</v>
      </c>
      <c r="E31" s="13">
        <v>99.996557027999998</v>
      </c>
      <c r="F31" s="11" t="str">
        <f>IF($B31="N/A","N/A",IF(E31&gt;=95,"Yes","No"))</f>
        <v>Yes</v>
      </c>
      <c r="G31" s="13">
        <v>99.997147742999999</v>
      </c>
      <c r="H31" s="11" t="str">
        <f>IF($B31="N/A","N/A",IF(G31&gt;=95,"Yes","No"))</f>
        <v>Yes</v>
      </c>
      <c r="I31" s="12">
        <v>5.9999999999999995E-4</v>
      </c>
      <c r="J31" s="12">
        <v>5.9999999999999995E-4</v>
      </c>
      <c r="K31" s="41" t="s">
        <v>740</v>
      </c>
      <c r="L31" s="9" t="str">
        <f t="shared" si="4"/>
        <v>Yes</v>
      </c>
    </row>
    <row r="32" spans="1:12" x14ac:dyDescent="0.25">
      <c r="A32" s="2" t="s">
        <v>23</v>
      </c>
      <c r="B32" s="33" t="s">
        <v>213</v>
      </c>
      <c r="C32" s="13">
        <v>60.678409297999998</v>
      </c>
      <c r="D32" s="11" t="str">
        <f t="shared" ref="D32:D37" si="11">IF($B32="N/A","N/A",IF(C32&gt;10,"No",IF(C32&lt;-10,"No","Yes")))</f>
        <v>N/A</v>
      </c>
      <c r="E32" s="13">
        <v>60.123688784999999</v>
      </c>
      <c r="F32" s="11" t="str">
        <f t="shared" ref="F32:F37" si="12">IF($B32="N/A","N/A",IF(E32&gt;10,"No",IF(E32&lt;-10,"No","Yes")))</f>
        <v>N/A</v>
      </c>
      <c r="G32" s="13">
        <v>59.567230619</v>
      </c>
      <c r="H32" s="11" t="str">
        <f t="shared" ref="H32:H37" si="13">IF($B32="N/A","N/A",IF(G32&gt;10,"No",IF(G32&lt;-10,"No","Yes")))</f>
        <v>N/A</v>
      </c>
      <c r="I32" s="12">
        <v>-0.91400000000000003</v>
      </c>
      <c r="J32" s="12">
        <v>-0.92600000000000005</v>
      </c>
      <c r="K32" s="41" t="s">
        <v>740</v>
      </c>
      <c r="L32" s="9" t="str">
        <f t="shared" si="4"/>
        <v>Yes</v>
      </c>
    </row>
    <row r="33" spans="1:12" x14ac:dyDescent="0.25">
      <c r="A33" s="2" t="s">
        <v>24</v>
      </c>
      <c r="B33" s="33" t="s">
        <v>213</v>
      </c>
      <c r="C33" s="13">
        <v>25.227452572000001</v>
      </c>
      <c r="D33" s="11" t="str">
        <f t="shared" si="11"/>
        <v>N/A</v>
      </c>
      <c r="E33" s="13">
        <v>25.337068958</v>
      </c>
      <c r="F33" s="11" t="str">
        <f t="shared" si="12"/>
        <v>N/A</v>
      </c>
      <c r="G33" s="13">
        <v>25.630573378000001</v>
      </c>
      <c r="H33" s="11" t="str">
        <f t="shared" si="13"/>
        <v>N/A</v>
      </c>
      <c r="I33" s="12">
        <v>0.4345</v>
      </c>
      <c r="J33" s="12">
        <v>1.1579999999999999</v>
      </c>
      <c r="K33" s="41" t="s">
        <v>740</v>
      </c>
      <c r="L33" s="9" t="str">
        <f t="shared" si="4"/>
        <v>Yes</v>
      </c>
    </row>
    <row r="34" spans="1:12" x14ac:dyDescent="0.25">
      <c r="A34" s="2" t="s">
        <v>25</v>
      </c>
      <c r="B34" s="33" t="s">
        <v>213</v>
      </c>
      <c r="C34" s="13">
        <v>0.19190864169999999</v>
      </c>
      <c r="D34" s="11" t="str">
        <f t="shared" si="11"/>
        <v>N/A</v>
      </c>
      <c r="E34" s="13">
        <v>0.1978535414</v>
      </c>
      <c r="F34" s="11" t="str">
        <f t="shared" si="12"/>
        <v>N/A</v>
      </c>
      <c r="G34" s="13">
        <v>0.20129898800000001</v>
      </c>
      <c r="H34" s="11" t="str">
        <f t="shared" si="13"/>
        <v>N/A</v>
      </c>
      <c r="I34" s="12">
        <v>3.0979999999999999</v>
      </c>
      <c r="J34" s="12">
        <v>1.7410000000000001</v>
      </c>
      <c r="K34" s="41" t="s">
        <v>740</v>
      </c>
      <c r="L34" s="9" t="str">
        <f t="shared" si="4"/>
        <v>Yes</v>
      </c>
    </row>
    <row r="35" spans="1:12" x14ac:dyDescent="0.25">
      <c r="A35" s="2" t="s">
        <v>26</v>
      </c>
      <c r="B35" s="41" t="s">
        <v>213</v>
      </c>
      <c r="C35" s="13">
        <v>2.3468793613000001</v>
      </c>
      <c r="D35" s="11" t="str">
        <f t="shared" si="11"/>
        <v>N/A</v>
      </c>
      <c r="E35" s="13">
        <v>2.4392677266999998</v>
      </c>
      <c r="F35" s="11" t="str">
        <f t="shared" si="12"/>
        <v>N/A</v>
      </c>
      <c r="G35" s="13">
        <v>2.5545279182999998</v>
      </c>
      <c r="H35" s="11" t="str">
        <f t="shared" si="13"/>
        <v>N/A</v>
      </c>
      <c r="I35" s="12">
        <v>3.9369999999999998</v>
      </c>
      <c r="J35" s="12">
        <v>4.7249999999999996</v>
      </c>
      <c r="K35" s="41" t="s">
        <v>213</v>
      </c>
      <c r="L35" s="9" t="str">
        <f t="shared" si="4"/>
        <v>N/A</v>
      </c>
    </row>
    <row r="36" spans="1:12" x14ac:dyDescent="0.25">
      <c r="A36" s="2" t="s">
        <v>60</v>
      </c>
      <c r="B36" s="41" t="s">
        <v>213</v>
      </c>
      <c r="C36" s="13">
        <v>5.5286021499999997E-2</v>
      </c>
      <c r="D36" s="11" t="str">
        <f t="shared" si="11"/>
        <v>N/A</v>
      </c>
      <c r="E36" s="13">
        <v>5.9273900599999998E-2</v>
      </c>
      <c r="F36" s="11" t="str">
        <f t="shared" si="12"/>
        <v>N/A</v>
      </c>
      <c r="G36" s="13">
        <v>5.9623885000000001E-2</v>
      </c>
      <c r="H36" s="11" t="str">
        <f t="shared" si="13"/>
        <v>N/A</v>
      </c>
      <c r="I36" s="12">
        <v>7.2130000000000001</v>
      </c>
      <c r="J36" s="12">
        <v>0.59050000000000002</v>
      </c>
      <c r="K36" s="41" t="s">
        <v>213</v>
      </c>
      <c r="L36" s="9" t="str">
        <f t="shared" si="4"/>
        <v>N/A</v>
      </c>
    </row>
    <row r="37" spans="1:12" x14ac:dyDescent="0.25">
      <c r="A37" s="2" t="s">
        <v>61</v>
      </c>
      <c r="B37" s="41" t="s">
        <v>213</v>
      </c>
      <c r="C37" s="13">
        <v>0.22073576959999999</v>
      </c>
      <c r="D37" s="11" t="str">
        <f t="shared" si="11"/>
        <v>N/A</v>
      </c>
      <c r="E37" s="13">
        <v>0.2473462703</v>
      </c>
      <c r="F37" s="11" t="str">
        <f t="shared" si="12"/>
        <v>N/A</v>
      </c>
      <c r="G37" s="13">
        <v>0.26381420169999997</v>
      </c>
      <c r="H37" s="11" t="str">
        <f t="shared" si="13"/>
        <v>N/A</v>
      </c>
      <c r="I37" s="12">
        <v>12.06</v>
      </c>
      <c r="J37" s="12">
        <v>6.6580000000000004</v>
      </c>
      <c r="K37" s="41" t="s">
        <v>213</v>
      </c>
      <c r="L37" s="9" t="str">
        <f t="shared" si="4"/>
        <v>N/A</v>
      </c>
    </row>
    <row r="38" spans="1:12" x14ac:dyDescent="0.25">
      <c r="A38" s="2" t="s">
        <v>62</v>
      </c>
      <c r="B38" s="41" t="s">
        <v>278</v>
      </c>
      <c r="C38" s="13">
        <v>11.736765041</v>
      </c>
      <c r="D38" s="11" t="str">
        <f>IF($B38="N/A","N/A",IF(C38&gt;=5,"No",IF(C38&lt;0,"No","Yes")))</f>
        <v>No</v>
      </c>
      <c r="E38" s="13">
        <v>12.114450664</v>
      </c>
      <c r="F38" s="11" t="str">
        <f>IF($B38="N/A","N/A",IF(E38&gt;=5,"No",IF(E38&lt;0,"No","Yes")))</f>
        <v>No</v>
      </c>
      <c r="G38" s="13">
        <v>12.274080763000001</v>
      </c>
      <c r="H38" s="11" t="str">
        <f>IF($B38="N/A","N/A",IF(G38&gt;=5,"No",IF(G38&lt;0,"No","Yes")))</f>
        <v>No</v>
      </c>
      <c r="I38" s="12">
        <v>3.218</v>
      </c>
      <c r="J38" s="12">
        <v>1.3180000000000001</v>
      </c>
      <c r="K38" s="41" t="s">
        <v>740</v>
      </c>
      <c r="L38" s="9" t="str">
        <f t="shared" si="4"/>
        <v>Yes</v>
      </c>
    </row>
    <row r="39" spans="1:12" x14ac:dyDescent="0.25">
      <c r="A39" s="2" t="s">
        <v>63</v>
      </c>
      <c r="B39" s="41" t="s">
        <v>213</v>
      </c>
      <c r="C39" s="13">
        <v>11.683806422</v>
      </c>
      <c r="D39" s="11" t="str">
        <f>IF($B39="N/A","N/A",IF(C39&gt;10,"No",IF(C39&lt;-10,"No","Yes")))</f>
        <v>N/A</v>
      </c>
      <c r="E39" s="13">
        <v>11.934594477999999</v>
      </c>
      <c r="F39" s="11" t="str">
        <f>IF($B39="N/A","N/A",IF(E39&gt;10,"No",IF(E39&lt;-10,"No","Yes")))</f>
        <v>N/A</v>
      </c>
      <c r="G39" s="13">
        <v>12.323584996999999</v>
      </c>
      <c r="H39" s="11" t="str">
        <f>IF($B39="N/A","N/A",IF(G39&gt;10,"No",IF(G39&lt;-10,"No","Yes")))</f>
        <v>N/A</v>
      </c>
      <c r="I39" s="12">
        <v>2.1459999999999999</v>
      </c>
      <c r="J39" s="12">
        <v>3.2589999999999999</v>
      </c>
      <c r="K39" s="41" t="s">
        <v>740</v>
      </c>
      <c r="L39" s="9" t="str">
        <f t="shared" si="4"/>
        <v>Yes</v>
      </c>
    </row>
    <row r="40" spans="1:12" x14ac:dyDescent="0.25">
      <c r="A40" s="2" t="s">
        <v>64</v>
      </c>
      <c r="B40" s="41" t="s">
        <v>213</v>
      </c>
      <c r="C40" s="13">
        <v>74.795034702999999</v>
      </c>
      <c r="D40" s="11" t="str">
        <f>IF($B40="N/A","N/A",IF(C40&gt;10,"No",IF(C40&lt;-10,"No","Yes")))</f>
        <v>N/A</v>
      </c>
      <c r="E40" s="13">
        <v>74.795108838000004</v>
      </c>
      <c r="F40" s="11" t="str">
        <f>IF($B40="N/A","N/A",IF(E40&gt;10,"No",IF(E40&lt;-10,"No","Yes")))</f>
        <v>N/A</v>
      </c>
      <c r="G40" s="13">
        <v>73.400400117999993</v>
      </c>
      <c r="H40" s="11" t="str">
        <f>IF($B40="N/A","N/A",IF(G40&gt;10,"No",IF(G40&lt;-10,"No","Yes")))</f>
        <v>N/A</v>
      </c>
      <c r="I40" s="12">
        <v>1E-4</v>
      </c>
      <c r="J40" s="12">
        <v>-1.86</v>
      </c>
      <c r="K40" s="41" t="s">
        <v>740</v>
      </c>
      <c r="L40" s="9" t="str">
        <f t="shared" si="4"/>
        <v>Yes</v>
      </c>
    </row>
    <row r="41" spans="1:12" x14ac:dyDescent="0.25">
      <c r="A41" s="3" t="s">
        <v>19</v>
      </c>
      <c r="B41" s="33" t="s">
        <v>281</v>
      </c>
      <c r="C41" s="8">
        <v>3.0489791684999998</v>
      </c>
      <c r="D41" s="11" t="str">
        <f>IF($B41="N/A","N/A",IF(C41&gt;8,"No",IF(C41&lt;2,"No","Yes")))</f>
        <v>Yes</v>
      </c>
      <c r="E41" s="8">
        <v>2.9341167660999998</v>
      </c>
      <c r="F41" s="11" t="str">
        <f>IF($B41="N/A","N/A",IF(E41&gt;8,"No",IF(E41&lt;2,"No","Yes")))</f>
        <v>Yes</v>
      </c>
      <c r="G41" s="8">
        <v>2.8846082465</v>
      </c>
      <c r="H41" s="11" t="str">
        <f>IF($B41="N/A","N/A",IF(G41&gt;8,"No",IF(G41&lt;2,"No","Yes")))</f>
        <v>Yes</v>
      </c>
      <c r="I41" s="12">
        <v>-3.77</v>
      </c>
      <c r="J41" s="12">
        <v>-1.69</v>
      </c>
      <c r="K41" s="41" t="s">
        <v>740</v>
      </c>
      <c r="L41" s="9" t="str">
        <f t="shared" si="4"/>
        <v>Yes</v>
      </c>
    </row>
    <row r="42" spans="1:12" x14ac:dyDescent="0.25">
      <c r="A42" s="3" t="s">
        <v>170</v>
      </c>
      <c r="B42" s="33" t="s">
        <v>213</v>
      </c>
      <c r="C42" s="8">
        <v>14.843725118</v>
      </c>
      <c r="D42" s="11" t="str">
        <f t="shared" ref="D42:D49" si="14">IF($B42="N/A","N/A",IF(C42&gt;10,"No",IF(C42&lt;-10,"No","Yes")))</f>
        <v>N/A</v>
      </c>
      <c r="E42" s="8">
        <v>14.606810591</v>
      </c>
      <c r="F42" s="11" t="str">
        <f t="shared" ref="F42:F49" si="15">IF($B42="N/A","N/A",IF(E42&gt;10,"No",IF(E42&lt;-10,"No","Yes")))</f>
        <v>N/A</v>
      </c>
      <c r="G42" s="8">
        <v>14.370606597</v>
      </c>
      <c r="H42" s="11" t="str">
        <f t="shared" ref="H42:H49" si="16">IF($B42="N/A","N/A",IF(G42&gt;10,"No",IF(G42&lt;-10,"No","Yes")))</f>
        <v>N/A</v>
      </c>
      <c r="I42" s="12">
        <v>-1.6</v>
      </c>
      <c r="J42" s="12">
        <v>-1.62</v>
      </c>
      <c r="K42" s="41" t="s">
        <v>740</v>
      </c>
      <c r="L42" s="9" t="str">
        <f>IF(J42="Div by 0", "N/A", IF(OR(J42="N/A",K42="N/A"),"N/A", IF(J42&gt;VALUE(MID(K42,1,2)), "No", IF(J42&lt;-1*VALUE(MID(K42,1,2)), "No", "Yes"))))</f>
        <v>Yes</v>
      </c>
    </row>
    <row r="43" spans="1:12" x14ac:dyDescent="0.25">
      <c r="A43" s="3" t="s">
        <v>171</v>
      </c>
      <c r="B43" s="33" t="s">
        <v>213</v>
      </c>
      <c r="C43" s="8">
        <v>28.259609111</v>
      </c>
      <c r="D43" s="11" t="str">
        <f t="shared" si="14"/>
        <v>N/A</v>
      </c>
      <c r="E43" s="8">
        <v>28.018205499</v>
      </c>
      <c r="F43" s="11" t="str">
        <f t="shared" si="15"/>
        <v>N/A</v>
      </c>
      <c r="G43" s="8">
        <v>28.226126905000001</v>
      </c>
      <c r="H43" s="11" t="str">
        <f t="shared" si="16"/>
        <v>N/A</v>
      </c>
      <c r="I43" s="12">
        <v>-0.85399999999999998</v>
      </c>
      <c r="J43" s="12">
        <v>0.74209999999999998</v>
      </c>
      <c r="K43" s="41" t="s">
        <v>740</v>
      </c>
      <c r="L43" s="9" t="str">
        <f>IF(J43="Div by 0", "N/A", IF(OR(J43="N/A",K43="N/A"),"N/A", IF(J43&gt;VALUE(MID(K43,1,2)), "No", IF(J43&lt;-1*VALUE(MID(K43,1,2)), "No", "Yes"))))</f>
        <v>Yes</v>
      </c>
    </row>
    <row r="44" spans="1:12" x14ac:dyDescent="0.25">
      <c r="A44" s="3" t="s">
        <v>172</v>
      </c>
      <c r="B44" s="33" t="s">
        <v>213</v>
      </c>
      <c r="C44" s="8">
        <v>4.8421000195000001</v>
      </c>
      <c r="D44" s="11" t="str">
        <f t="shared" si="14"/>
        <v>N/A</v>
      </c>
      <c r="E44" s="8">
        <v>4.6300154425000004</v>
      </c>
      <c r="F44" s="11" t="str">
        <f t="shared" si="15"/>
        <v>N/A</v>
      </c>
      <c r="G44" s="8">
        <v>4.4302187602999998</v>
      </c>
      <c r="H44" s="11" t="str">
        <f t="shared" si="16"/>
        <v>N/A</v>
      </c>
      <c r="I44" s="12">
        <v>-4.38</v>
      </c>
      <c r="J44" s="12">
        <v>-4.32</v>
      </c>
      <c r="K44" s="41" t="s">
        <v>740</v>
      </c>
      <c r="L44" s="9" t="str">
        <f t="shared" ref="L44:L53" si="17">IF(J44="Div by 0", "N/A", IF(OR(J44="N/A",K44="N/A"),"N/A", IF(J44&gt;VALUE(MID(K44,1,2)), "No", IF(J44&lt;-1*VALUE(MID(K44,1,2)), "No", "Yes"))))</f>
        <v>Yes</v>
      </c>
    </row>
    <row r="45" spans="1:12" x14ac:dyDescent="0.25">
      <c r="A45" s="3" t="s">
        <v>173</v>
      </c>
      <c r="B45" s="33" t="s">
        <v>213</v>
      </c>
      <c r="C45" s="8">
        <v>25.812773928999999</v>
      </c>
      <c r="D45" s="11" t="str">
        <f t="shared" si="14"/>
        <v>N/A</v>
      </c>
      <c r="E45" s="8">
        <v>26.186857156999999</v>
      </c>
      <c r="F45" s="11" t="str">
        <f t="shared" si="15"/>
        <v>N/A</v>
      </c>
      <c r="G45" s="8">
        <v>26.031647544999998</v>
      </c>
      <c r="H45" s="11" t="str">
        <f t="shared" si="16"/>
        <v>N/A</v>
      </c>
      <c r="I45" s="12">
        <v>1.4490000000000001</v>
      </c>
      <c r="J45" s="12">
        <v>-0.59299999999999997</v>
      </c>
      <c r="K45" s="41" t="s">
        <v>740</v>
      </c>
      <c r="L45" s="9" t="str">
        <f t="shared" si="17"/>
        <v>Yes</v>
      </c>
    </row>
    <row r="46" spans="1:12" x14ac:dyDescent="0.25">
      <c r="A46" s="3" t="s">
        <v>174</v>
      </c>
      <c r="B46" s="33" t="s">
        <v>213</v>
      </c>
      <c r="C46" s="8">
        <v>13.214502414</v>
      </c>
      <c r="D46" s="11" t="str">
        <f t="shared" si="14"/>
        <v>N/A</v>
      </c>
      <c r="E46" s="8">
        <v>13.649468627999999</v>
      </c>
      <c r="F46" s="11" t="str">
        <f t="shared" si="15"/>
        <v>N/A</v>
      </c>
      <c r="G46" s="8">
        <v>14.057444448</v>
      </c>
      <c r="H46" s="11" t="str">
        <f t="shared" si="16"/>
        <v>N/A</v>
      </c>
      <c r="I46" s="12">
        <v>3.2919999999999998</v>
      </c>
      <c r="J46" s="12">
        <v>2.9889999999999999</v>
      </c>
      <c r="K46" s="41" t="s">
        <v>740</v>
      </c>
      <c r="L46" s="9" t="str">
        <f t="shared" si="17"/>
        <v>Yes</v>
      </c>
    </row>
    <row r="47" spans="1:12" x14ac:dyDescent="0.25">
      <c r="A47" s="3" t="s">
        <v>175</v>
      </c>
      <c r="B47" s="33" t="s">
        <v>213</v>
      </c>
      <c r="C47" s="8">
        <v>4.1619267954000003</v>
      </c>
      <c r="D47" s="11" t="str">
        <f t="shared" si="14"/>
        <v>N/A</v>
      </c>
      <c r="E47" s="8">
        <v>4.2408421823999998</v>
      </c>
      <c r="F47" s="11" t="str">
        <f t="shared" si="15"/>
        <v>N/A</v>
      </c>
      <c r="G47" s="8">
        <v>4.3918891199000001</v>
      </c>
      <c r="H47" s="11" t="str">
        <f t="shared" si="16"/>
        <v>N/A</v>
      </c>
      <c r="I47" s="12">
        <v>1.8959999999999999</v>
      </c>
      <c r="J47" s="12">
        <v>3.5619999999999998</v>
      </c>
      <c r="K47" s="41" t="s">
        <v>740</v>
      </c>
      <c r="L47" s="9" t="str">
        <f t="shared" si="17"/>
        <v>Yes</v>
      </c>
    </row>
    <row r="48" spans="1:12" x14ac:dyDescent="0.25">
      <c r="A48" s="3" t="s">
        <v>176</v>
      </c>
      <c r="B48" s="33" t="s">
        <v>213</v>
      </c>
      <c r="C48" s="8">
        <v>3.2419902641</v>
      </c>
      <c r="D48" s="11" t="str">
        <f t="shared" si="14"/>
        <v>N/A</v>
      </c>
      <c r="E48" s="8">
        <v>3.1820499067000001</v>
      </c>
      <c r="F48" s="11" t="str">
        <f t="shared" si="15"/>
        <v>N/A</v>
      </c>
      <c r="G48" s="8">
        <v>3.1240805867999999</v>
      </c>
      <c r="H48" s="11" t="str">
        <f t="shared" si="16"/>
        <v>N/A</v>
      </c>
      <c r="I48" s="12">
        <v>-1.85</v>
      </c>
      <c r="J48" s="12">
        <v>-1.82</v>
      </c>
      <c r="K48" s="41" t="s">
        <v>740</v>
      </c>
      <c r="L48" s="9" t="str">
        <f t="shared" si="17"/>
        <v>Yes</v>
      </c>
    </row>
    <row r="49" spans="1:12" x14ac:dyDescent="0.25">
      <c r="A49" s="3" t="s">
        <v>957</v>
      </c>
      <c r="B49" s="33" t="s">
        <v>213</v>
      </c>
      <c r="C49" s="8">
        <v>2.5725557576</v>
      </c>
      <c r="D49" s="11" t="str">
        <f t="shared" si="14"/>
        <v>N/A</v>
      </c>
      <c r="E49" s="8">
        <v>2.5504600867999998</v>
      </c>
      <c r="F49" s="11" t="str">
        <f t="shared" si="15"/>
        <v>N/A</v>
      </c>
      <c r="G49" s="8">
        <v>2.4833387187999998</v>
      </c>
      <c r="H49" s="11" t="str">
        <f t="shared" si="16"/>
        <v>N/A</v>
      </c>
      <c r="I49" s="12">
        <v>-0.85899999999999999</v>
      </c>
      <c r="J49" s="12">
        <v>-2.63</v>
      </c>
      <c r="K49" s="41" t="s">
        <v>740</v>
      </c>
      <c r="L49" s="9" t="str">
        <f t="shared" si="17"/>
        <v>Yes</v>
      </c>
    </row>
    <row r="50" spans="1:12" x14ac:dyDescent="0.25">
      <c r="A50" s="2" t="s">
        <v>208</v>
      </c>
      <c r="B50" s="33" t="s">
        <v>213</v>
      </c>
      <c r="C50" s="34">
        <v>1129606</v>
      </c>
      <c r="D50" s="9" t="str">
        <f t="shared" ref="D50:D53" si="18">IF($B50="N/A","N/A",IF(C50&lt;0,"No","Yes"))</f>
        <v>N/A</v>
      </c>
      <c r="E50" s="34">
        <v>1163843</v>
      </c>
      <c r="F50" s="9" t="str">
        <f t="shared" ref="F50:F53" si="19">IF($B50="N/A","N/A",IF(E50&lt;0,"No","Yes"))</f>
        <v>N/A</v>
      </c>
      <c r="G50" s="34">
        <v>1163366</v>
      </c>
      <c r="H50" s="9" t="str">
        <f t="shared" ref="H50:H53" si="20">IF($B50="N/A","N/A",IF(G50&lt;0,"No","Yes"))</f>
        <v>N/A</v>
      </c>
      <c r="I50" s="12">
        <v>3.0310000000000001</v>
      </c>
      <c r="J50" s="12">
        <v>-4.1000000000000002E-2</v>
      </c>
      <c r="K50" s="41" t="s">
        <v>740</v>
      </c>
      <c r="L50" s="9" t="str">
        <f t="shared" si="17"/>
        <v>Yes</v>
      </c>
    </row>
    <row r="51" spans="1:12" x14ac:dyDescent="0.25">
      <c r="A51" s="2" t="s">
        <v>209</v>
      </c>
      <c r="B51" s="33" t="s">
        <v>213</v>
      </c>
      <c r="C51" s="34">
        <v>117980</v>
      </c>
      <c r="D51" s="9" t="str">
        <f t="shared" si="18"/>
        <v>N/A</v>
      </c>
      <c r="E51" s="34">
        <v>117862</v>
      </c>
      <c r="F51" s="9" t="str">
        <f t="shared" si="19"/>
        <v>N/A</v>
      </c>
      <c r="G51" s="34">
        <v>112921</v>
      </c>
      <c r="H51" s="9" t="str">
        <f t="shared" si="20"/>
        <v>N/A</v>
      </c>
      <c r="I51" s="12">
        <v>-0.1</v>
      </c>
      <c r="J51" s="12">
        <v>-4.1900000000000004</v>
      </c>
      <c r="K51" s="41" t="s">
        <v>740</v>
      </c>
      <c r="L51" s="9" t="str">
        <f t="shared" si="17"/>
        <v>Yes</v>
      </c>
    </row>
    <row r="52" spans="1:12" x14ac:dyDescent="0.25">
      <c r="A52" s="2" t="s">
        <v>210</v>
      </c>
      <c r="B52" s="33" t="s">
        <v>213</v>
      </c>
      <c r="C52" s="34">
        <v>939209</v>
      </c>
      <c r="D52" s="9" t="str">
        <f t="shared" si="18"/>
        <v>N/A</v>
      </c>
      <c r="E52" s="34">
        <v>1001413</v>
      </c>
      <c r="F52" s="9" t="str">
        <f t="shared" si="19"/>
        <v>N/A</v>
      </c>
      <c r="G52" s="34">
        <v>1008929</v>
      </c>
      <c r="H52" s="9" t="str">
        <f t="shared" si="20"/>
        <v>N/A</v>
      </c>
      <c r="I52" s="12">
        <v>6.6230000000000002</v>
      </c>
      <c r="J52" s="12">
        <v>0.75049999999999994</v>
      </c>
      <c r="K52" s="41" t="s">
        <v>740</v>
      </c>
      <c r="L52" s="9" t="str">
        <f t="shared" si="17"/>
        <v>Yes</v>
      </c>
    </row>
    <row r="53" spans="1:12" x14ac:dyDescent="0.25">
      <c r="A53" s="2" t="s">
        <v>958</v>
      </c>
      <c r="B53" s="33" t="s">
        <v>213</v>
      </c>
      <c r="C53" s="34">
        <v>176176</v>
      </c>
      <c r="D53" s="9" t="str">
        <f t="shared" si="18"/>
        <v>N/A</v>
      </c>
      <c r="E53" s="34">
        <v>186432</v>
      </c>
      <c r="F53" s="9" t="str">
        <f t="shared" si="19"/>
        <v>N/A</v>
      </c>
      <c r="G53" s="34">
        <v>188721</v>
      </c>
      <c r="H53" s="9" t="str">
        <f t="shared" si="20"/>
        <v>N/A</v>
      </c>
      <c r="I53" s="12">
        <v>5.8209999999999997</v>
      </c>
      <c r="J53" s="12">
        <v>1.228</v>
      </c>
      <c r="K53" s="41" t="s">
        <v>740</v>
      </c>
      <c r="L53" s="9" t="str">
        <f t="shared" si="17"/>
        <v>Yes</v>
      </c>
    </row>
    <row r="54" spans="1:12" x14ac:dyDescent="0.25">
      <c r="A54" s="2" t="s">
        <v>959</v>
      </c>
      <c r="B54" s="33" t="s">
        <v>213</v>
      </c>
      <c r="C54" s="8">
        <v>99.998162577000002</v>
      </c>
      <c r="D54" s="11" t="str">
        <f>IF($B54="N/A","N/A",IF(C54&gt;10,"No",IF(C54&lt;-10,"No","Yes")))</f>
        <v>N/A</v>
      </c>
      <c r="E54" s="8">
        <v>99.998826258999998</v>
      </c>
      <c r="F54" s="11" t="str">
        <f>IF($B54="N/A","N/A",IF(E54&gt;10,"No",IF(E54&lt;-10,"No","Yes")))</f>
        <v>N/A</v>
      </c>
      <c r="G54" s="8">
        <v>99.999960927999993</v>
      </c>
      <c r="H54" s="11" t="str">
        <f>IF($B54="N/A","N/A",IF(G54&gt;10,"No",IF(G54&lt;-10,"No","Yes")))</f>
        <v>N/A</v>
      </c>
      <c r="I54" s="12">
        <v>6.9999999999999999E-4</v>
      </c>
      <c r="J54" s="12">
        <v>1.1000000000000001E-3</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58.49685719</v>
      </c>
      <c r="D56" s="11" t="str">
        <f t="shared" ref="D56:D57" si="21">IF($B56="N/A","N/A",IF(C56&gt;10,"No",IF(C56&lt;-10,"No","Yes")))</f>
        <v>N/A</v>
      </c>
      <c r="E56" s="8">
        <v>58.498371044000002</v>
      </c>
      <c r="F56" s="11" t="str">
        <f t="shared" ref="F56:F57" si="22">IF($B56="N/A","N/A",IF(E56&gt;10,"No",IF(E56&lt;-10,"No","Yes")))</f>
        <v>N/A</v>
      </c>
      <c r="G56" s="8">
        <v>58.450435399</v>
      </c>
      <c r="H56" s="11" t="str">
        <f t="shared" ref="H56:H57" si="23">IF($B56="N/A","N/A",IF(G56&gt;10,"No",IF(G56&lt;-10,"No","Yes")))</f>
        <v>N/A</v>
      </c>
      <c r="I56" s="12">
        <v>2.5999999999999999E-3</v>
      </c>
      <c r="J56" s="12">
        <v>-8.2000000000000003E-2</v>
      </c>
      <c r="K56" s="41" t="s">
        <v>740</v>
      </c>
      <c r="L56" s="9" t="str">
        <f>IF(J56="Div by 0", "N/A", IF(OR(J56="N/A",K56="N/A"),"N/A", IF(J56&gt;VALUE(MID(K56,1,2)), "No", IF(J56&lt;-1*VALUE(MID(K56,1,2)), "No", "Yes"))))</f>
        <v>Yes</v>
      </c>
    </row>
    <row r="57" spans="1:12" x14ac:dyDescent="0.25">
      <c r="A57" s="6" t="s">
        <v>178</v>
      </c>
      <c r="B57" s="33" t="s">
        <v>213</v>
      </c>
      <c r="C57" s="8">
        <v>41.50314281</v>
      </c>
      <c r="D57" s="11" t="str">
        <f t="shared" si="21"/>
        <v>N/A</v>
      </c>
      <c r="E57" s="8">
        <v>41.501628955999998</v>
      </c>
      <c r="F57" s="11" t="str">
        <f t="shared" si="22"/>
        <v>N/A</v>
      </c>
      <c r="G57" s="8">
        <v>41.549564601</v>
      </c>
      <c r="H57" s="11" t="str">
        <f t="shared" si="23"/>
        <v>N/A</v>
      </c>
      <c r="I57" s="12">
        <v>-4.0000000000000001E-3</v>
      </c>
      <c r="J57" s="12">
        <v>0.11550000000000001</v>
      </c>
      <c r="K57" s="41" t="s">
        <v>740</v>
      </c>
      <c r="L57" s="9" t="str">
        <f>IF(J57="Div by 0", "N/A", IF(OR(J57="N/A",K57="N/A"),"N/A", IF(J57&gt;VALUE(MID(K57,1,2)), "No", IF(J57&lt;-1*VALUE(MID(K57,1,2)), "No", "Yes"))))</f>
        <v>Yes</v>
      </c>
    </row>
    <row r="58" spans="1:12" x14ac:dyDescent="0.25">
      <c r="A58" s="7" t="s">
        <v>686</v>
      </c>
      <c r="B58" s="33" t="s">
        <v>282</v>
      </c>
      <c r="C58" s="8">
        <v>66.803194012999995</v>
      </c>
      <c r="D58" s="11" t="str">
        <f>IF($B58="N/A","N/A",IF(C58&gt;70,"No",IF(C58&lt;40,"No","Yes")))</f>
        <v>Yes</v>
      </c>
      <c r="E58" s="8">
        <v>65.178989573999999</v>
      </c>
      <c r="F58" s="11" t="str">
        <f>IF($B58="N/A","N/A",IF(E58&gt;70,"No",IF(E58&lt;40,"No","Yes")))</f>
        <v>Yes</v>
      </c>
      <c r="G58" s="8">
        <v>66.147582009000004</v>
      </c>
      <c r="H58" s="11" t="str">
        <f>IF($B58="N/A","N/A",IF(G58&gt;70,"No",IF(G58&lt;40,"No","Yes")))</f>
        <v>Yes</v>
      </c>
      <c r="I58" s="12">
        <v>-2.4300000000000002</v>
      </c>
      <c r="J58" s="12">
        <v>1.486</v>
      </c>
      <c r="K58" s="41" t="s">
        <v>740</v>
      </c>
      <c r="L58" s="9" t="str">
        <f t="shared" si="4"/>
        <v>Yes</v>
      </c>
    </row>
    <row r="59" spans="1:12" x14ac:dyDescent="0.25">
      <c r="A59" s="2" t="s">
        <v>687</v>
      </c>
      <c r="B59" s="33" t="s">
        <v>213</v>
      </c>
      <c r="C59" s="8">
        <v>73.359831138000004</v>
      </c>
      <c r="D59" s="11" t="str">
        <f>IF($B59="N/A","N/A",IF(C59&gt;10,"No",IF(C59&lt;-10,"No","Yes")))</f>
        <v>N/A</v>
      </c>
      <c r="E59" s="8">
        <v>71.775554650999993</v>
      </c>
      <c r="F59" s="11" t="str">
        <f>IF($B59="N/A","N/A",IF(E59&gt;10,"No",IF(E59&lt;-10,"No","Yes")))</f>
        <v>N/A</v>
      </c>
      <c r="G59" s="8">
        <v>73.729116922000003</v>
      </c>
      <c r="H59" s="11" t="str">
        <f>IF($B59="N/A","N/A",IF(G59&gt;10,"No",IF(G59&lt;-10,"No","Yes")))</f>
        <v>N/A</v>
      </c>
      <c r="I59" s="12">
        <v>-2.16</v>
      </c>
      <c r="J59" s="12">
        <v>2.722</v>
      </c>
      <c r="K59" s="33" t="s">
        <v>213</v>
      </c>
      <c r="L59" s="9" t="str">
        <f t="shared" si="4"/>
        <v>N/A</v>
      </c>
    </row>
    <row r="60" spans="1:12" x14ac:dyDescent="0.25">
      <c r="A60" s="2" t="s">
        <v>688</v>
      </c>
      <c r="B60" s="33" t="s">
        <v>213</v>
      </c>
      <c r="C60" s="8">
        <v>80.914377934000001</v>
      </c>
      <c r="D60" s="11" t="str">
        <f t="shared" ref="D60:D66" si="24">IF($B60="N/A","N/A",IF(C60&gt;10,"No",IF(C60&lt;-10,"No","Yes")))</f>
        <v>N/A</v>
      </c>
      <c r="E60" s="8">
        <v>79.057792806999998</v>
      </c>
      <c r="F60" s="11" t="str">
        <f t="shared" ref="F60:F66" si="25">IF($B60="N/A","N/A",IF(E60&gt;10,"No",IF(E60&lt;-10,"No","Yes")))</f>
        <v>N/A</v>
      </c>
      <c r="G60" s="8">
        <v>78.178578594000001</v>
      </c>
      <c r="H60" s="11" t="str">
        <f t="shared" ref="H60:H66" si="26">IF($B60="N/A","N/A",IF(G60&gt;10,"No",IF(G60&lt;-10,"No","Yes")))</f>
        <v>N/A</v>
      </c>
      <c r="I60" s="12">
        <v>-2.29</v>
      </c>
      <c r="J60" s="12">
        <v>-1.1100000000000001</v>
      </c>
      <c r="K60" s="33" t="s">
        <v>213</v>
      </c>
      <c r="L60" s="9" t="str">
        <f t="shared" si="4"/>
        <v>N/A</v>
      </c>
    </row>
    <row r="61" spans="1:12" x14ac:dyDescent="0.25">
      <c r="A61" s="2" t="s">
        <v>1747</v>
      </c>
      <c r="B61" s="33" t="s">
        <v>213</v>
      </c>
      <c r="C61" s="8">
        <v>65.857296852000005</v>
      </c>
      <c r="D61" s="11" t="str">
        <f t="shared" si="24"/>
        <v>N/A</v>
      </c>
      <c r="E61" s="8">
        <v>64.047603303000002</v>
      </c>
      <c r="F61" s="11" t="str">
        <f t="shared" si="25"/>
        <v>N/A</v>
      </c>
      <c r="G61" s="8">
        <v>63.939550279999999</v>
      </c>
      <c r="H61" s="11" t="str">
        <f t="shared" si="26"/>
        <v>N/A</v>
      </c>
      <c r="I61" s="12">
        <v>-2.75</v>
      </c>
      <c r="J61" s="12">
        <v>-0.16900000000000001</v>
      </c>
      <c r="K61" s="33" t="s">
        <v>213</v>
      </c>
      <c r="L61" s="9" t="str">
        <f t="shared" si="4"/>
        <v>N/A</v>
      </c>
    </row>
    <row r="62" spans="1:12" x14ac:dyDescent="0.25">
      <c r="A62" s="2" t="s">
        <v>689</v>
      </c>
      <c r="B62" s="33" t="s">
        <v>213</v>
      </c>
      <c r="C62" s="8">
        <v>49.097633107999997</v>
      </c>
      <c r="D62" s="11" t="str">
        <f t="shared" si="24"/>
        <v>N/A</v>
      </c>
      <c r="E62" s="8">
        <v>47.947306324000003</v>
      </c>
      <c r="F62" s="11" t="str">
        <f t="shared" si="25"/>
        <v>N/A</v>
      </c>
      <c r="G62" s="8">
        <v>50.173894173999997</v>
      </c>
      <c r="H62" s="11" t="str">
        <f t="shared" si="26"/>
        <v>N/A</v>
      </c>
      <c r="I62" s="12">
        <v>-2.34</v>
      </c>
      <c r="J62" s="12">
        <v>4.6440000000000001</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1.3651645800000001</v>
      </c>
      <c r="D64" s="11" t="str">
        <f t="shared" si="24"/>
        <v>N/A</v>
      </c>
      <c r="E64" s="8">
        <v>1.4633415378000001</v>
      </c>
      <c r="F64" s="11" t="str">
        <f t="shared" si="25"/>
        <v>N/A</v>
      </c>
      <c r="G64" s="8">
        <v>1.3279794262</v>
      </c>
      <c r="H64" s="11" t="str">
        <f t="shared" si="26"/>
        <v>N/A</v>
      </c>
      <c r="I64" s="12">
        <v>7.1920000000000002</v>
      </c>
      <c r="J64" s="12">
        <v>-9.25</v>
      </c>
      <c r="K64" s="33" t="s">
        <v>213</v>
      </c>
      <c r="L64" s="9" t="str">
        <f t="shared" si="4"/>
        <v>N/A</v>
      </c>
    </row>
    <row r="65" spans="1:12" x14ac:dyDescent="0.25">
      <c r="A65" s="3" t="s">
        <v>147</v>
      </c>
      <c r="B65" s="33" t="s">
        <v>213</v>
      </c>
      <c r="C65" s="8">
        <v>1.4064861853999999</v>
      </c>
      <c r="D65" s="11" t="str">
        <f t="shared" si="24"/>
        <v>N/A</v>
      </c>
      <c r="E65" s="8">
        <v>1.4569250891000001</v>
      </c>
      <c r="F65" s="11" t="str">
        <f t="shared" si="25"/>
        <v>N/A</v>
      </c>
      <c r="G65" s="8">
        <v>1.446055036</v>
      </c>
      <c r="H65" s="11" t="str">
        <f t="shared" si="26"/>
        <v>N/A</v>
      </c>
      <c r="I65" s="12">
        <v>3.5859999999999999</v>
      </c>
      <c r="J65" s="12">
        <v>-0.746</v>
      </c>
      <c r="K65" s="33" t="s">
        <v>213</v>
      </c>
      <c r="L65" s="9" t="str">
        <f t="shared" si="4"/>
        <v>N/A</v>
      </c>
    </row>
    <row r="66" spans="1:12" x14ac:dyDescent="0.25">
      <c r="A66" s="3" t="s">
        <v>148</v>
      </c>
      <c r="B66" s="33" t="s">
        <v>213</v>
      </c>
      <c r="C66" s="8">
        <v>1.5337583633</v>
      </c>
      <c r="D66" s="11" t="str">
        <f t="shared" si="24"/>
        <v>N/A</v>
      </c>
      <c r="E66" s="8">
        <v>1.5685086960000001</v>
      </c>
      <c r="F66" s="11" t="str">
        <f t="shared" si="25"/>
        <v>N/A</v>
      </c>
      <c r="G66" s="8">
        <v>1.5391245603999999</v>
      </c>
      <c r="H66" s="11" t="str">
        <f t="shared" si="26"/>
        <v>N/A</v>
      </c>
      <c r="I66" s="12">
        <v>2.266</v>
      </c>
      <c r="J66" s="12">
        <v>-1.87</v>
      </c>
      <c r="K66" s="33" t="s">
        <v>213</v>
      </c>
      <c r="L66" s="9" t="str">
        <f t="shared" si="4"/>
        <v>N/A</v>
      </c>
    </row>
    <row r="67" spans="1:12" x14ac:dyDescent="0.25">
      <c r="A67" s="2" t="s">
        <v>960</v>
      </c>
      <c r="B67" s="41" t="s">
        <v>213</v>
      </c>
      <c r="C67" s="1">
        <v>8620</v>
      </c>
      <c r="D67" s="11" t="str">
        <f>IF($B67="N/A","N/A",IF(C67&gt;10,"No",IF(C67&lt;-10,"No","Yes")))</f>
        <v>N/A</v>
      </c>
      <c r="E67" s="1">
        <v>7317</v>
      </c>
      <c r="F67" s="11" t="str">
        <f>IF($B67="N/A","N/A",IF(E67&gt;10,"No",IF(E67&lt;-10,"No","Yes")))</f>
        <v>N/A</v>
      </c>
      <c r="G67" s="1">
        <v>9073</v>
      </c>
      <c r="H67" s="11" t="str">
        <f>IF($B67="N/A","N/A",IF(G67&gt;10,"No",IF(G67&lt;-10,"No","Yes")))</f>
        <v>N/A</v>
      </c>
      <c r="I67" s="12">
        <v>-15.1</v>
      </c>
      <c r="J67" s="12">
        <v>24</v>
      </c>
      <c r="K67" s="33" t="s">
        <v>213</v>
      </c>
      <c r="L67" s="9" t="str">
        <f t="shared" si="4"/>
        <v>N/A</v>
      </c>
    </row>
    <row r="68" spans="1:12" x14ac:dyDescent="0.25">
      <c r="A68" s="3" t="s">
        <v>201</v>
      </c>
      <c r="B68" s="41" t="s">
        <v>217</v>
      </c>
      <c r="C68" s="1">
        <v>4283</v>
      </c>
      <c r="D68" s="11" t="str">
        <f t="shared" ref="D68:D69" si="27">IF($B68="N/A","N/A",IF(C68&gt;0,"No",IF(C68&lt;0,"No","Yes")))</f>
        <v>No</v>
      </c>
      <c r="E68" s="1">
        <v>5969</v>
      </c>
      <c r="F68" s="11" t="str">
        <f t="shared" ref="F68:F69" si="28">IF($B68="N/A","N/A",IF(E68&gt;0,"No",IF(E68&lt;0,"No","Yes")))</f>
        <v>No</v>
      </c>
      <c r="G68" s="1">
        <v>3773</v>
      </c>
      <c r="H68" s="11" t="str">
        <f t="shared" ref="H68:H69" si="29">IF($B68="N/A","N/A",IF(G68&gt;0,"No",IF(G68&lt;0,"No","Yes")))</f>
        <v>No</v>
      </c>
      <c r="I68" s="12">
        <v>39.36</v>
      </c>
      <c r="J68" s="12">
        <v>-36.799999999999997</v>
      </c>
      <c r="K68" s="33" t="s">
        <v>213</v>
      </c>
      <c r="L68" s="9" t="str">
        <f t="shared" si="4"/>
        <v>N/A</v>
      </c>
    </row>
    <row r="69" spans="1:12" x14ac:dyDescent="0.25">
      <c r="A69" s="3" t="s">
        <v>202</v>
      </c>
      <c r="B69" s="41" t="s">
        <v>217</v>
      </c>
      <c r="C69" s="1">
        <v>4024</v>
      </c>
      <c r="D69" s="11" t="str">
        <f t="shared" si="27"/>
        <v>No</v>
      </c>
      <c r="E69" s="1">
        <v>5513</v>
      </c>
      <c r="F69" s="11" t="str">
        <f t="shared" si="28"/>
        <v>No</v>
      </c>
      <c r="G69" s="1">
        <v>3612</v>
      </c>
      <c r="H69" s="11" t="str">
        <f t="shared" si="29"/>
        <v>No</v>
      </c>
      <c r="I69" s="12">
        <v>37</v>
      </c>
      <c r="J69" s="12">
        <v>-34.5</v>
      </c>
      <c r="K69" s="33" t="s">
        <v>213</v>
      </c>
      <c r="L69" s="9" t="str">
        <f t="shared" si="4"/>
        <v>N/A</v>
      </c>
    </row>
    <row r="70" spans="1:12" x14ac:dyDescent="0.25">
      <c r="A70" s="3" t="s">
        <v>203</v>
      </c>
      <c r="B70" s="58" t="s">
        <v>213</v>
      </c>
      <c r="C70" s="13">
        <v>82.753479124999998</v>
      </c>
      <c r="D70" s="11" t="str">
        <f>IF($B70="N/A","N/A",IF(C70&gt;10,"No",IF(C70&lt;-10,"No","Yes")))</f>
        <v>N/A</v>
      </c>
      <c r="E70" s="13">
        <v>83.638672228999994</v>
      </c>
      <c r="F70" s="11" t="str">
        <f>IF($B70="N/A","N/A",IF(E70&gt;10,"No",IF(E70&lt;-10,"No","Yes")))</f>
        <v>N/A</v>
      </c>
      <c r="G70" s="13">
        <v>84.856035437000003</v>
      </c>
      <c r="H70" s="11" t="str">
        <f>IF($B70="N/A","N/A",IF(G70&gt;10,"No",IF(G70&lt;-10,"No","Yes")))</f>
        <v>N/A</v>
      </c>
      <c r="I70" s="12">
        <v>1.07</v>
      </c>
      <c r="J70" s="12">
        <v>1.456</v>
      </c>
      <c r="K70" s="58" t="s">
        <v>213</v>
      </c>
      <c r="L70" s="9" t="str">
        <f t="shared" si="4"/>
        <v>N/A</v>
      </c>
    </row>
    <row r="71" spans="1:12" x14ac:dyDescent="0.25">
      <c r="A71" s="2" t="s">
        <v>65</v>
      </c>
      <c r="B71" s="41" t="s">
        <v>213</v>
      </c>
      <c r="C71" s="1">
        <v>424031</v>
      </c>
      <c r="D71" s="11" t="str">
        <f>IF($B71="N/A","N/A",IF(C71&gt;10,"No",IF(C71&lt;-10,"No","Yes")))</f>
        <v>N/A</v>
      </c>
      <c r="E71" s="1">
        <v>446335</v>
      </c>
      <c r="F71" s="11" t="str">
        <f>IF($B71="N/A","N/A",IF(E71&gt;10,"No",IF(E71&lt;-10,"No","Yes")))</f>
        <v>N/A</v>
      </c>
      <c r="G71" s="1">
        <v>455972</v>
      </c>
      <c r="H71" s="11" t="str">
        <f>IF($B71="N/A","N/A",IF(G71&gt;10,"No",IF(G71&lt;-10,"No","Yes")))</f>
        <v>N/A</v>
      </c>
      <c r="I71" s="12">
        <v>5.26</v>
      </c>
      <c r="J71" s="12">
        <v>2.1589999999999998</v>
      </c>
      <c r="K71" s="41" t="s">
        <v>740</v>
      </c>
      <c r="L71" s="9" t="str">
        <f t="shared" ref="L71:L103" si="30">IF(J71="Div by 0", "N/A", IF(K71="N/A","N/A", IF(J71&gt;VALUE(MID(K71,1,2)), "No", IF(J71&lt;-1*VALUE(MID(K71,1,2)), "No", "Yes"))))</f>
        <v>Yes</v>
      </c>
    </row>
    <row r="72" spans="1:12" x14ac:dyDescent="0.25">
      <c r="A72" s="4" t="s">
        <v>66</v>
      </c>
      <c r="B72" s="41" t="s">
        <v>213</v>
      </c>
      <c r="C72" s="1">
        <v>379644.58</v>
      </c>
      <c r="D72" s="11" t="str">
        <f>IF($B72="N/A","N/A",IF(C72&gt;10,"No",IF(C72&lt;-10,"No","Yes")))</f>
        <v>N/A</v>
      </c>
      <c r="E72" s="1">
        <v>398961.47</v>
      </c>
      <c r="F72" s="11" t="str">
        <f>IF($B72="N/A","N/A",IF(E72&gt;10,"No",IF(E72&lt;-10,"No","Yes")))</f>
        <v>N/A</v>
      </c>
      <c r="G72" s="1">
        <v>408932.54</v>
      </c>
      <c r="H72" s="11" t="str">
        <f>IF($B72="N/A","N/A",IF(G72&gt;10,"No",IF(G72&lt;-10,"No","Yes")))</f>
        <v>N/A</v>
      </c>
      <c r="I72" s="12">
        <v>5.0880000000000001</v>
      </c>
      <c r="J72" s="12">
        <v>2.4990000000000001</v>
      </c>
      <c r="K72" s="41" t="s">
        <v>741</v>
      </c>
      <c r="L72" s="9" t="str">
        <f t="shared" si="30"/>
        <v>Yes</v>
      </c>
    </row>
    <row r="73" spans="1:12" x14ac:dyDescent="0.25">
      <c r="A73" s="3" t="s">
        <v>67</v>
      </c>
      <c r="B73" s="33" t="s">
        <v>283</v>
      </c>
      <c r="C73" s="8">
        <v>94.340896813000001</v>
      </c>
      <c r="D73" s="11" t="str">
        <f>IF($B73="N/A","N/A",IF(C73&gt;=90,"Yes","No"))</f>
        <v>Yes</v>
      </c>
      <c r="E73" s="8">
        <v>94.207020462000003</v>
      </c>
      <c r="F73" s="11" t="str">
        <f>IF($B73="N/A","N/A",IF(E73&gt;=90,"Yes","No"))</f>
        <v>Yes</v>
      </c>
      <c r="G73" s="8">
        <v>94.969130977999995</v>
      </c>
      <c r="H73" s="11" t="str">
        <f>IF($B73="N/A","N/A",IF(G73&gt;=90,"Yes","No"))</f>
        <v>Yes</v>
      </c>
      <c r="I73" s="12">
        <v>-0.14199999999999999</v>
      </c>
      <c r="J73" s="12">
        <v>0.80900000000000005</v>
      </c>
      <c r="K73" s="41" t="s">
        <v>740</v>
      </c>
      <c r="L73" s="9" t="str">
        <f t="shared" si="30"/>
        <v>Yes</v>
      </c>
    </row>
    <row r="74" spans="1:12" x14ac:dyDescent="0.25">
      <c r="A74" s="2" t="s">
        <v>961</v>
      </c>
      <c r="B74" s="33" t="s">
        <v>283</v>
      </c>
      <c r="C74" s="8">
        <v>94.452330696000004</v>
      </c>
      <c r="D74" s="11" t="str">
        <f>IF($B74="N/A","N/A",IF(C74&gt;=90,"Yes","No"))</f>
        <v>Yes</v>
      </c>
      <c r="E74" s="8">
        <v>94.360407436000003</v>
      </c>
      <c r="F74" s="11" t="str">
        <f>IF($B74="N/A","N/A",IF(E74&gt;=90,"Yes","No"))</f>
        <v>Yes</v>
      </c>
      <c r="G74" s="8">
        <v>95.102532128999997</v>
      </c>
      <c r="H74" s="11" t="str">
        <f>IF($B74="N/A","N/A",IF(G74&gt;=90,"Yes","No"))</f>
        <v>Yes</v>
      </c>
      <c r="I74" s="12">
        <v>-9.7000000000000003E-2</v>
      </c>
      <c r="J74" s="12">
        <v>0.78649999999999998</v>
      </c>
      <c r="K74" s="41" t="s">
        <v>740</v>
      </c>
      <c r="L74" s="9" t="str">
        <f t="shared" si="30"/>
        <v>Yes</v>
      </c>
    </row>
    <row r="75" spans="1:12" x14ac:dyDescent="0.25">
      <c r="A75" s="6" t="s">
        <v>962</v>
      </c>
      <c r="B75" s="41" t="s">
        <v>284</v>
      </c>
      <c r="C75" s="13">
        <v>31.400497929</v>
      </c>
      <c r="D75" s="11" t="str">
        <f>IF($B75="N/A","N/A",IF(C75&gt;55,"No",IF(C75&lt;30,"No","Yes")))</f>
        <v>Yes</v>
      </c>
      <c r="E75" s="13">
        <v>31.468029511000001</v>
      </c>
      <c r="F75" s="11" t="str">
        <f>IF($B75="N/A","N/A",IF(E75&gt;55,"No",IF(E75&lt;30,"No","Yes")))</f>
        <v>Yes</v>
      </c>
      <c r="G75" s="13">
        <v>30.009664812</v>
      </c>
      <c r="H75" s="11" t="str">
        <f>IF($B75="N/A","N/A",IF(G75&gt;55,"No",IF(G75&lt;30,"No","Yes")))</f>
        <v>Yes</v>
      </c>
      <c r="I75" s="12">
        <v>0.21510000000000001</v>
      </c>
      <c r="J75" s="12">
        <v>-4.63</v>
      </c>
      <c r="K75" s="41" t="s">
        <v>740</v>
      </c>
      <c r="L75" s="9" t="str">
        <f t="shared" si="30"/>
        <v>Yes</v>
      </c>
    </row>
    <row r="76" spans="1:12" ht="25" x14ac:dyDescent="0.25">
      <c r="A76" s="2" t="s">
        <v>963</v>
      </c>
      <c r="B76" s="41" t="s">
        <v>278</v>
      </c>
      <c r="C76" s="13">
        <v>0.76268008710000001</v>
      </c>
      <c r="D76" s="11" t="str">
        <f>IF($B76="N/A","N/A",IF(C76&gt;=5,"No",IF(C76&lt;0,"No","Yes")))</f>
        <v>Yes</v>
      </c>
      <c r="E76" s="13">
        <v>0.57669687569999994</v>
      </c>
      <c r="F76" s="11" t="str">
        <f>IF($B76="N/A","N/A",IF(E76&gt;=5,"No",IF(E76&lt;0,"No","Yes")))</f>
        <v>Yes</v>
      </c>
      <c r="G76" s="13">
        <v>0.53687507130000001</v>
      </c>
      <c r="H76" s="11" t="str">
        <f>IF($B76="N/A","N/A",IF(G76&gt;=5,"No",IF(G76&lt;0,"No","Yes")))</f>
        <v>Yes</v>
      </c>
      <c r="I76" s="12">
        <v>-24.4</v>
      </c>
      <c r="J76" s="12">
        <v>-6.91</v>
      </c>
      <c r="K76" s="41" t="s">
        <v>213</v>
      </c>
      <c r="L76" s="9" t="str">
        <f t="shared" si="30"/>
        <v>N/A</v>
      </c>
    </row>
    <row r="77" spans="1:12" ht="25" x14ac:dyDescent="0.25">
      <c r="A77" s="2" t="s">
        <v>964</v>
      </c>
      <c r="B77" s="41" t="s">
        <v>213</v>
      </c>
      <c r="C77" s="13">
        <v>1.0232742417</v>
      </c>
      <c r="D77" s="41" t="s">
        <v>213</v>
      </c>
      <c r="E77" s="13">
        <v>1.2080612096000001</v>
      </c>
      <c r="F77" s="41" t="s">
        <v>213</v>
      </c>
      <c r="G77" s="13">
        <v>1.241742914</v>
      </c>
      <c r="H77" s="41" t="s">
        <v>213</v>
      </c>
      <c r="I77" s="12">
        <v>18.059999999999999</v>
      </c>
      <c r="J77" s="12">
        <v>2.7879999999999998</v>
      </c>
      <c r="K77" s="41" t="s">
        <v>213</v>
      </c>
      <c r="L77" s="9" t="str">
        <f t="shared" si="30"/>
        <v>N/A</v>
      </c>
    </row>
    <row r="78" spans="1:12" ht="25" x14ac:dyDescent="0.25">
      <c r="A78" s="2" t="s">
        <v>965</v>
      </c>
      <c r="B78" s="41" t="s">
        <v>213</v>
      </c>
      <c r="C78" s="13">
        <v>61.667425258999998</v>
      </c>
      <c r="D78" s="41" t="s">
        <v>213</v>
      </c>
      <c r="E78" s="13">
        <v>61.328822520999999</v>
      </c>
      <c r="F78" s="41" t="s">
        <v>213</v>
      </c>
      <c r="G78" s="13">
        <v>61.026115638999997</v>
      </c>
      <c r="H78" s="41" t="s">
        <v>213</v>
      </c>
      <c r="I78" s="12">
        <v>-0.54900000000000004</v>
      </c>
      <c r="J78" s="12">
        <v>-0.49399999999999999</v>
      </c>
      <c r="K78" s="41" t="s">
        <v>213</v>
      </c>
      <c r="L78" s="9" t="str">
        <f t="shared" si="30"/>
        <v>N/A</v>
      </c>
    </row>
    <row r="79" spans="1:12" ht="25" x14ac:dyDescent="0.25">
      <c r="A79" s="2" t="s">
        <v>966</v>
      </c>
      <c r="B79" s="41" t="s">
        <v>213</v>
      </c>
      <c r="C79" s="13">
        <v>9.3849270453999996</v>
      </c>
      <c r="D79" s="41" t="s">
        <v>213</v>
      </c>
      <c r="E79" s="13">
        <v>9.7776333920000003</v>
      </c>
      <c r="F79" s="41" t="s">
        <v>213</v>
      </c>
      <c r="G79" s="13">
        <v>9.9528041195999997</v>
      </c>
      <c r="H79" s="41" t="s">
        <v>213</v>
      </c>
      <c r="I79" s="12">
        <v>4.1840000000000002</v>
      </c>
      <c r="J79" s="12">
        <v>1.792</v>
      </c>
      <c r="K79" s="41" t="s">
        <v>213</v>
      </c>
      <c r="L79" s="9" t="str">
        <f t="shared" si="30"/>
        <v>N/A</v>
      </c>
    </row>
    <row r="80" spans="1:12" ht="25" x14ac:dyDescent="0.25">
      <c r="A80" s="2" t="s">
        <v>967</v>
      </c>
      <c r="B80" s="41" t="s">
        <v>213</v>
      </c>
      <c r="C80" s="13">
        <v>3.9480604011999998</v>
      </c>
      <c r="D80" s="41" t="s">
        <v>213</v>
      </c>
      <c r="E80" s="13">
        <v>3.9743690276999999</v>
      </c>
      <c r="F80" s="41" t="s">
        <v>213</v>
      </c>
      <c r="G80" s="13">
        <v>3.9969559534000001</v>
      </c>
      <c r="H80" s="41" t="s">
        <v>213</v>
      </c>
      <c r="I80" s="12">
        <v>0.66639999999999999</v>
      </c>
      <c r="J80" s="12">
        <v>0.56830000000000003</v>
      </c>
      <c r="K80" s="41" t="s">
        <v>213</v>
      </c>
      <c r="L80" s="9" t="str">
        <f t="shared" si="30"/>
        <v>N/A</v>
      </c>
    </row>
    <row r="81" spans="1:12" x14ac:dyDescent="0.25">
      <c r="A81" s="2" t="s">
        <v>968</v>
      </c>
      <c r="B81" s="41" t="s">
        <v>213</v>
      </c>
      <c r="C81" s="13">
        <v>1.4149909E-3</v>
      </c>
      <c r="D81" s="41" t="s">
        <v>213</v>
      </c>
      <c r="E81" s="13">
        <v>6.7214089999999998E-4</v>
      </c>
      <c r="F81" s="41" t="s">
        <v>213</v>
      </c>
      <c r="G81" s="13">
        <v>1.3158702999999999E-3</v>
      </c>
      <c r="H81" s="41" t="s">
        <v>213</v>
      </c>
      <c r="I81" s="12">
        <v>-52.5</v>
      </c>
      <c r="J81" s="12">
        <v>95.77</v>
      </c>
      <c r="K81" s="41" t="s">
        <v>213</v>
      </c>
      <c r="L81" s="9" t="str">
        <f t="shared" si="30"/>
        <v>N/A</v>
      </c>
    </row>
    <row r="82" spans="1:12" x14ac:dyDescent="0.25">
      <c r="A82" s="2" t="s">
        <v>969</v>
      </c>
      <c r="B82" s="41" t="s">
        <v>213</v>
      </c>
      <c r="C82" s="13">
        <v>6.2061500221000001</v>
      </c>
      <c r="D82" s="41" t="s">
        <v>213</v>
      </c>
      <c r="E82" s="13">
        <v>6.5307448441</v>
      </c>
      <c r="F82" s="41" t="s">
        <v>213</v>
      </c>
      <c r="G82" s="13">
        <v>6.8936250471999996</v>
      </c>
      <c r="H82" s="41" t="s">
        <v>213</v>
      </c>
      <c r="I82" s="12">
        <v>5.23</v>
      </c>
      <c r="J82" s="12">
        <v>5.556</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17.006067952999999</v>
      </c>
      <c r="D84" s="41" t="s">
        <v>213</v>
      </c>
      <c r="E84" s="13">
        <v>16.602999989000001</v>
      </c>
      <c r="F84" s="41" t="s">
        <v>213</v>
      </c>
      <c r="G84" s="13">
        <v>16.350565386</v>
      </c>
      <c r="H84" s="41" t="s">
        <v>213</v>
      </c>
      <c r="I84" s="12">
        <v>-2.37</v>
      </c>
      <c r="J84" s="12">
        <v>-1.52</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83.384233699999996</v>
      </c>
      <c r="D87" s="41" t="s">
        <v>213</v>
      </c>
      <c r="E87" s="13">
        <v>82.482888412999998</v>
      </c>
      <c r="F87" s="41" t="s">
        <v>213</v>
      </c>
      <c r="G87" s="13">
        <v>81.910512049000005</v>
      </c>
      <c r="H87" s="41" t="s">
        <v>213</v>
      </c>
      <c r="I87" s="12">
        <v>-1.08</v>
      </c>
      <c r="J87" s="12">
        <v>-0.69399999999999995</v>
      </c>
      <c r="K87" s="41" t="s">
        <v>213</v>
      </c>
      <c r="L87" s="9" t="str">
        <f t="shared" si="30"/>
        <v>N/A</v>
      </c>
    </row>
    <row r="88" spans="1:12" x14ac:dyDescent="0.25">
      <c r="A88" s="2" t="s">
        <v>975</v>
      </c>
      <c r="B88" s="41" t="s">
        <v>213</v>
      </c>
      <c r="C88" s="13">
        <v>16.615766300000001</v>
      </c>
      <c r="D88" s="41" t="s">
        <v>213</v>
      </c>
      <c r="E88" s="13">
        <v>17.517111586999999</v>
      </c>
      <c r="F88" s="41" t="s">
        <v>213</v>
      </c>
      <c r="G88" s="13">
        <v>18.089487950999999</v>
      </c>
      <c r="H88" s="41" t="s">
        <v>213</v>
      </c>
      <c r="I88" s="12">
        <v>5.4249999999999998</v>
      </c>
      <c r="J88" s="12">
        <v>3.2679999999999998</v>
      </c>
      <c r="K88" s="41" t="s">
        <v>213</v>
      </c>
      <c r="L88" s="9" t="str">
        <f t="shared" si="30"/>
        <v>N/A</v>
      </c>
    </row>
    <row r="89" spans="1:12" x14ac:dyDescent="0.25">
      <c r="A89" s="6" t="s">
        <v>68</v>
      </c>
      <c r="B89" s="41" t="s">
        <v>213</v>
      </c>
      <c r="C89" s="1">
        <v>3644</v>
      </c>
      <c r="D89" s="11" t="str">
        <f>IF($B89="N/A","N/A",IF(C89&gt;10,"No",IF(C89&lt;-10,"No","Yes")))</f>
        <v>N/A</v>
      </c>
      <c r="E89" s="1">
        <v>4539</v>
      </c>
      <c r="F89" s="11" t="str">
        <f>IF($B89="N/A","N/A",IF(E89&gt;10,"No",IF(E89&lt;-10,"No","Yes")))</f>
        <v>N/A</v>
      </c>
      <c r="G89" s="1">
        <v>5507</v>
      </c>
      <c r="H89" s="11" t="str">
        <f>IF($B89="N/A","N/A",IF(G89&gt;10,"No",IF(G89&lt;-10,"No","Yes")))</f>
        <v>N/A</v>
      </c>
      <c r="I89" s="12">
        <v>24.56</v>
      </c>
      <c r="J89" s="12">
        <v>21.33</v>
      </c>
      <c r="K89" s="41" t="s">
        <v>740</v>
      </c>
      <c r="L89" s="9" t="str">
        <f t="shared" si="30"/>
        <v>No</v>
      </c>
    </row>
    <row r="90" spans="1:12" x14ac:dyDescent="0.25">
      <c r="A90" s="2" t="s">
        <v>109</v>
      </c>
      <c r="B90" s="41" t="s">
        <v>213</v>
      </c>
      <c r="C90" s="13">
        <v>0.30186608120000002</v>
      </c>
      <c r="D90" s="11" t="str">
        <f>IF($B90="N/A","N/A",IF(C90&gt;10,"No",IF(C90&lt;-10,"No","Yes")))</f>
        <v>N/A</v>
      </c>
      <c r="E90" s="13">
        <v>0.46265697290000002</v>
      </c>
      <c r="F90" s="11" t="str">
        <f>IF($B90="N/A","N/A",IF(E90&gt;10,"No",IF(E90&lt;-10,"No","Yes")))</f>
        <v>N/A</v>
      </c>
      <c r="G90" s="13">
        <v>0.30869802070000002</v>
      </c>
      <c r="H90" s="11" t="str">
        <f>IF($B90="N/A","N/A",IF(G90&gt;10,"No",IF(G90&lt;-10,"No","Yes")))</f>
        <v>N/A</v>
      </c>
      <c r="I90" s="12">
        <v>53.27</v>
      </c>
      <c r="J90" s="12">
        <v>-33.299999999999997</v>
      </c>
      <c r="K90" s="41" t="s">
        <v>740</v>
      </c>
      <c r="L90" s="9" t="str">
        <f t="shared" si="30"/>
        <v>No</v>
      </c>
    </row>
    <row r="91" spans="1:12" x14ac:dyDescent="0.25">
      <c r="A91" s="2" t="s">
        <v>110</v>
      </c>
      <c r="B91" s="41" t="s">
        <v>213</v>
      </c>
      <c r="C91" s="13">
        <v>2.9088913282000002</v>
      </c>
      <c r="D91" s="11" t="str">
        <f>IF($B91="N/A","N/A",IF(C91&gt;10,"No",IF(C91&lt;-10,"No","Yes")))</f>
        <v>N/A</v>
      </c>
      <c r="E91" s="13">
        <v>14.694866711</v>
      </c>
      <c r="F91" s="11" t="str">
        <f>IF($B91="N/A","N/A",IF(E91&gt;10,"No",IF(E91&lt;-10,"No","Yes")))</f>
        <v>N/A</v>
      </c>
      <c r="G91" s="13">
        <v>9.0793535500000004</v>
      </c>
      <c r="H91" s="11" t="str">
        <f>IF($B91="N/A","N/A",IF(G91&gt;10,"No",IF(G91&lt;-10,"No","Yes")))</f>
        <v>N/A</v>
      </c>
      <c r="I91" s="12">
        <v>405.2</v>
      </c>
      <c r="J91" s="12">
        <v>-38.200000000000003</v>
      </c>
      <c r="K91" s="41" t="s">
        <v>740</v>
      </c>
      <c r="L91" s="9" t="str">
        <f t="shared" si="30"/>
        <v>No</v>
      </c>
    </row>
    <row r="92" spans="1:12" x14ac:dyDescent="0.25">
      <c r="A92" s="4" t="s">
        <v>7</v>
      </c>
      <c r="B92" s="41" t="s">
        <v>213</v>
      </c>
      <c r="C92" s="13">
        <v>2.8012102889000001</v>
      </c>
      <c r="D92" s="11" t="str">
        <f>IF($B92="N/A","N/A",IF(C92&gt;10,"No",IF(C92&lt;-10,"No","Yes")))</f>
        <v>N/A</v>
      </c>
      <c r="E92" s="13">
        <v>2.9569717813</v>
      </c>
      <c r="F92" s="11" t="str">
        <f>IF($B92="N/A","N/A",IF(E92&gt;10,"No",IF(E92&lt;-10,"No","Yes")))</f>
        <v>N/A</v>
      </c>
      <c r="G92" s="13">
        <v>3.1113752599</v>
      </c>
      <c r="H92" s="11" t="str">
        <f>IF($B92="N/A","N/A",IF(G92&gt;10,"No",IF(G92&lt;-10,"No","Yes")))</f>
        <v>N/A</v>
      </c>
      <c r="I92" s="12">
        <v>5.5609999999999999</v>
      </c>
      <c r="J92" s="12">
        <v>5.2220000000000004</v>
      </c>
      <c r="K92" s="41" t="s">
        <v>741</v>
      </c>
      <c r="L92" s="9" t="str">
        <f t="shared" si="30"/>
        <v>Yes</v>
      </c>
    </row>
    <row r="93" spans="1:12" x14ac:dyDescent="0.25">
      <c r="A93" s="4" t="s">
        <v>180</v>
      </c>
      <c r="B93" s="41" t="s">
        <v>213</v>
      </c>
      <c r="C93" s="13">
        <v>62.161728742000001</v>
      </c>
      <c r="D93" s="11" t="str">
        <f t="shared" ref="D93:D94" si="31">IF($B93="N/A","N/A",IF(C93&gt;10,"No",IF(C93&lt;-10,"No","Yes")))</f>
        <v>N/A</v>
      </c>
      <c r="E93" s="13">
        <v>61.780501192999999</v>
      </c>
      <c r="F93" s="11" t="str">
        <f t="shared" ref="F93:F94" si="32">IF($B93="N/A","N/A",IF(E93&gt;10,"No",IF(E93&lt;-10,"No","Yes")))</f>
        <v>N/A</v>
      </c>
      <c r="G93" s="13">
        <v>61.519566990999998</v>
      </c>
      <c r="H93" s="11" t="str">
        <f t="shared" ref="H93:H94" si="33">IF($B93="N/A","N/A",IF(G93&gt;10,"No",IF(G93&lt;-10,"No","Yes")))</f>
        <v>N/A</v>
      </c>
      <c r="I93" s="12">
        <v>-0.61299999999999999</v>
      </c>
      <c r="J93" s="12">
        <v>-0.42199999999999999</v>
      </c>
      <c r="K93" s="41" t="s">
        <v>740</v>
      </c>
      <c r="L93" s="9" t="str">
        <f>IF(J93="Div by 0", "N/A", IF(OR(J93="N/A",K93="N/A"),"N/A", IF(J93&gt;VALUE(MID(K93,1,2)), "No", IF(J93&lt;-1*VALUE(MID(K93,1,2)), "No", "Yes"))))</f>
        <v>Yes</v>
      </c>
    </row>
    <row r="94" spans="1:12" x14ac:dyDescent="0.25">
      <c r="A94" s="4" t="s">
        <v>181</v>
      </c>
      <c r="B94" s="41" t="s">
        <v>213</v>
      </c>
      <c r="C94" s="13">
        <v>37.838271257999999</v>
      </c>
      <c r="D94" s="11" t="str">
        <f t="shared" si="31"/>
        <v>N/A</v>
      </c>
      <c r="E94" s="13">
        <v>38.219498807000001</v>
      </c>
      <c r="F94" s="11" t="str">
        <f t="shared" si="32"/>
        <v>N/A</v>
      </c>
      <c r="G94" s="13">
        <v>38.480433009000002</v>
      </c>
      <c r="H94" s="11" t="str">
        <f t="shared" si="33"/>
        <v>N/A</v>
      </c>
      <c r="I94" s="12">
        <v>1.008</v>
      </c>
      <c r="J94" s="12">
        <v>0.68269999999999997</v>
      </c>
      <c r="K94" s="41" t="s">
        <v>740</v>
      </c>
      <c r="L94" s="9" t="str">
        <f>IF(J94="Div by 0", "N/A", IF(OR(J94="N/A",K94="N/A"),"N/A", IF(J94&gt;VALUE(MID(K94,1,2)), "No", IF(J94&lt;-1*VALUE(MID(K94,1,2)), "No", "Yes"))))</f>
        <v>Yes</v>
      </c>
    </row>
    <row r="95" spans="1:12" x14ac:dyDescent="0.25">
      <c r="A95" s="2" t="s">
        <v>8</v>
      </c>
      <c r="B95" s="41" t="s">
        <v>285</v>
      </c>
      <c r="C95" s="13">
        <v>7.0398154852000001</v>
      </c>
      <c r="D95" s="11" t="str">
        <f>IF($B95="N/A","N/A",IF(C95&gt;10,"No",IF(C95&lt;5,"No","Yes")))</f>
        <v>Yes</v>
      </c>
      <c r="E95" s="13">
        <v>7.1473220787000002</v>
      </c>
      <c r="F95" s="11" t="str">
        <f>IF($B95="N/A","N/A",IF(E95&gt;10,"No",IF(E95&lt;5,"No","Yes")))</f>
        <v>Yes</v>
      </c>
      <c r="G95" s="13">
        <v>6.8738869931000002</v>
      </c>
      <c r="H95" s="11" t="str">
        <f t="shared" ref="H95:H98" si="34">IF($B95="N/A","N/A",IF(G95&gt;10,"No",IF(G95&lt;5,"No","Yes")))</f>
        <v>Yes</v>
      </c>
      <c r="I95" s="12">
        <v>1.5269999999999999</v>
      </c>
      <c r="J95" s="12">
        <v>-3.83</v>
      </c>
      <c r="K95" s="41" t="s">
        <v>741</v>
      </c>
      <c r="L95" s="9" t="str">
        <f t="shared" si="30"/>
        <v>Yes</v>
      </c>
    </row>
    <row r="96" spans="1:12" x14ac:dyDescent="0.25">
      <c r="A96" s="2" t="s">
        <v>149</v>
      </c>
      <c r="B96" s="41" t="s">
        <v>285</v>
      </c>
      <c r="C96" s="13">
        <v>6.2549672076</v>
      </c>
      <c r="D96" s="11" t="str">
        <f>IF($B96="N/A","N/A",IF(C96&gt;10,"No",IF(C96&lt;5,"No","Yes")))</f>
        <v>Yes</v>
      </c>
      <c r="E96" s="13">
        <v>6.7209607134000002</v>
      </c>
      <c r="F96" s="11" t="str">
        <f t="shared" ref="F96:F98" si="35">IF($B96="N/A","N/A",IF(E96&gt;10,"No",IF(E96&lt;5,"No","Yes")))</f>
        <v>Yes</v>
      </c>
      <c r="G96" s="13">
        <v>6.0365548762000003</v>
      </c>
      <c r="H96" s="11" t="str">
        <f t="shared" si="34"/>
        <v>Yes</v>
      </c>
      <c r="I96" s="12">
        <v>7.45</v>
      </c>
      <c r="J96" s="12">
        <v>-10.199999999999999</v>
      </c>
      <c r="K96" s="41" t="s">
        <v>741</v>
      </c>
      <c r="L96" s="9" t="str">
        <f t="shared" si="30"/>
        <v>Yes</v>
      </c>
    </row>
    <row r="97" spans="1:12" x14ac:dyDescent="0.25">
      <c r="A97" s="2" t="s">
        <v>150</v>
      </c>
      <c r="B97" s="41" t="s">
        <v>285</v>
      </c>
      <c r="C97" s="13">
        <v>6.6301756239999996</v>
      </c>
      <c r="D97" s="11" t="str">
        <f>IF($B97="N/A","N/A",IF(C97&gt;10,"No",IF(C97&lt;5,"No","Yes")))</f>
        <v>Yes</v>
      </c>
      <c r="E97" s="13">
        <v>6.7624094010000002</v>
      </c>
      <c r="F97" s="11" t="str">
        <f t="shared" si="35"/>
        <v>Yes</v>
      </c>
      <c r="G97" s="13">
        <v>6.5444808014999998</v>
      </c>
      <c r="H97" s="11" t="str">
        <f t="shared" si="34"/>
        <v>Yes</v>
      </c>
      <c r="I97" s="12">
        <v>1.994</v>
      </c>
      <c r="J97" s="12">
        <v>-3.22</v>
      </c>
      <c r="K97" s="41" t="s">
        <v>741</v>
      </c>
      <c r="L97" s="9" t="str">
        <f t="shared" si="30"/>
        <v>Yes</v>
      </c>
    </row>
    <row r="98" spans="1:12" x14ac:dyDescent="0.25">
      <c r="A98" s="2" t="s">
        <v>151</v>
      </c>
      <c r="B98" s="41" t="s">
        <v>285</v>
      </c>
      <c r="C98" s="13">
        <v>7.0563237122000002</v>
      </c>
      <c r="D98" s="11" t="str">
        <f>IF($B98="N/A","N/A",IF(C98&gt;10,"No",IF(C98&lt;5,"No","Yes")))</f>
        <v>Yes</v>
      </c>
      <c r="E98" s="13">
        <v>7.1654698825000001</v>
      </c>
      <c r="F98" s="11" t="str">
        <f t="shared" si="35"/>
        <v>Yes</v>
      </c>
      <c r="G98" s="13">
        <v>6.8920898652</v>
      </c>
      <c r="H98" s="11" t="str">
        <f t="shared" si="34"/>
        <v>Yes</v>
      </c>
      <c r="I98" s="12">
        <v>1.5469999999999999</v>
      </c>
      <c r="J98" s="12">
        <v>-3.82</v>
      </c>
      <c r="K98" s="41" t="s">
        <v>741</v>
      </c>
      <c r="L98" s="9" t="str">
        <f t="shared" si="30"/>
        <v>Yes</v>
      </c>
    </row>
    <row r="99" spans="1:12" x14ac:dyDescent="0.25">
      <c r="A99" s="2" t="s">
        <v>976</v>
      </c>
      <c r="B99" s="41" t="s">
        <v>213</v>
      </c>
      <c r="C99" s="1">
        <v>4558</v>
      </c>
      <c r="D99" s="11" t="str">
        <f t="shared" ref="D99:D110" si="36">IF($B99="N/A","N/A",IF(C99&gt;10,"No",IF(C99&lt;-10,"No","Yes")))</f>
        <v>N/A</v>
      </c>
      <c r="E99" s="1">
        <v>3431</v>
      </c>
      <c r="F99" s="11" t="str">
        <f t="shared" ref="F99:F110" si="37">IF($B99="N/A","N/A",IF(E99&gt;10,"No",IF(E99&lt;-10,"No","Yes")))</f>
        <v>N/A</v>
      </c>
      <c r="G99" s="1">
        <v>5218</v>
      </c>
      <c r="H99" s="11" t="str">
        <f t="shared" ref="H99:H110" si="38">IF($B99="N/A","N/A",IF(G99&gt;10,"No",IF(G99&lt;-10,"No","Yes")))</f>
        <v>N/A</v>
      </c>
      <c r="I99" s="12">
        <v>-24.7</v>
      </c>
      <c r="J99" s="12">
        <v>52.08</v>
      </c>
      <c r="K99" s="41" t="s">
        <v>740</v>
      </c>
      <c r="L99" s="9" t="str">
        <f t="shared" si="30"/>
        <v>No</v>
      </c>
    </row>
    <row r="100" spans="1:12" x14ac:dyDescent="0.25">
      <c r="A100" s="2" t="s">
        <v>977</v>
      </c>
      <c r="B100" s="41" t="s">
        <v>213</v>
      </c>
      <c r="C100" s="1">
        <v>2277</v>
      </c>
      <c r="D100" s="11" t="str">
        <f t="shared" si="36"/>
        <v>N/A</v>
      </c>
      <c r="E100" s="1">
        <v>2304</v>
      </c>
      <c r="F100" s="11" t="str">
        <f t="shared" si="37"/>
        <v>N/A</v>
      </c>
      <c r="G100" s="1">
        <v>1978</v>
      </c>
      <c r="H100" s="11" t="str">
        <f t="shared" si="38"/>
        <v>N/A</v>
      </c>
      <c r="I100" s="12">
        <v>1.1859999999999999</v>
      </c>
      <c r="J100" s="12">
        <v>-14.1</v>
      </c>
      <c r="K100" s="41" t="s">
        <v>740</v>
      </c>
      <c r="L100" s="9" t="str">
        <f t="shared" si="30"/>
        <v>No</v>
      </c>
    </row>
    <row r="101" spans="1:12" x14ac:dyDescent="0.25">
      <c r="A101" s="2" t="s">
        <v>1</v>
      </c>
      <c r="B101" s="41" t="s">
        <v>213</v>
      </c>
      <c r="C101" s="13">
        <v>97.483202879000004</v>
      </c>
      <c r="D101" s="11" t="str">
        <f t="shared" si="36"/>
        <v>N/A</v>
      </c>
      <c r="E101" s="13">
        <v>97.399710979000005</v>
      </c>
      <c r="F101" s="11" t="str">
        <f t="shared" si="37"/>
        <v>N/A</v>
      </c>
      <c r="G101" s="13">
        <v>97.840876194000003</v>
      </c>
      <c r="H101" s="11" t="str">
        <f t="shared" si="38"/>
        <v>N/A</v>
      </c>
      <c r="I101" s="12">
        <v>-8.5999999999999993E-2</v>
      </c>
      <c r="J101" s="12">
        <v>0.45290000000000002</v>
      </c>
      <c r="K101" s="41" t="s">
        <v>741</v>
      </c>
      <c r="L101" s="9" t="str">
        <f t="shared" si="30"/>
        <v>Yes</v>
      </c>
    </row>
    <row r="102" spans="1:12" x14ac:dyDescent="0.25">
      <c r="A102" s="2" t="s">
        <v>69</v>
      </c>
      <c r="B102" s="41" t="s">
        <v>213</v>
      </c>
      <c r="C102" s="13">
        <v>94.797742397999997</v>
      </c>
      <c r="D102" s="11" t="str">
        <f t="shared" si="36"/>
        <v>N/A</v>
      </c>
      <c r="E102" s="13">
        <v>94.780656454999999</v>
      </c>
      <c r="F102" s="11" t="str">
        <f t="shared" si="37"/>
        <v>N/A</v>
      </c>
      <c r="G102" s="13">
        <v>93.957550204</v>
      </c>
      <c r="H102" s="11" t="str">
        <f t="shared" si="38"/>
        <v>N/A</v>
      </c>
      <c r="I102" s="12">
        <v>-1.7999999999999999E-2</v>
      </c>
      <c r="J102" s="12">
        <v>-0.86799999999999999</v>
      </c>
      <c r="K102" s="41" t="s">
        <v>741</v>
      </c>
      <c r="L102" s="9" t="str">
        <f t="shared" si="30"/>
        <v>Yes</v>
      </c>
    </row>
    <row r="103" spans="1:12" x14ac:dyDescent="0.25">
      <c r="A103" s="4" t="s">
        <v>70</v>
      </c>
      <c r="B103" s="41" t="s">
        <v>213</v>
      </c>
      <c r="C103" s="1">
        <v>398402</v>
      </c>
      <c r="D103" s="11" t="str">
        <f t="shared" si="36"/>
        <v>N/A</v>
      </c>
      <c r="E103" s="1">
        <v>418368</v>
      </c>
      <c r="F103" s="11" t="str">
        <f t="shared" si="37"/>
        <v>N/A</v>
      </c>
      <c r="G103" s="1">
        <v>429529</v>
      </c>
      <c r="H103" s="11" t="str">
        <f t="shared" si="38"/>
        <v>N/A</v>
      </c>
      <c r="I103" s="12">
        <v>5.0119999999999996</v>
      </c>
      <c r="J103" s="12">
        <v>2.6680000000000001</v>
      </c>
      <c r="K103" s="41" t="s">
        <v>740</v>
      </c>
      <c r="L103" s="9" t="str">
        <f t="shared" si="30"/>
        <v>Yes</v>
      </c>
    </row>
    <row r="104" spans="1:12" x14ac:dyDescent="0.25">
      <c r="A104" s="2" t="s">
        <v>692</v>
      </c>
      <c r="B104" s="41" t="s">
        <v>213</v>
      </c>
      <c r="C104" s="13">
        <v>1.5253437483000001</v>
      </c>
      <c r="D104" s="11" t="str">
        <f t="shared" si="36"/>
        <v>N/A</v>
      </c>
      <c r="E104" s="13">
        <v>1.5199537249999999</v>
      </c>
      <c r="F104" s="11" t="str">
        <f t="shared" si="37"/>
        <v>N/A</v>
      </c>
      <c r="G104" s="13">
        <v>1.5454136973000001</v>
      </c>
      <c r="H104" s="11" t="str">
        <f t="shared" si="38"/>
        <v>N/A</v>
      </c>
      <c r="I104" s="12">
        <v>-0.35299999999999998</v>
      </c>
      <c r="J104" s="12">
        <v>1.675</v>
      </c>
      <c r="K104" s="41" t="s">
        <v>741</v>
      </c>
      <c r="L104" s="9" t="str">
        <f t="shared" ref="L104:L110" si="39">IF(J104="Div by 0", "N/A", IF(K104="N/A","N/A", IF(J104&gt;VALUE(MID(K104,1,2)), "No", IF(J104&lt;-1*VALUE(MID(K104,1,2)), "No", "Yes"))))</f>
        <v>Yes</v>
      </c>
    </row>
    <row r="105" spans="1:12" x14ac:dyDescent="0.25">
      <c r="A105" s="2" t="s">
        <v>691</v>
      </c>
      <c r="B105" s="41" t="s">
        <v>213</v>
      </c>
      <c r="C105" s="13">
        <v>0.41038950610000002</v>
      </c>
      <c r="D105" s="11" t="str">
        <f t="shared" si="36"/>
        <v>N/A</v>
      </c>
      <c r="E105" s="13">
        <v>0.24093620930000001</v>
      </c>
      <c r="F105" s="11" t="str">
        <f t="shared" si="37"/>
        <v>N/A</v>
      </c>
      <c r="G105" s="13">
        <v>0.24957569800000001</v>
      </c>
      <c r="H105" s="11" t="str">
        <f t="shared" si="38"/>
        <v>N/A</v>
      </c>
      <c r="I105" s="12">
        <v>-41.3</v>
      </c>
      <c r="J105" s="12">
        <v>3.5859999999999999</v>
      </c>
      <c r="K105" s="41" t="s">
        <v>741</v>
      </c>
      <c r="L105" s="9" t="str">
        <f t="shared" si="39"/>
        <v>Yes</v>
      </c>
    </row>
    <row r="106" spans="1:12" x14ac:dyDescent="0.25">
      <c r="A106" s="2" t="s">
        <v>690</v>
      </c>
      <c r="B106" s="41" t="s">
        <v>213</v>
      </c>
      <c r="C106" s="13">
        <v>98.064266746000001</v>
      </c>
      <c r="D106" s="11" t="str">
        <f t="shared" si="36"/>
        <v>N/A</v>
      </c>
      <c r="E106" s="13">
        <v>98.239110065999995</v>
      </c>
      <c r="F106" s="11" t="str">
        <f t="shared" si="37"/>
        <v>N/A</v>
      </c>
      <c r="G106" s="13">
        <v>98.205010604999998</v>
      </c>
      <c r="H106" s="11" t="str">
        <f t="shared" si="38"/>
        <v>N/A</v>
      </c>
      <c r="I106" s="12">
        <v>0.17829999999999999</v>
      </c>
      <c r="J106" s="12">
        <v>-3.5000000000000003E-2</v>
      </c>
      <c r="K106" s="41" t="s">
        <v>741</v>
      </c>
      <c r="L106" s="9" t="str">
        <f t="shared" si="39"/>
        <v>Yes</v>
      </c>
    </row>
    <row r="107" spans="1:12" ht="25" x14ac:dyDescent="0.25">
      <c r="A107" s="4" t="s">
        <v>978</v>
      </c>
      <c r="B107" s="41" t="s">
        <v>213</v>
      </c>
      <c r="C107" s="13">
        <v>43.833587639000001</v>
      </c>
      <c r="D107" s="11" t="str">
        <f t="shared" si="36"/>
        <v>N/A</v>
      </c>
      <c r="E107" s="13">
        <v>43.075044529000003</v>
      </c>
      <c r="F107" s="11" t="str">
        <f t="shared" si="37"/>
        <v>N/A</v>
      </c>
      <c r="G107" s="13">
        <v>42.289658137000004</v>
      </c>
      <c r="H107" s="11" t="str">
        <f t="shared" si="38"/>
        <v>N/A</v>
      </c>
      <c r="I107" s="12">
        <v>-1.73</v>
      </c>
      <c r="J107" s="12">
        <v>-1.82</v>
      </c>
      <c r="K107" s="41" t="s">
        <v>741</v>
      </c>
      <c r="L107" s="9" t="str">
        <f t="shared" si="39"/>
        <v>Yes</v>
      </c>
    </row>
    <row r="108" spans="1:12" ht="25" x14ac:dyDescent="0.25">
      <c r="A108" s="4" t="s">
        <v>979</v>
      </c>
      <c r="B108" s="41" t="s">
        <v>213</v>
      </c>
      <c r="C108" s="13">
        <v>55.095500092999998</v>
      </c>
      <c r="D108" s="11" t="str">
        <f t="shared" si="36"/>
        <v>N/A</v>
      </c>
      <c r="E108" s="13">
        <v>55.870814523</v>
      </c>
      <c r="F108" s="11" t="str">
        <f t="shared" si="37"/>
        <v>N/A</v>
      </c>
      <c r="G108" s="13">
        <v>56.678480258</v>
      </c>
      <c r="H108" s="11" t="str">
        <f t="shared" si="38"/>
        <v>N/A</v>
      </c>
      <c r="I108" s="12">
        <v>1.407</v>
      </c>
      <c r="J108" s="12">
        <v>1.446</v>
      </c>
      <c r="K108" s="41" t="s">
        <v>741</v>
      </c>
      <c r="L108" s="9" t="str">
        <f t="shared" si="39"/>
        <v>Yes</v>
      </c>
    </row>
    <row r="109" spans="1:12" ht="25" x14ac:dyDescent="0.25">
      <c r="A109" s="4" t="s">
        <v>980</v>
      </c>
      <c r="B109" s="41" t="s">
        <v>213</v>
      </c>
      <c r="C109" s="13">
        <v>0.43959050160000002</v>
      </c>
      <c r="D109" s="11" t="str">
        <f t="shared" si="36"/>
        <v>N/A</v>
      </c>
      <c r="E109" s="13">
        <v>0.41426282949999998</v>
      </c>
      <c r="F109" s="11" t="str">
        <f t="shared" si="37"/>
        <v>N/A</v>
      </c>
      <c r="G109" s="13">
        <v>0.3927872764</v>
      </c>
      <c r="H109" s="11" t="str">
        <f t="shared" si="38"/>
        <v>N/A</v>
      </c>
      <c r="I109" s="12">
        <v>-5.76</v>
      </c>
      <c r="J109" s="12">
        <v>-5.18</v>
      </c>
      <c r="K109" s="41" t="s">
        <v>741</v>
      </c>
      <c r="L109" s="9" t="str">
        <f t="shared" si="39"/>
        <v>Yes</v>
      </c>
    </row>
    <row r="110" spans="1:12" ht="25" x14ac:dyDescent="0.25">
      <c r="A110" s="4" t="s">
        <v>981</v>
      </c>
      <c r="B110" s="41" t="s">
        <v>213</v>
      </c>
      <c r="C110" s="13">
        <v>0.63132176659999995</v>
      </c>
      <c r="D110" s="11" t="str">
        <f t="shared" si="36"/>
        <v>N/A</v>
      </c>
      <c r="E110" s="13">
        <v>0.63987811849999998</v>
      </c>
      <c r="F110" s="11" t="str">
        <f t="shared" si="37"/>
        <v>N/A</v>
      </c>
      <c r="G110" s="13">
        <v>0.63907432909999995</v>
      </c>
      <c r="H110" s="11" t="str">
        <f t="shared" si="38"/>
        <v>N/A</v>
      </c>
      <c r="I110" s="12">
        <v>1.355</v>
      </c>
      <c r="J110" s="12">
        <v>-0.126</v>
      </c>
      <c r="K110" s="41" t="s">
        <v>741</v>
      </c>
      <c r="L110" s="9" t="str">
        <f t="shared" si="39"/>
        <v>Yes</v>
      </c>
    </row>
    <row r="111" spans="1:12" x14ac:dyDescent="0.25">
      <c r="A111" s="2" t="s">
        <v>982</v>
      </c>
      <c r="B111" s="41" t="s">
        <v>286</v>
      </c>
      <c r="C111" s="13">
        <v>99.995473977000003</v>
      </c>
      <c r="D111" s="11" t="str">
        <f>IF($B111="N/A","N/A",IF(C111&gt;=99,"Yes","No"))</f>
        <v>Yes</v>
      </c>
      <c r="E111" s="13">
        <v>99.990908982999997</v>
      </c>
      <c r="F111" s="11" t="str">
        <f>IF($B111="N/A","N/A",IF(E111&gt;=99,"Yes","No"))</f>
        <v>Yes</v>
      </c>
      <c r="G111" s="13">
        <v>99.991739210999995</v>
      </c>
      <c r="H111" s="11" t="str">
        <f>IF($B111="N/A","N/A",IF(G111&gt;=99,"Yes","No"))</f>
        <v>Yes</v>
      </c>
      <c r="I111" s="12">
        <v>-5.0000000000000001E-3</v>
      </c>
      <c r="J111" s="12">
        <v>8.0000000000000004E-4</v>
      </c>
      <c r="K111" s="41" t="s">
        <v>740</v>
      </c>
      <c r="L111" s="9" t="str">
        <f t="shared" ref="L111:L145" si="40">IF(J111="Div by 0", "N/A", IF(K111="N/A","N/A", IF(J111&gt;VALUE(MID(K111,1,2)), "No", IF(J111&lt;-1*VALUE(MID(K111,1,2)), "No", "Yes"))))</f>
        <v>Yes</v>
      </c>
    </row>
    <row r="112" spans="1:12" x14ac:dyDescent="0.25">
      <c r="A112" s="2" t="s">
        <v>983</v>
      </c>
      <c r="B112" s="41" t="s">
        <v>213</v>
      </c>
      <c r="C112" s="13">
        <v>0.20960234599999999</v>
      </c>
      <c r="D112" s="11" t="str">
        <f>IF($B112="N/A","N/A",IF(C112&gt;10,"No",IF(C112&lt;-10,"No","Yes")))</f>
        <v>N/A</v>
      </c>
      <c r="E112" s="13">
        <v>0.29280664000000001</v>
      </c>
      <c r="F112" s="11" t="str">
        <f>IF($B112="N/A","N/A",IF(E112&gt;10,"No",IF(E112&lt;-10,"No","Yes")))</f>
        <v>N/A</v>
      </c>
      <c r="G112" s="13">
        <v>0.2407725067</v>
      </c>
      <c r="H112" s="11" t="str">
        <f>IF($B112="N/A","N/A",IF(G112&gt;10,"No",IF(G112&lt;-10,"No","Yes")))</f>
        <v>N/A</v>
      </c>
      <c r="I112" s="12">
        <v>39.700000000000003</v>
      </c>
      <c r="J112" s="12">
        <v>-17.8</v>
      </c>
      <c r="K112" s="41" t="s">
        <v>740</v>
      </c>
      <c r="L112" s="9" t="str">
        <f t="shared" si="40"/>
        <v>No</v>
      </c>
    </row>
    <row r="113" spans="1:12" x14ac:dyDescent="0.25">
      <c r="A113" s="3" t="s">
        <v>984</v>
      </c>
      <c r="B113" s="41" t="s">
        <v>280</v>
      </c>
      <c r="C113" s="8">
        <v>99.934969636999995</v>
      </c>
      <c r="D113" s="11" t="str">
        <f>IF($B113="N/A","N/A",IF(C113&gt;=98,"Yes","No"))</f>
        <v>Yes</v>
      </c>
      <c r="E113" s="8">
        <v>99.937044649000001</v>
      </c>
      <c r="F113" s="11" t="str">
        <f>IF($B113="N/A","N/A",IF(E113&gt;=98,"Yes","No"))</f>
        <v>Yes</v>
      </c>
      <c r="G113" s="8">
        <v>99.937358748999998</v>
      </c>
      <c r="H113" s="11" t="str">
        <f>IF($B113="N/A","N/A",IF(G113&gt;=98,"Yes","No"))</f>
        <v>Yes</v>
      </c>
      <c r="I113" s="12">
        <v>2.0999999999999999E-3</v>
      </c>
      <c r="J113" s="12">
        <v>2.9999999999999997E-4</v>
      </c>
      <c r="K113" s="41" t="s">
        <v>740</v>
      </c>
      <c r="L113" s="9" t="str">
        <f t="shared" si="40"/>
        <v>Yes</v>
      </c>
    </row>
    <row r="114" spans="1:12" x14ac:dyDescent="0.25">
      <c r="A114" s="3" t="s">
        <v>985</v>
      </c>
      <c r="B114" s="41" t="s">
        <v>287</v>
      </c>
      <c r="C114" s="8">
        <v>98.391076455000004</v>
      </c>
      <c r="D114" s="11" t="str">
        <f>IF($B114="N/A","N/A",IF(C114&gt;=80,"Yes","No"))</f>
        <v>Yes</v>
      </c>
      <c r="E114" s="8">
        <v>98.696517177000004</v>
      </c>
      <c r="F114" s="11" t="str">
        <f>IF($B114="N/A","N/A",IF(E114&gt;=80,"Yes","No"))</f>
        <v>Yes</v>
      </c>
      <c r="G114" s="8">
        <v>98.998242145999996</v>
      </c>
      <c r="H114" s="11" t="str">
        <f>IF($B114="N/A","N/A",IF(G114&gt;=80,"Yes","No"))</f>
        <v>Yes</v>
      </c>
      <c r="I114" s="12">
        <v>0.31040000000000001</v>
      </c>
      <c r="J114" s="12">
        <v>0.30570000000000003</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85.063138636999994</v>
      </c>
      <c r="D117" s="34" t="s">
        <v>742</v>
      </c>
      <c r="E117" s="13">
        <v>83.605181021999996</v>
      </c>
      <c r="F117" s="34" t="s">
        <v>742</v>
      </c>
      <c r="G117" s="13">
        <v>82.702106623999995</v>
      </c>
      <c r="H117" s="11" t="str">
        <f>IF($B117="N/A","N/A",IF(G117&lt;100,"No",IF(G117=100,"No","Yes")))</f>
        <v>N/A</v>
      </c>
      <c r="I117" s="12">
        <v>-1.71</v>
      </c>
      <c r="J117" s="12">
        <v>-1.08</v>
      </c>
      <c r="K117" s="41" t="s">
        <v>739</v>
      </c>
      <c r="L117" s="9" t="str">
        <f t="shared" si="40"/>
        <v>Yes</v>
      </c>
    </row>
    <row r="118" spans="1:12" ht="25" x14ac:dyDescent="0.25">
      <c r="A118" s="2" t="s">
        <v>989</v>
      </c>
      <c r="B118" s="33" t="s">
        <v>213</v>
      </c>
      <c r="C118" s="13">
        <v>97.549230371999997</v>
      </c>
      <c r="D118" s="11" t="str">
        <f>IF($B118="N/A","N/A",IF(C118&gt;10,"No",IF(C118&lt;-10,"No","Yes")))</f>
        <v>N/A</v>
      </c>
      <c r="E118" s="13">
        <v>97.333639696999995</v>
      </c>
      <c r="F118" s="11" t="str">
        <f>IF($B118="N/A","N/A",IF(E118&gt;10,"No",IF(E118&lt;-10,"No","Yes")))</f>
        <v>N/A</v>
      </c>
      <c r="G118" s="13">
        <v>97.139121661999994</v>
      </c>
      <c r="H118" s="11" t="str">
        <f>IF($B118="N/A","N/A",IF(G118&gt;10,"No",IF(G118&lt;-10,"No","Yes")))</f>
        <v>N/A</v>
      </c>
      <c r="I118" s="12">
        <v>-0.221</v>
      </c>
      <c r="J118" s="12">
        <v>-0.2</v>
      </c>
      <c r="K118" s="41" t="s">
        <v>739</v>
      </c>
      <c r="L118" s="9" t="str">
        <f>IF(J118="Div by 0", "N/A", IF(OR(J118="N/A",K118="N/A"),"N/A", IF(J118&gt;VALUE(MID(K118,1,2)), "No", IF(J118&lt;-1*VALUE(MID(K118,1,2)), "No", "Yes"))))</f>
        <v>Yes</v>
      </c>
    </row>
    <row r="119" spans="1:12" x14ac:dyDescent="0.25">
      <c r="A119" s="7" t="s">
        <v>100</v>
      </c>
      <c r="B119" s="33" t="s">
        <v>213</v>
      </c>
      <c r="C119" s="34">
        <v>243039</v>
      </c>
      <c r="D119" s="11" t="str">
        <f t="shared" ref="D119:D145" si="43">IF($B119="N/A","N/A",IF(C119&gt;10,"No",IF(C119&lt;-10,"No","Yes")))</f>
        <v>N/A</v>
      </c>
      <c r="E119" s="34">
        <v>252997</v>
      </c>
      <c r="F119" s="11" t="str">
        <f t="shared" ref="F119:F145" si="44">IF($B119="N/A","N/A",IF(E119&gt;10,"No",IF(E119&lt;-10,"No","Yes")))</f>
        <v>N/A</v>
      </c>
      <c r="G119" s="34">
        <v>254213</v>
      </c>
      <c r="H119" s="11" t="str">
        <f t="shared" ref="H119:H145" si="45">IF($B119="N/A","N/A",IF(G119&gt;10,"No",IF(G119&lt;-10,"No","Yes")))</f>
        <v>N/A</v>
      </c>
      <c r="I119" s="12">
        <v>4.0970000000000004</v>
      </c>
      <c r="J119" s="12">
        <v>0.48060000000000003</v>
      </c>
      <c r="K119" s="41" t="s">
        <v>740</v>
      </c>
      <c r="L119" s="9" t="str">
        <f t="shared" si="40"/>
        <v>Yes</v>
      </c>
    </row>
    <row r="120" spans="1:12" x14ac:dyDescent="0.25">
      <c r="A120" s="2" t="s">
        <v>990</v>
      </c>
      <c r="B120" s="33" t="s">
        <v>213</v>
      </c>
      <c r="C120" s="34">
        <v>68276</v>
      </c>
      <c r="D120" s="11" t="str">
        <f t="shared" si="43"/>
        <v>N/A</v>
      </c>
      <c r="E120" s="34">
        <v>69041</v>
      </c>
      <c r="F120" s="11" t="str">
        <f t="shared" si="44"/>
        <v>N/A</v>
      </c>
      <c r="G120" s="34">
        <v>70042</v>
      </c>
      <c r="H120" s="11" t="str">
        <f t="shared" si="45"/>
        <v>N/A</v>
      </c>
      <c r="I120" s="12">
        <v>1.1200000000000001</v>
      </c>
      <c r="J120" s="12">
        <v>1.45</v>
      </c>
      <c r="K120" s="41" t="s">
        <v>740</v>
      </c>
      <c r="L120" s="9" t="str">
        <f t="shared" si="40"/>
        <v>Yes</v>
      </c>
    </row>
    <row r="121" spans="1:12" x14ac:dyDescent="0.25">
      <c r="A121" s="2" t="s">
        <v>991</v>
      </c>
      <c r="B121" s="33" t="s">
        <v>213</v>
      </c>
      <c r="C121" s="34">
        <v>8207</v>
      </c>
      <c r="D121" s="11" t="str">
        <f t="shared" si="43"/>
        <v>N/A</v>
      </c>
      <c r="E121" s="34">
        <v>8929</v>
      </c>
      <c r="F121" s="11" t="str">
        <f t="shared" si="44"/>
        <v>N/A</v>
      </c>
      <c r="G121" s="34">
        <v>8447</v>
      </c>
      <c r="H121" s="11" t="str">
        <f t="shared" si="45"/>
        <v>N/A</v>
      </c>
      <c r="I121" s="12">
        <v>8.7970000000000006</v>
      </c>
      <c r="J121" s="12">
        <v>-5.4</v>
      </c>
      <c r="K121" s="41" t="s">
        <v>740</v>
      </c>
      <c r="L121" s="9" t="str">
        <f t="shared" si="40"/>
        <v>Yes</v>
      </c>
    </row>
    <row r="122" spans="1:12" x14ac:dyDescent="0.25">
      <c r="A122" s="2" t="s">
        <v>992</v>
      </c>
      <c r="B122" s="33" t="s">
        <v>213</v>
      </c>
      <c r="C122" s="34">
        <v>86496</v>
      </c>
      <c r="D122" s="11" t="str">
        <f t="shared" si="43"/>
        <v>N/A</v>
      </c>
      <c r="E122" s="34">
        <v>93368</v>
      </c>
      <c r="F122" s="11" t="str">
        <f t="shared" si="44"/>
        <v>N/A</v>
      </c>
      <c r="G122" s="34">
        <v>95754</v>
      </c>
      <c r="H122" s="11" t="str">
        <f t="shared" si="45"/>
        <v>N/A</v>
      </c>
      <c r="I122" s="12">
        <v>7.9450000000000003</v>
      </c>
      <c r="J122" s="12">
        <v>2.5550000000000002</v>
      </c>
      <c r="K122" s="41" t="s">
        <v>740</v>
      </c>
      <c r="L122" s="9" t="str">
        <f t="shared" si="40"/>
        <v>Yes</v>
      </c>
    </row>
    <row r="123" spans="1:12" x14ac:dyDescent="0.25">
      <c r="A123" s="2" t="s">
        <v>993</v>
      </c>
      <c r="B123" s="33" t="s">
        <v>213</v>
      </c>
      <c r="C123" s="34">
        <v>80060</v>
      </c>
      <c r="D123" s="11" t="str">
        <f t="shared" si="43"/>
        <v>N/A</v>
      </c>
      <c r="E123" s="34">
        <v>81659</v>
      </c>
      <c r="F123" s="11" t="str">
        <f t="shared" si="44"/>
        <v>N/A</v>
      </c>
      <c r="G123" s="34">
        <v>79970</v>
      </c>
      <c r="H123" s="11" t="str">
        <f t="shared" si="45"/>
        <v>N/A</v>
      </c>
      <c r="I123" s="12">
        <v>1.9970000000000001</v>
      </c>
      <c r="J123" s="12">
        <v>-2.0699999999999998</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609726</v>
      </c>
      <c r="D125" s="11" t="str">
        <f t="shared" si="43"/>
        <v>N/A</v>
      </c>
      <c r="E125" s="34">
        <v>650600</v>
      </c>
      <c r="F125" s="11" t="str">
        <f t="shared" si="44"/>
        <v>N/A</v>
      </c>
      <c r="G125" s="34">
        <v>707722</v>
      </c>
      <c r="H125" s="11" t="str">
        <f t="shared" si="45"/>
        <v>N/A</v>
      </c>
      <c r="I125" s="12">
        <v>6.7039999999999997</v>
      </c>
      <c r="J125" s="12">
        <v>8.7799999999999994</v>
      </c>
      <c r="K125" s="41" t="s">
        <v>740</v>
      </c>
      <c r="L125" s="9" t="str">
        <f t="shared" si="40"/>
        <v>Yes</v>
      </c>
    </row>
    <row r="126" spans="1:12" x14ac:dyDescent="0.25">
      <c r="A126" s="2" t="s">
        <v>995</v>
      </c>
      <c r="B126" s="33" t="s">
        <v>213</v>
      </c>
      <c r="C126" s="34">
        <v>323360</v>
      </c>
      <c r="D126" s="11" t="str">
        <f t="shared" si="43"/>
        <v>N/A</v>
      </c>
      <c r="E126" s="34">
        <v>335228</v>
      </c>
      <c r="F126" s="11" t="str">
        <f t="shared" si="44"/>
        <v>N/A</v>
      </c>
      <c r="G126" s="34">
        <v>343249</v>
      </c>
      <c r="H126" s="11" t="str">
        <f t="shared" si="45"/>
        <v>N/A</v>
      </c>
      <c r="I126" s="12">
        <v>3.67</v>
      </c>
      <c r="J126" s="12">
        <v>2.3929999999999998</v>
      </c>
      <c r="K126" s="41" t="s">
        <v>740</v>
      </c>
      <c r="L126" s="9" t="str">
        <f t="shared" si="40"/>
        <v>Yes</v>
      </c>
    </row>
    <row r="127" spans="1:12" x14ac:dyDescent="0.25">
      <c r="A127" s="2" t="s">
        <v>996</v>
      </c>
      <c r="B127" s="33" t="s">
        <v>213</v>
      </c>
      <c r="C127" s="34">
        <v>4961</v>
      </c>
      <c r="D127" s="11" t="str">
        <f t="shared" si="43"/>
        <v>N/A</v>
      </c>
      <c r="E127" s="34">
        <v>5126</v>
      </c>
      <c r="F127" s="11" t="str">
        <f t="shared" si="44"/>
        <v>N/A</v>
      </c>
      <c r="G127" s="34">
        <v>4402</v>
      </c>
      <c r="H127" s="11" t="str">
        <f t="shared" si="45"/>
        <v>N/A</v>
      </c>
      <c r="I127" s="12">
        <v>3.3260000000000001</v>
      </c>
      <c r="J127" s="12">
        <v>-14.1</v>
      </c>
      <c r="K127" s="41" t="s">
        <v>740</v>
      </c>
      <c r="L127" s="9" t="str">
        <f t="shared" si="40"/>
        <v>No</v>
      </c>
    </row>
    <row r="128" spans="1:12" x14ac:dyDescent="0.25">
      <c r="A128" s="2" t="s">
        <v>997</v>
      </c>
      <c r="B128" s="33" t="s">
        <v>213</v>
      </c>
      <c r="C128" s="34">
        <v>216961</v>
      </c>
      <c r="D128" s="11" t="str">
        <f t="shared" si="43"/>
        <v>N/A</v>
      </c>
      <c r="E128" s="34">
        <v>238370</v>
      </c>
      <c r="F128" s="11" t="str">
        <f t="shared" si="44"/>
        <v>N/A</v>
      </c>
      <c r="G128" s="34">
        <v>282911</v>
      </c>
      <c r="H128" s="11" t="str">
        <f t="shared" si="45"/>
        <v>N/A</v>
      </c>
      <c r="I128" s="12">
        <v>9.8680000000000003</v>
      </c>
      <c r="J128" s="12">
        <v>18.690000000000001</v>
      </c>
      <c r="K128" s="41" t="s">
        <v>740</v>
      </c>
      <c r="L128" s="9" t="str">
        <f t="shared" si="40"/>
        <v>No</v>
      </c>
    </row>
    <row r="129" spans="1:12" x14ac:dyDescent="0.25">
      <c r="A129" s="2" t="s">
        <v>998</v>
      </c>
      <c r="B129" s="33" t="s">
        <v>213</v>
      </c>
      <c r="C129" s="34">
        <v>64444</v>
      </c>
      <c r="D129" s="11" t="str">
        <f t="shared" si="43"/>
        <v>N/A</v>
      </c>
      <c r="E129" s="34">
        <v>71876</v>
      </c>
      <c r="F129" s="11" t="str">
        <f t="shared" si="44"/>
        <v>N/A</v>
      </c>
      <c r="G129" s="34">
        <v>77160</v>
      </c>
      <c r="H129" s="11" t="str">
        <f t="shared" si="45"/>
        <v>N/A</v>
      </c>
      <c r="I129" s="12">
        <v>11.53</v>
      </c>
      <c r="J129" s="12">
        <v>7.3520000000000003</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1077958</v>
      </c>
      <c r="D131" s="11" t="str">
        <f t="shared" si="43"/>
        <v>N/A</v>
      </c>
      <c r="E131" s="34">
        <v>1103957</v>
      </c>
      <c r="F131" s="11" t="str">
        <f t="shared" si="44"/>
        <v>N/A</v>
      </c>
      <c r="G131" s="34">
        <v>1095125</v>
      </c>
      <c r="H131" s="11" t="str">
        <f t="shared" si="45"/>
        <v>N/A</v>
      </c>
      <c r="I131" s="12">
        <v>2.4119999999999999</v>
      </c>
      <c r="J131" s="12">
        <v>-0.8</v>
      </c>
      <c r="K131" s="41" t="s">
        <v>740</v>
      </c>
      <c r="L131" s="9" t="str">
        <f t="shared" si="40"/>
        <v>Yes</v>
      </c>
    </row>
    <row r="132" spans="1:12" x14ac:dyDescent="0.25">
      <c r="A132" s="2" t="s">
        <v>1000</v>
      </c>
      <c r="B132" s="33" t="s">
        <v>213</v>
      </c>
      <c r="C132" s="34">
        <v>367700</v>
      </c>
      <c r="D132" s="11" t="str">
        <f t="shared" si="43"/>
        <v>N/A</v>
      </c>
      <c r="E132" s="34">
        <v>374962</v>
      </c>
      <c r="F132" s="11" t="str">
        <f t="shared" si="44"/>
        <v>N/A</v>
      </c>
      <c r="G132" s="34">
        <v>372482</v>
      </c>
      <c r="H132" s="11" t="str">
        <f t="shared" si="45"/>
        <v>N/A</v>
      </c>
      <c r="I132" s="12">
        <v>1.9750000000000001</v>
      </c>
      <c r="J132" s="12">
        <v>-0.66100000000000003</v>
      </c>
      <c r="K132" s="41" t="s">
        <v>740</v>
      </c>
      <c r="L132" s="9" t="str">
        <f t="shared" si="40"/>
        <v>Yes</v>
      </c>
    </row>
    <row r="133" spans="1:12" x14ac:dyDescent="0.25">
      <c r="A133" s="2" t="s">
        <v>1001</v>
      </c>
      <c r="B133" s="33" t="s">
        <v>213</v>
      </c>
      <c r="C133" s="34">
        <v>56942</v>
      </c>
      <c r="D133" s="11" t="str">
        <f t="shared" si="43"/>
        <v>N/A</v>
      </c>
      <c r="E133" s="34">
        <v>57582</v>
      </c>
      <c r="F133" s="11" t="str">
        <f t="shared" si="44"/>
        <v>N/A</v>
      </c>
      <c r="G133" s="34">
        <v>54835</v>
      </c>
      <c r="H133" s="11" t="str">
        <f t="shared" si="45"/>
        <v>N/A</v>
      </c>
      <c r="I133" s="12">
        <v>1.1240000000000001</v>
      </c>
      <c r="J133" s="12">
        <v>-4.7699999999999996</v>
      </c>
      <c r="K133" s="41" t="s">
        <v>740</v>
      </c>
      <c r="L133" s="9" t="str">
        <f t="shared" si="40"/>
        <v>Yes</v>
      </c>
    </row>
    <row r="134" spans="1:12" x14ac:dyDescent="0.25">
      <c r="A134" s="2" t="s">
        <v>1002</v>
      </c>
      <c r="B134" s="33" t="s">
        <v>213</v>
      </c>
      <c r="C134" s="34">
        <v>32950</v>
      </c>
      <c r="D134" s="11" t="str">
        <f t="shared" si="43"/>
        <v>N/A</v>
      </c>
      <c r="E134" s="34">
        <v>34986</v>
      </c>
      <c r="F134" s="11" t="str">
        <f t="shared" si="44"/>
        <v>N/A</v>
      </c>
      <c r="G134" s="34">
        <v>34238</v>
      </c>
      <c r="H134" s="11" t="str">
        <f t="shared" si="45"/>
        <v>N/A</v>
      </c>
      <c r="I134" s="12">
        <v>6.1790000000000003</v>
      </c>
      <c r="J134" s="12">
        <v>-2.14</v>
      </c>
      <c r="K134" s="41" t="s">
        <v>740</v>
      </c>
      <c r="L134" s="9" t="str">
        <f t="shared" si="40"/>
        <v>Yes</v>
      </c>
    </row>
    <row r="135" spans="1:12" x14ac:dyDescent="0.25">
      <c r="A135" s="2" t="s">
        <v>1003</v>
      </c>
      <c r="B135" s="33" t="s">
        <v>213</v>
      </c>
      <c r="C135" s="34">
        <v>476604</v>
      </c>
      <c r="D135" s="11" t="str">
        <f t="shared" si="43"/>
        <v>N/A</v>
      </c>
      <c r="E135" s="34">
        <v>490362</v>
      </c>
      <c r="F135" s="11" t="str">
        <f t="shared" si="44"/>
        <v>N/A</v>
      </c>
      <c r="G135" s="34">
        <v>489123</v>
      </c>
      <c r="H135" s="11" t="str">
        <f t="shared" si="45"/>
        <v>N/A</v>
      </c>
      <c r="I135" s="12">
        <v>2.887</v>
      </c>
      <c r="J135" s="12">
        <v>-0.253</v>
      </c>
      <c r="K135" s="41" t="s">
        <v>740</v>
      </c>
      <c r="L135" s="9" t="str">
        <f t="shared" si="40"/>
        <v>Yes</v>
      </c>
    </row>
    <row r="136" spans="1:12" x14ac:dyDescent="0.25">
      <c r="A136" s="2" t="s">
        <v>1004</v>
      </c>
      <c r="B136" s="33" t="s">
        <v>213</v>
      </c>
      <c r="C136" s="34">
        <v>95177</v>
      </c>
      <c r="D136" s="11" t="str">
        <f t="shared" si="43"/>
        <v>N/A</v>
      </c>
      <c r="E136" s="34">
        <v>97394</v>
      </c>
      <c r="F136" s="11" t="str">
        <f t="shared" si="44"/>
        <v>N/A</v>
      </c>
      <c r="G136" s="34">
        <v>95241</v>
      </c>
      <c r="H136" s="11" t="str">
        <f t="shared" si="45"/>
        <v>N/A</v>
      </c>
      <c r="I136" s="12">
        <v>2.3290000000000002</v>
      </c>
      <c r="J136" s="12">
        <v>-2.21</v>
      </c>
      <c r="K136" s="41" t="s">
        <v>740</v>
      </c>
      <c r="L136" s="9" t="str">
        <f t="shared" si="40"/>
        <v>Yes</v>
      </c>
    </row>
    <row r="137" spans="1:12" x14ac:dyDescent="0.25">
      <c r="A137" s="2" t="s">
        <v>1005</v>
      </c>
      <c r="B137" s="33" t="s">
        <v>213</v>
      </c>
      <c r="C137" s="34">
        <v>48585</v>
      </c>
      <c r="D137" s="11" t="str">
        <f t="shared" si="43"/>
        <v>N/A</v>
      </c>
      <c r="E137" s="34">
        <v>48667</v>
      </c>
      <c r="F137" s="11" t="str">
        <f t="shared" si="44"/>
        <v>N/A</v>
      </c>
      <c r="G137" s="34">
        <v>48775</v>
      </c>
      <c r="H137" s="11" t="str">
        <f t="shared" si="45"/>
        <v>N/A</v>
      </c>
      <c r="I137" s="12">
        <v>0.16880000000000001</v>
      </c>
      <c r="J137" s="12">
        <v>0.22189999999999999</v>
      </c>
      <c r="K137" s="41" t="s">
        <v>740</v>
      </c>
      <c r="L137" s="9" t="str">
        <f t="shared" si="40"/>
        <v>Yes</v>
      </c>
    </row>
    <row r="138" spans="1:12" x14ac:dyDescent="0.25">
      <c r="A138" s="2" t="s">
        <v>1006</v>
      </c>
      <c r="B138" s="33" t="s">
        <v>213</v>
      </c>
      <c r="C138" s="34">
        <v>0</v>
      </c>
      <c r="D138" s="11" t="str">
        <f t="shared" si="43"/>
        <v>N/A</v>
      </c>
      <c r="E138" s="34">
        <v>11</v>
      </c>
      <c r="F138" s="11" t="str">
        <f t="shared" si="44"/>
        <v>N/A</v>
      </c>
      <c r="G138" s="34">
        <v>431</v>
      </c>
      <c r="H138" s="11" t="str">
        <f t="shared" si="45"/>
        <v>N/A</v>
      </c>
      <c r="I138" s="12" t="s">
        <v>1746</v>
      </c>
      <c r="J138" s="12">
        <v>10675</v>
      </c>
      <c r="K138" s="41" t="s">
        <v>740</v>
      </c>
      <c r="L138" s="9" t="str">
        <f t="shared" si="40"/>
        <v>No</v>
      </c>
    </row>
    <row r="139" spans="1:12" x14ac:dyDescent="0.25">
      <c r="A139" s="7" t="s">
        <v>105</v>
      </c>
      <c r="B139" s="33" t="s">
        <v>213</v>
      </c>
      <c r="C139" s="34">
        <v>518359</v>
      </c>
      <c r="D139" s="11" t="str">
        <f t="shared" si="43"/>
        <v>N/A</v>
      </c>
      <c r="E139" s="34">
        <v>548377</v>
      </c>
      <c r="F139" s="11" t="str">
        <f t="shared" si="44"/>
        <v>N/A</v>
      </c>
      <c r="G139" s="34">
        <v>502317</v>
      </c>
      <c r="H139" s="11" t="str">
        <f t="shared" si="45"/>
        <v>N/A</v>
      </c>
      <c r="I139" s="12">
        <v>5.7910000000000004</v>
      </c>
      <c r="J139" s="12">
        <v>-8.4</v>
      </c>
      <c r="K139" s="41" t="s">
        <v>740</v>
      </c>
      <c r="L139" s="9" t="str">
        <f t="shared" si="40"/>
        <v>Yes</v>
      </c>
    </row>
    <row r="140" spans="1:12" x14ac:dyDescent="0.25">
      <c r="A140" s="2" t="s">
        <v>1007</v>
      </c>
      <c r="B140" s="33" t="s">
        <v>213</v>
      </c>
      <c r="C140" s="34">
        <v>165336</v>
      </c>
      <c r="D140" s="11" t="str">
        <f t="shared" si="43"/>
        <v>N/A</v>
      </c>
      <c r="E140" s="34">
        <v>171188</v>
      </c>
      <c r="F140" s="11" t="str">
        <f t="shared" si="44"/>
        <v>N/A</v>
      </c>
      <c r="G140" s="34">
        <v>172336</v>
      </c>
      <c r="H140" s="11" t="str">
        <f t="shared" si="45"/>
        <v>N/A</v>
      </c>
      <c r="I140" s="12">
        <v>3.5390000000000001</v>
      </c>
      <c r="J140" s="12">
        <v>0.67059999999999997</v>
      </c>
      <c r="K140" s="41" t="s">
        <v>740</v>
      </c>
      <c r="L140" s="9" t="str">
        <f t="shared" si="40"/>
        <v>Yes</v>
      </c>
    </row>
    <row r="141" spans="1:12" x14ac:dyDescent="0.25">
      <c r="A141" s="2" t="s">
        <v>1008</v>
      </c>
      <c r="B141" s="33" t="s">
        <v>213</v>
      </c>
      <c r="C141" s="34">
        <v>47114</v>
      </c>
      <c r="D141" s="11" t="str">
        <f t="shared" si="43"/>
        <v>N/A</v>
      </c>
      <c r="E141" s="34">
        <v>47521</v>
      </c>
      <c r="F141" s="11" t="str">
        <f t="shared" si="44"/>
        <v>N/A</v>
      </c>
      <c r="G141" s="34">
        <v>45644</v>
      </c>
      <c r="H141" s="11" t="str">
        <f t="shared" si="45"/>
        <v>N/A</v>
      </c>
      <c r="I141" s="12">
        <v>0.8639</v>
      </c>
      <c r="J141" s="12">
        <v>-3.95</v>
      </c>
      <c r="K141" s="41" t="s">
        <v>740</v>
      </c>
      <c r="L141" s="9" t="str">
        <f t="shared" si="40"/>
        <v>Yes</v>
      </c>
    </row>
    <row r="142" spans="1:12" x14ac:dyDescent="0.25">
      <c r="A142" s="2" t="s">
        <v>1009</v>
      </c>
      <c r="B142" s="33" t="s">
        <v>213</v>
      </c>
      <c r="C142" s="34">
        <v>38470</v>
      </c>
      <c r="D142" s="11" t="str">
        <f t="shared" si="43"/>
        <v>N/A</v>
      </c>
      <c r="E142" s="34">
        <v>39608</v>
      </c>
      <c r="F142" s="11" t="str">
        <f t="shared" si="44"/>
        <v>N/A</v>
      </c>
      <c r="G142" s="34">
        <v>34551</v>
      </c>
      <c r="H142" s="11" t="str">
        <f t="shared" si="45"/>
        <v>N/A</v>
      </c>
      <c r="I142" s="12">
        <v>2.9580000000000002</v>
      </c>
      <c r="J142" s="12">
        <v>-12.8</v>
      </c>
      <c r="K142" s="41" t="s">
        <v>740</v>
      </c>
      <c r="L142" s="9" t="str">
        <f t="shared" si="40"/>
        <v>No</v>
      </c>
    </row>
    <row r="143" spans="1:12" x14ac:dyDescent="0.25">
      <c r="A143" s="2" t="s">
        <v>1010</v>
      </c>
      <c r="B143" s="33" t="s">
        <v>213</v>
      </c>
      <c r="C143" s="34">
        <v>25925</v>
      </c>
      <c r="D143" s="11" t="str">
        <f t="shared" si="43"/>
        <v>N/A</v>
      </c>
      <c r="E143" s="34">
        <v>25523</v>
      </c>
      <c r="F143" s="11" t="str">
        <f t="shared" si="44"/>
        <v>N/A</v>
      </c>
      <c r="G143" s="34">
        <v>25992</v>
      </c>
      <c r="H143" s="11" t="str">
        <f t="shared" si="45"/>
        <v>N/A</v>
      </c>
      <c r="I143" s="12">
        <v>-1.55</v>
      </c>
      <c r="J143" s="12">
        <v>1.8380000000000001</v>
      </c>
      <c r="K143" s="41" t="s">
        <v>740</v>
      </c>
      <c r="L143" s="9" t="str">
        <f t="shared" si="40"/>
        <v>Yes</v>
      </c>
    </row>
    <row r="144" spans="1:12" x14ac:dyDescent="0.25">
      <c r="A144" s="2" t="s">
        <v>1011</v>
      </c>
      <c r="B144" s="33" t="s">
        <v>213</v>
      </c>
      <c r="C144" s="34">
        <v>127133</v>
      </c>
      <c r="D144" s="11" t="str">
        <f t="shared" si="43"/>
        <v>N/A</v>
      </c>
      <c r="E144" s="34">
        <v>134091</v>
      </c>
      <c r="F144" s="11" t="str">
        <f t="shared" si="44"/>
        <v>N/A</v>
      </c>
      <c r="G144" s="34">
        <v>93731</v>
      </c>
      <c r="H144" s="11" t="str">
        <f t="shared" si="45"/>
        <v>N/A</v>
      </c>
      <c r="I144" s="12">
        <v>5.4729999999999999</v>
      </c>
      <c r="J144" s="12">
        <v>-30.1</v>
      </c>
      <c r="K144" s="41" t="s">
        <v>740</v>
      </c>
      <c r="L144" s="9" t="str">
        <f t="shared" si="40"/>
        <v>No</v>
      </c>
    </row>
    <row r="145" spans="1:12" x14ac:dyDescent="0.25">
      <c r="A145" s="2" t="s">
        <v>1012</v>
      </c>
      <c r="B145" s="33" t="s">
        <v>213</v>
      </c>
      <c r="C145" s="34">
        <v>114381</v>
      </c>
      <c r="D145" s="11" t="str">
        <f t="shared" si="43"/>
        <v>N/A</v>
      </c>
      <c r="E145" s="34">
        <v>130446</v>
      </c>
      <c r="F145" s="11" t="str">
        <f t="shared" si="44"/>
        <v>N/A</v>
      </c>
      <c r="G145" s="34">
        <v>130063</v>
      </c>
      <c r="H145" s="11" t="str">
        <f t="shared" si="45"/>
        <v>N/A</v>
      </c>
      <c r="I145" s="12">
        <v>14.05</v>
      </c>
      <c r="J145" s="12">
        <v>-0.29399999999999998</v>
      </c>
      <c r="K145" s="41" t="s">
        <v>740</v>
      </c>
      <c r="L145" s="9" t="str">
        <f t="shared" si="40"/>
        <v>Yes</v>
      </c>
    </row>
    <row r="146" spans="1:12" ht="25" x14ac:dyDescent="0.25">
      <c r="A146" s="18" t="s">
        <v>1013</v>
      </c>
      <c r="B146" s="1" t="s">
        <v>213</v>
      </c>
      <c r="C146" s="1">
        <v>86066</v>
      </c>
      <c r="D146" s="11" t="str">
        <f t="shared" ref="D146:D151" si="46">IF($B146="N/A","N/A",IF(C146&gt;10,"No",IF(C146&lt;-10,"No","Yes")))</f>
        <v>N/A</v>
      </c>
      <c r="E146" s="1">
        <v>86351</v>
      </c>
      <c r="F146" s="11" t="str">
        <f t="shared" ref="F146:F151" si="47">IF($B146="N/A","N/A",IF(E146&gt;10,"No",IF(E146&lt;-10,"No","Yes")))</f>
        <v>N/A</v>
      </c>
      <c r="G146" s="1">
        <v>85042</v>
      </c>
      <c r="H146" s="11" t="str">
        <f t="shared" ref="H146:H151" si="48">IF($B146="N/A","N/A",IF(G146&gt;10,"No",IF(G146&lt;-10,"No","Yes")))</f>
        <v>N/A</v>
      </c>
      <c r="I146" s="12">
        <v>0.33110000000000001</v>
      </c>
      <c r="J146" s="12">
        <v>-1.52</v>
      </c>
      <c r="K146" s="41" t="s">
        <v>739</v>
      </c>
      <c r="L146" s="9" t="str">
        <f t="shared" ref="L146:L151" si="49">IF(J146="Div by 0", "N/A", IF(K146="N/A","N/A", IF(J146&gt;VALUE(MID(K146,1,2)), "No", IF(J146&lt;-1*VALUE(MID(K146,1,2)), "No", "Yes"))))</f>
        <v>Yes</v>
      </c>
    </row>
    <row r="147" spans="1:12" x14ac:dyDescent="0.25">
      <c r="A147" s="6" t="s">
        <v>326</v>
      </c>
      <c r="B147" s="41" t="s">
        <v>213</v>
      </c>
      <c r="C147" s="13">
        <v>3.5142147139</v>
      </c>
      <c r="D147" s="11" t="str">
        <f t="shared" si="46"/>
        <v>N/A</v>
      </c>
      <c r="E147" s="13">
        <v>3.3784558347</v>
      </c>
      <c r="F147" s="11" t="str">
        <f t="shared" si="47"/>
        <v>N/A</v>
      </c>
      <c r="G147" s="13">
        <v>3.3227617502000002</v>
      </c>
      <c r="H147" s="11" t="str">
        <f t="shared" si="48"/>
        <v>N/A</v>
      </c>
      <c r="I147" s="12">
        <v>-3.86</v>
      </c>
      <c r="J147" s="12">
        <v>-1.65</v>
      </c>
      <c r="K147" s="41" t="s">
        <v>739</v>
      </c>
      <c r="L147" s="9" t="str">
        <f t="shared" si="49"/>
        <v>Yes</v>
      </c>
    </row>
    <row r="148" spans="1:12" x14ac:dyDescent="0.25">
      <c r="A148" s="2" t="s">
        <v>327</v>
      </c>
      <c r="B148" s="41" t="s">
        <v>213</v>
      </c>
      <c r="C148" s="13">
        <v>27.995095437</v>
      </c>
      <c r="D148" s="11" t="str">
        <f t="shared" si="46"/>
        <v>N/A</v>
      </c>
      <c r="E148" s="13">
        <v>27.005853823999999</v>
      </c>
      <c r="F148" s="11" t="str">
        <f t="shared" si="47"/>
        <v>N/A</v>
      </c>
      <c r="G148" s="13">
        <v>26.37512637</v>
      </c>
      <c r="H148" s="11" t="str">
        <f t="shared" si="48"/>
        <v>N/A</v>
      </c>
      <c r="I148" s="12">
        <v>-3.53</v>
      </c>
      <c r="J148" s="12">
        <v>-2.34</v>
      </c>
      <c r="K148" s="41" t="s">
        <v>739</v>
      </c>
      <c r="L148" s="9" t="str">
        <f t="shared" si="49"/>
        <v>Yes</v>
      </c>
    </row>
    <row r="149" spans="1:12" x14ac:dyDescent="0.25">
      <c r="A149" s="2" t="s">
        <v>328</v>
      </c>
      <c r="B149" s="41" t="s">
        <v>213</v>
      </c>
      <c r="C149" s="13">
        <v>2.6492227655999998</v>
      </c>
      <c r="D149" s="11" t="str">
        <f t="shared" si="46"/>
        <v>N/A</v>
      </c>
      <c r="E149" s="13">
        <v>2.5212111896999998</v>
      </c>
      <c r="F149" s="11" t="str">
        <f t="shared" si="47"/>
        <v>N/A</v>
      </c>
      <c r="G149" s="13">
        <v>2.3609552904000002</v>
      </c>
      <c r="H149" s="11" t="str">
        <f t="shared" si="48"/>
        <v>N/A</v>
      </c>
      <c r="I149" s="12">
        <v>-4.83</v>
      </c>
      <c r="J149" s="12">
        <v>-6.36</v>
      </c>
      <c r="K149" s="41" t="s">
        <v>739</v>
      </c>
      <c r="L149" s="9" t="str">
        <f t="shared" si="49"/>
        <v>Yes</v>
      </c>
    </row>
    <row r="150" spans="1:12" x14ac:dyDescent="0.25">
      <c r="A150" s="2" t="s">
        <v>329</v>
      </c>
      <c r="B150" s="41" t="s">
        <v>213</v>
      </c>
      <c r="C150" s="13">
        <v>7.0596442499999995E-2</v>
      </c>
      <c r="D150" s="11" t="str">
        <f t="shared" si="46"/>
        <v>N/A</v>
      </c>
      <c r="E150" s="13">
        <v>5.7339189800000002E-2</v>
      </c>
      <c r="F150" s="11" t="str">
        <f t="shared" si="47"/>
        <v>N/A</v>
      </c>
      <c r="G150" s="13">
        <v>5.8258189699999997E-2</v>
      </c>
      <c r="H150" s="11" t="str">
        <f t="shared" si="48"/>
        <v>N/A</v>
      </c>
      <c r="I150" s="12">
        <v>-18.8</v>
      </c>
      <c r="J150" s="12">
        <v>1.603</v>
      </c>
      <c r="K150" s="41" t="s">
        <v>739</v>
      </c>
      <c r="L150" s="9" t="str">
        <f t="shared" si="49"/>
        <v>Yes</v>
      </c>
    </row>
    <row r="151" spans="1:12" x14ac:dyDescent="0.25">
      <c r="A151" s="2" t="s">
        <v>330</v>
      </c>
      <c r="B151" s="41" t="s">
        <v>213</v>
      </c>
      <c r="C151" s="13">
        <v>0.21471605590000001</v>
      </c>
      <c r="D151" s="11" t="str">
        <f t="shared" si="46"/>
        <v>N/A</v>
      </c>
      <c r="E151" s="13">
        <v>0.18071509199999999</v>
      </c>
      <c r="F151" s="11" t="str">
        <f t="shared" si="47"/>
        <v>N/A</v>
      </c>
      <c r="G151" s="13">
        <v>0.12860404880000001</v>
      </c>
      <c r="H151" s="11" t="str">
        <f t="shared" si="48"/>
        <v>N/A</v>
      </c>
      <c r="I151" s="12">
        <v>-15.8</v>
      </c>
      <c r="J151" s="12">
        <v>-28.8</v>
      </c>
      <c r="K151" s="41" t="s">
        <v>739</v>
      </c>
      <c r="L151" s="9" t="str">
        <f t="shared" si="49"/>
        <v>Yes</v>
      </c>
    </row>
    <row r="152" spans="1:12" x14ac:dyDescent="0.25">
      <c r="A152" s="18" t="s">
        <v>1014</v>
      </c>
      <c r="B152" s="33" t="s">
        <v>213</v>
      </c>
      <c r="C152" s="34">
        <v>79430</v>
      </c>
      <c r="D152" s="11" t="str">
        <f t="shared" ref="D152:D158" si="50">IF($B152="N/A","N/A",IF(C152&gt;10,"No",IF(C152&lt;-10,"No","Yes")))</f>
        <v>N/A</v>
      </c>
      <c r="E152" s="34">
        <v>102112</v>
      </c>
      <c r="F152" s="11" t="str">
        <f t="shared" ref="F152:F158" si="51">IF($B152="N/A","N/A",IF(E152&gt;10,"No",IF(E152&lt;-10,"No","Yes")))</f>
        <v>N/A</v>
      </c>
      <c r="G152" s="34">
        <v>114678</v>
      </c>
      <c r="H152" s="11" t="str">
        <f t="shared" ref="H152:H158" si="52">IF($B152="N/A","N/A",IF(G152&gt;10,"No",IF(G152&lt;-10,"No","Yes")))</f>
        <v>N/A</v>
      </c>
      <c r="I152" s="12">
        <v>28.56</v>
      </c>
      <c r="J152" s="12">
        <v>12.31</v>
      </c>
      <c r="K152" s="41" t="s">
        <v>739</v>
      </c>
      <c r="L152" s="9" t="str">
        <f t="shared" ref="L152:L159" si="53">IF(J152="Div by 0", "N/A", IF(K152="N/A","N/A", IF(J152&gt;VALUE(MID(K152,1,2)), "No", IF(J152&lt;-1*VALUE(MID(K152,1,2)), "No", "Yes"))))</f>
        <v>Yes</v>
      </c>
    </row>
    <row r="153" spans="1:12" x14ac:dyDescent="0.25">
      <c r="A153" s="6" t="s">
        <v>1015</v>
      </c>
      <c r="B153" s="33" t="s">
        <v>213</v>
      </c>
      <c r="C153" s="8">
        <v>3.2432560444999998</v>
      </c>
      <c r="D153" s="11" t="str">
        <f t="shared" si="50"/>
        <v>N/A</v>
      </c>
      <c r="E153" s="8">
        <v>3.9951000242000001</v>
      </c>
      <c r="F153" s="11" t="str">
        <f t="shared" si="51"/>
        <v>N/A</v>
      </c>
      <c r="G153" s="8">
        <v>4.4806997952999996</v>
      </c>
      <c r="H153" s="11" t="str">
        <f t="shared" si="52"/>
        <v>N/A</v>
      </c>
      <c r="I153" s="12">
        <v>23.18</v>
      </c>
      <c r="J153" s="12">
        <v>12.15</v>
      </c>
      <c r="K153" s="41" t="s">
        <v>739</v>
      </c>
      <c r="L153" s="9" t="str">
        <f t="shared" si="53"/>
        <v>Yes</v>
      </c>
    </row>
    <row r="154" spans="1:12" x14ac:dyDescent="0.25">
      <c r="A154" s="18" t="s">
        <v>1016</v>
      </c>
      <c r="B154" s="33" t="s">
        <v>213</v>
      </c>
      <c r="C154" s="8">
        <v>9.7733285603999995</v>
      </c>
      <c r="D154" s="11" t="str">
        <f t="shared" si="50"/>
        <v>N/A</v>
      </c>
      <c r="E154" s="8">
        <v>9.9696834350000003</v>
      </c>
      <c r="F154" s="11" t="str">
        <f t="shared" si="51"/>
        <v>N/A</v>
      </c>
      <c r="G154" s="8">
        <v>11.116268641</v>
      </c>
      <c r="H154" s="11" t="str">
        <f t="shared" si="52"/>
        <v>N/A</v>
      </c>
      <c r="I154" s="12">
        <v>2.0089999999999999</v>
      </c>
      <c r="J154" s="12">
        <v>11.5</v>
      </c>
      <c r="K154" s="41" t="s">
        <v>739</v>
      </c>
      <c r="L154" s="9" t="str">
        <f t="shared" si="53"/>
        <v>Yes</v>
      </c>
    </row>
    <row r="155" spans="1:12" x14ac:dyDescent="0.25">
      <c r="A155" s="18" t="s">
        <v>1017</v>
      </c>
      <c r="B155" s="33" t="s">
        <v>213</v>
      </c>
      <c r="C155" s="8">
        <v>7.9015820221000004</v>
      </c>
      <c r="D155" s="11" t="str">
        <f t="shared" si="50"/>
        <v>N/A</v>
      </c>
      <c r="E155" s="8">
        <v>8.6407931139999992</v>
      </c>
      <c r="F155" s="11" t="str">
        <f t="shared" si="51"/>
        <v>N/A</v>
      </c>
      <c r="G155" s="8">
        <v>8.5786509391999992</v>
      </c>
      <c r="H155" s="11" t="str">
        <f t="shared" si="52"/>
        <v>N/A</v>
      </c>
      <c r="I155" s="12">
        <v>9.3550000000000004</v>
      </c>
      <c r="J155" s="12">
        <v>-0.71899999999999997</v>
      </c>
      <c r="K155" s="41" t="s">
        <v>739</v>
      </c>
      <c r="L155" s="9" t="str">
        <f t="shared" si="53"/>
        <v>Yes</v>
      </c>
    </row>
    <row r="156" spans="1:12" x14ac:dyDescent="0.25">
      <c r="A156" s="18" t="s">
        <v>1018</v>
      </c>
      <c r="B156" s="33" t="s">
        <v>213</v>
      </c>
      <c r="C156" s="8">
        <v>0.33146003829999998</v>
      </c>
      <c r="D156" s="11" t="str">
        <f t="shared" si="50"/>
        <v>N/A</v>
      </c>
      <c r="E156" s="8">
        <v>1.5217984034000001</v>
      </c>
      <c r="F156" s="11" t="str">
        <f t="shared" si="51"/>
        <v>N/A</v>
      </c>
      <c r="G156" s="8">
        <v>2.0970208879999999</v>
      </c>
      <c r="H156" s="11" t="str">
        <f t="shared" si="52"/>
        <v>N/A</v>
      </c>
      <c r="I156" s="12">
        <v>359.1</v>
      </c>
      <c r="J156" s="12">
        <v>37.799999999999997</v>
      </c>
      <c r="K156" s="41" t="s">
        <v>739</v>
      </c>
      <c r="L156" s="9" t="str">
        <f t="shared" si="53"/>
        <v>No</v>
      </c>
    </row>
    <row r="157" spans="1:12" x14ac:dyDescent="0.25">
      <c r="A157" s="18" t="s">
        <v>1019</v>
      </c>
      <c r="B157" s="33" t="s">
        <v>213</v>
      </c>
      <c r="C157" s="8">
        <v>0.75739014849999997</v>
      </c>
      <c r="D157" s="11" t="str">
        <f t="shared" si="50"/>
        <v>N/A</v>
      </c>
      <c r="E157" s="8">
        <v>0.70608358849999997</v>
      </c>
      <c r="F157" s="11" t="str">
        <f t="shared" si="51"/>
        <v>N/A</v>
      </c>
      <c r="G157" s="8">
        <v>0.54567135889999996</v>
      </c>
      <c r="H157" s="11" t="str">
        <f t="shared" si="52"/>
        <v>N/A</v>
      </c>
      <c r="I157" s="12">
        <v>-6.77</v>
      </c>
      <c r="J157" s="12">
        <v>-22.7</v>
      </c>
      <c r="K157" s="41" t="s">
        <v>739</v>
      </c>
      <c r="L157" s="9" t="str">
        <f t="shared" si="53"/>
        <v>Yes</v>
      </c>
    </row>
    <row r="158" spans="1:12" x14ac:dyDescent="0.25">
      <c r="A158" s="2" t="s">
        <v>1020</v>
      </c>
      <c r="B158" s="33" t="s">
        <v>213</v>
      </c>
      <c r="C158" s="34">
        <v>4722</v>
      </c>
      <c r="D158" s="11" t="str">
        <f t="shared" si="50"/>
        <v>N/A</v>
      </c>
      <c r="E158" s="34">
        <v>4901</v>
      </c>
      <c r="F158" s="11" t="str">
        <f t="shared" si="51"/>
        <v>N/A</v>
      </c>
      <c r="G158" s="34">
        <v>5215</v>
      </c>
      <c r="H158" s="11" t="str">
        <f t="shared" si="52"/>
        <v>N/A</v>
      </c>
      <c r="I158" s="12">
        <v>3.7909999999999999</v>
      </c>
      <c r="J158" s="12">
        <v>6.407</v>
      </c>
      <c r="K158" s="41" t="s">
        <v>739</v>
      </c>
      <c r="L158" s="9" t="str">
        <f t="shared" si="53"/>
        <v>Yes</v>
      </c>
    </row>
    <row r="159" spans="1:12" ht="25" x14ac:dyDescent="0.25">
      <c r="A159" s="18" t="s">
        <v>1021</v>
      </c>
      <c r="B159" s="33" t="s">
        <v>213</v>
      </c>
      <c r="C159" s="34">
        <v>90032</v>
      </c>
      <c r="D159" s="11" t="str">
        <f>IF($B159="N/A","N/A",IF(C159&gt;10,"No",IF(C159&lt;-10,"No","Yes")))</f>
        <v>N/A</v>
      </c>
      <c r="E159" s="34">
        <v>110715</v>
      </c>
      <c r="F159" s="11" t="str">
        <f>IF($B159="N/A","N/A",IF(E159&gt;10,"No",IF(E159&lt;-10,"No","Yes")))</f>
        <v>N/A</v>
      </c>
      <c r="G159" s="34">
        <v>121936</v>
      </c>
      <c r="H159" s="11" t="str">
        <f>IF($B159="N/A","N/A",IF(G159&gt;10,"No",IF(G159&lt;-10,"No","Yes")))</f>
        <v>N/A</v>
      </c>
      <c r="I159" s="12">
        <v>22.97</v>
      </c>
      <c r="J159" s="12">
        <v>10.14</v>
      </c>
      <c r="K159" s="41" t="s">
        <v>739</v>
      </c>
      <c r="L159" s="9" t="str">
        <f t="shared" si="53"/>
        <v>Yes</v>
      </c>
    </row>
    <row r="160" spans="1:12" x14ac:dyDescent="0.25">
      <c r="A160" s="4" t="s">
        <v>1022</v>
      </c>
      <c r="B160" s="33" t="s">
        <v>213</v>
      </c>
      <c r="C160" s="34">
        <v>78625</v>
      </c>
      <c r="D160" s="11" t="str">
        <f t="shared" ref="D160:D234" si="54">IF($B160="N/A","N/A",IF(C160&gt;10,"No",IF(C160&lt;-10,"No","Yes")))</f>
        <v>N/A</v>
      </c>
      <c r="E160" s="34">
        <v>82968</v>
      </c>
      <c r="F160" s="11" t="str">
        <f t="shared" ref="F160:F234" si="55">IF($B160="N/A","N/A",IF(E160&gt;10,"No",IF(E160&lt;-10,"No","Yes")))</f>
        <v>N/A</v>
      </c>
      <c r="G160" s="34">
        <v>88091</v>
      </c>
      <c r="H160" s="11" t="str">
        <f t="shared" ref="H160:H223" si="56">IF($B160="N/A","N/A",IF(G160&gt;10,"No",IF(G160&lt;-10,"No","Yes")))</f>
        <v>N/A</v>
      </c>
      <c r="I160" s="12">
        <v>5.524</v>
      </c>
      <c r="J160" s="12">
        <v>6.1749999999999998</v>
      </c>
      <c r="K160" s="41" t="s">
        <v>739</v>
      </c>
      <c r="L160" s="9" t="str">
        <f t="shared" ref="L160:L223" si="57">IF(J160="Div by 0", "N/A", IF(K160="N/A","N/A", IF(J160&gt;VALUE(MID(K160,1,2)), "No", IF(J160&lt;-1*VALUE(MID(K160,1,2)), "No", "Yes"))))</f>
        <v>Yes</v>
      </c>
    </row>
    <row r="161" spans="1:12" x14ac:dyDescent="0.25">
      <c r="A161" s="51" t="s">
        <v>71</v>
      </c>
      <c r="B161" s="33" t="s">
        <v>213</v>
      </c>
      <c r="C161" s="8">
        <v>3.2103865856999998</v>
      </c>
      <c r="D161" s="11" t="str">
        <f t="shared" si="54"/>
        <v>N/A</v>
      </c>
      <c r="E161" s="8">
        <v>3.2460970191</v>
      </c>
      <c r="F161" s="11" t="str">
        <f t="shared" si="55"/>
        <v>N/A</v>
      </c>
      <c r="G161" s="8">
        <v>3.4418923043</v>
      </c>
      <c r="H161" s="11" t="str">
        <f t="shared" si="56"/>
        <v>N/A</v>
      </c>
      <c r="I161" s="12">
        <v>1.1120000000000001</v>
      </c>
      <c r="J161" s="12">
        <v>6.032</v>
      </c>
      <c r="K161" s="41" t="s">
        <v>739</v>
      </c>
      <c r="L161" s="9" t="str">
        <f t="shared" si="57"/>
        <v>Yes</v>
      </c>
    </row>
    <row r="162" spans="1:12" x14ac:dyDescent="0.25">
      <c r="A162" s="4" t="s">
        <v>111</v>
      </c>
      <c r="B162" s="33" t="s">
        <v>213</v>
      </c>
      <c r="C162" s="8">
        <v>11.118380178000001</v>
      </c>
      <c r="D162" s="11" t="str">
        <f t="shared" si="54"/>
        <v>N/A</v>
      </c>
      <c r="E162" s="8">
        <v>11.455076542</v>
      </c>
      <c r="F162" s="11" t="str">
        <f t="shared" si="55"/>
        <v>N/A</v>
      </c>
      <c r="G162" s="8">
        <v>12.185057412000001</v>
      </c>
      <c r="H162" s="11" t="str">
        <f t="shared" si="56"/>
        <v>N/A</v>
      </c>
      <c r="I162" s="12">
        <v>3.028</v>
      </c>
      <c r="J162" s="12">
        <v>6.3730000000000002</v>
      </c>
      <c r="K162" s="41" t="s">
        <v>739</v>
      </c>
      <c r="L162" s="9" t="str">
        <f t="shared" si="57"/>
        <v>Yes</v>
      </c>
    </row>
    <row r="163" spans="1:12" x14ac:dyDescent="0.25">
      <c r="A163" s="4" t="s">
        <v>112</v>
      </c>
      <c r="B163" s="33" t="s">
        <v>213</v>
      </c>
      <c r="C163" s="8">
        <v>7.9455361916999996</v>
      </c>
      <c r="D163" s="11" t="str">
        <f t="shared" si="54"/>
        <v>N/A</v>
      </c>
      <c r="E163" s="8">
        <v>7.8373808792000004</v>
      </c>
      <c r="F163" s="11" t="str">
        <f t="shared" si="55"/>
        <v>N/A</v>
      </c>
      <c r="G163" s="8">
        <v>7.6366143767999999</v>
      </c>
      <c r="H163" s="11" t="str">
        <f t="shared" si="56"/>
        <v>N/A</v>
      </c>
      <c r="I163" s="12">
        <v>-1.36</v>
      </c>
      <c r="J163" s="12">
        <v>-2.56</v>
      </c>
      <c r="K163" s="41" t="s">
        <v>739</v>
      </c>
      <c r="L163" s="9" t="str">
        <f t="shared" si="57"/>
        <v>Yes</v>
      </c>
    </row>
    <row r="164" spans="1:12" x14ac:dyDescent="0.25">
      <c r="A164" s="4" t="s">
        <v>113</v>
      </c>
      <c r="B164" s="33" t="s">
        <v>213</v>
      </c>
      <c r="C164" s="8">
        <v>0.25891546789999997</v>
      </c>
      <c r="D164" s="11" t="str">
        <f t="shared" si="54"/>
        <v>N/A</v>
      </c>
      <c r="E164" s="8">
        <v>0.24203841270000001</v>
      </c>
      <c r="F164" s="11" t="str">
        <f t="shared" si="55"/>
        <v>N/A</v>
      </c>
      <c r="G164" s="8">
        <v>0.26663622869999998</v>
      </c>
      <c r="H164" s="11" t="str">
        <f t="shared" si="56"/>
        <v>N/A</v>
      </c>
      <c r="I164" s="12">
        <v>-6.52</v>
      </c>
      <c r="J164" s="12">
        <v>10.16</v>
      </c>
      <c r="K164" s="41" t="s">
        <v>739</v>
      </c>
      <c r="L164" s="9" t="str">
        <f t="shared" si="57"/>
        <v>Yes</v>
      </c>
    </row>
    <row r="165" spans="1:12" x14ac:dyDescent="0.25">
      <c r="A165" s="4" t="s">
        <v>114</v>
      </c>
      <c r="B165" s="33" t="s">
        <v>213</v>
      </c>
      <c r="C165" s="8">
        <v>7.0607436199999998E-2</v>
      </c>
      <c r="D165" s="11" t="str">
        <f t="shared" si="54"/>
        <v>N/A</v>
      </c>
      <c r="E165" s="8">
        <v>5.9265797100000003E-2</v>
      </c>
      <c r="F165" s="11" t="str">
        <f t="shared" si="55"/>
        <v>N/A</v>
      </c>
      <c r="G165" s="8">
        <v>2.96625438E-2</v>
      </c>
      <c r="H165" s="11" t="str">
        <f t="shared" si="56"/>
        <v>N/A</v>
      </c>
      <c r="I165" s="12">
        <v>-16.100000000000001</v>
      </c>
      <c r="J165" s="12">
        <v>-49.9</v>
      </c>
      <c r="K165" s="41" t="s">
        <v>739</v>
      </c>
      <c r="L165" s="9" t="str">
        <f t="shared" si="57"/>
        <v>No</v>
      </c>
    </row>
    <row r="166" spans="1:12" x14ac:dyDescent="0.25">
      <c r="A166" s="4" t="s">
        <v>428</v>
      </c>
      <c r="B166" s="33" t="s">
        <v>213</v>
      </c>
      <c r="C166" s="34">
        <v>26093</v>
      </c>
      <c r="D166" s="11" t="str">
        <f>IF($B166="N/A","N/A",IF(C166&gt;10,"No",IF(C166&lt;-10,"No","Yes")))</f>
        <v>N/A</v>
      </c>
      <c r="E166" s="34">
        <v>27961</v>
      </c>
      <c r="F166" s="11" t="str">
        <f>IF($B166="N/A","N/A",IF(E166&gt;10,"No",IF(E166&lt;-10,"No","Yes")))</f>
        <v>N/A</v>
      </c>
      <c r="G166" s="34">
        <v>29944</v>
      </c>
      <c r="H166" s="11" t="str">
        <f>IF($B166="N/A","N/A",IF(G166&gt;10,"No",IF(G166&lt;-10,"No","Yes")))</f>
        <v>N/A</v>
      </c>
      <c r="I166" s="12">
        <v>7.1589999999999998</v>
      </c>
      <c r="J166" s="12">
        <v>7.0919999999999996</v>
      </c>
      <c r="K166" s="41" t="s">
        <v>739</v>
      </c>
      <c r="L166" s="9" t="str">
        <f t="shared" si="57"/>
        <v>Yes</v>
      </c>
    </row>
    <row r="167" spans="1:12" x14ac:dyDescent="0.25">
      <c r="A167" s="4" t="s">
        <v>429</v>
      </c>
      <c r="B167" s="33" t="s">
        <v>213</v>
      </c>
      <c r="C167" s="34">
        <v>929</v>
      </c>
      <c r="D167" s="11" t="str">
        <f>IF($B167="N/A","N/A",IF(C167&gt;10,"No",IF(C167&lt;-10,"No","Yes")))</f>
        <v>N/A</v>
      </c>
      <c r="E167" s="34">
        <v>1020</v>
      </c>
      <c r="F167" s="11" t="str">
        <f>IF($B167="N/A","N/A",IF(E167&gt;10,"No",IF(E167&lt;-10,"No","Yes")))</f>
        <v>N/A</v>
      </c>
      <c r="G167" s="34">
        <v>1032</v>
      </c>
      <c r="H167" s="11" t="str">
        <f>IF($B167="N/A","N/A",IF(G167&gt;10,"No",IF(G167&lt;-10,"No","Yes")))</f>
        <v>N/A</v>
      </c>
      <c r="I167" s="12">
        <v>9.7949999999999999</v>
      </c>
      <c r="J167" s="12">
        <v>1.1759999999999999</v>
      </c>
      <c r="K167" s="41" t="s">
        <v>739</v>
      </c>
      <c r="L167" s="9" t="str">
        <f t="shared" si="57"/>
        <v>Yes</v>
      </c>
    </row>
    <row r="168" spans="1:12" x14ac:dyDescent="0.25">
      <c r="A168" s="4" t="s">
        <v>430</v>
      </c>
      <c r="B168" s="33" t="s">
        <v>213</v>
      </c>
      <c r="C168" s="34">
        <v>25678</v>
      </c>
      <c r="D168" s="11" t="str">
        <f>IF($B168="N/A","N/A",IF(C168&gt;10,"No",IF(C168&lt;-10,"No","Yes")))</f>
        <v>N/A</v>
      </c>
      <c r="E168" s="34">
        <v>27371</v>
      </c>
      <c r="F168" s="11" t="str">
        <f>IF($B168="N/A","N/A",IF(E168&gt;10,"No",IF(E168&lt;-10,"No","Yes")))</f>
        <v>N/A</v>
      </c>
      <c r="G168" s="34">
        <v>29185</v>
      </c>
      <c r="H168" s="11" t="str">
        <f>IF($B168="N/A","N/A",IF(G168&gt;10,"No",IF(G168&lt;-10,"No","Yes")))</f>
        <v>N/A</v>
      </c>
      <c r="I168" s="12">
        <v>6.593</v>
      </c>
      <c r="J168" s="12">
        <v>6.6269999999999998</v>
      </c>
      <c r="K168" s="41" t="s">
        <v>739</v>
      </c>
      <c r="L168" s="9" t="str">
        <f t="shared" si="57"/>
        <v>Yes</v>
      </c>
    </row>
    <row r="169" spans="1:12" x14ac:dyDescent="0.25">
      <c r="A169" s="4" t="s">
        <v>431</v>
      </c>
      <c r="B169" s="33" t="s">
        <v>213</v>
      </c>
      <c r="C169" s="34">
        <v>22768</v>
      </c>
      <c r="D169" s="11" t="str">
        <f>IF($B169="N/A","N/A",IF(C169&gt;10,"No",IF(C169&lt;-10,"No","Yes")))</f>
        <v>N/A</v>
      </c>
      <c r="E169" s="34">
        <v>23619</v>
      </c>
      <c r="F169" s="11" t="str">
        <f>IF($B169="N/A","N/A",IF(E169&gt;10,"No",IF(E169&lt;-10,"No","Yes")))</f>
        <v>N/A</v>
      </c>
      <c r="G169" s="34">
        <v>24861</v>
      </c>
      <c r="H169" s="11" t="str">
        <f>IF($B169="N/A","N/A",IF(G169&gt;10,"No",IF(G169&lt;-10,"No","Yes")))</f>
        <v>N/A</v>
      </c>
      <c r="I169" s="12">
        <v>3.738</v>
      </c>
      <c r="J169" s="12">
        <v>5.258</v>
      </c>
      <c r="K169" s="41" t="s">
        <v>739</v>
      </c>
      <c r="L169" s="9" t="str">
        <f t="shared" si="57"/>
        <v>Yes</v>
      </c>
    </row>
    <row r="170" spans="1:12" x14ac:dyDescent="0.25">
      <c r="A170" s="4" t="s">
        <v>432</v>
      </c>
      <c r="B170" s="33" t="s">
        <v>213</v>
      </c>
      <c r="C170" s="34">
        <v>3157</v>
      </c>
      <c r="D170" s="11" t="str">
        <f>IF($B170="N/A","N/A",IF(C170&gt;10,"No",IF(C170&lt;-10,"No","Yes")))</f>
        <v>N/A</v>
      </c>
      <c r="E170" s="34">
        <v>2997</v>
      </c>
      <c r="F170" s="11" t="str">
        <f>IF($B170="N/A","N/A",IF(E170&gt;10,"No",IF(E170&lt;-10,"No","Yes")))</f>
        <v>N/A</v>
      </c>
      <c r="G170" s="34">
        <v>3069</v>
      </c>
      <c r="H170" s="11" t="str">
        <f>IF($B170="N/A","N/A",IF(G170&gt;10,"No",IF(G170&lt;-10,"No","Yes")))</f>
        <v>N/A</v>
      </c>
      <c r="I170" s="12">
        <v>-5.07</v>
      </c>
      <c r="J170" s="12">
        <v>2.4020000000000001</v>
      </c>
      <c r="K170" s="41" t="s">
        <v>739</v>
      </c>
      <c r="L170" s="9" t="str">
        <f t="shared" si="57"/>
        <v>Yes</v>
      </c>
    </row>
    <row r="171" spans="1:12" x14ac:dyDescent="0.25">
      <c r="A171" s="6" t="s">
        <v>1023</v>
      </c>
      <c r="B171" s="33" t="s">
        <v>213</v>
      </c>
      <c r="C171" s="34">
        <v>26988</v>
      </c>
      <c r="D171" s="11" t="str">
        <f t="shared" si="54"/>
        <v>N/A</v>
      </c>
      <c r="E171" s="34">
        <v>29041</v>
      </c>
      <c r="F171" s="11" t="str">
        <f t="shared" si="55"/>
        <v>N/A</v>
      </c>
      <c r="G171" s="34">
        <v>31035</v>
      </c>
      <c r="H171" s="11" t="str">
        <f t="shared" si="56"/>
        <v>N/A</v>
      </c>
      <c r="I171" s="12">
        <v>7.6070000000000002</v>
      </c>
      <c r="J171" s="12">
        <v>6.8659999999999997</v>
      </c>
      <c r="K171" s="41" t="s">
        <v>739</v>
      </c>
      <c r="L171" s="9" t="str">
        <f t="shared" si="57"/>
        <v>Yes</v>
      </c>
    </row>
    <row r="172" spans="1:12" x14ac:dyDescent="0.25">
      <c r="A172" s="4" t="s">
        <v>1024</v>
      </c>
      <c r="B172" s="33" t="s">
        <v>213</v>
      </c>
      <c r="C172" s="34">
        <v>23957</v>
      </c>
      <c r="D172" s="11" t="str">
        <f>IF($B172="N/A","N/A",IF(C172&gt;10,"No",IF(C172&lt;-10,"No","Yes")))</f>
        <v>N/A</v>
      </c>
      <c r="E172" s="34">
        <v>25637</v>
      </c>
      <c r="F172" s="11" t="str">
        <f>IF($B172="N/A","N/A",IF(E172&gt;10,"No",IF(E172&lt;-10,"No","Yes")))</f>
        <v>N/A</v>
      </c>
      <c r="G172" s="34">
        <v>27379</v>
      </c>
      <c r="H172" s="11" t="str">
        <f>IF($B172="N/A","N/A",IF(G172&gt;10,"No",IF(G172&lt;-10,"No","Yes")))</f>
        <v>N/A</v>
      </c>
      <c r="I172" s="12">
        <v>7.0129999999999999</v>
      </c>
      <c r="J172" s="12">
        <v>6.7949999999999999</v>
      </c>
      <c r="K172" s="41" t="s">
        <v>739</v>
      </c>
      <c r="L172" s="9" t="str">
        <f t="shared" si="57"/>
        <v>Yes</v>
      </c>
    </row>
    <row r="173" spans="1:12" x14ac:dyDescent="0.25">
      <c r="A173" s="4" t="s">
        <v>1025</v>
      </c>
      <c r="B173" s="33" t="s">
        <v>213</v>
      </c>
      <c r="C173" s="34">
        <v>889</v>
      </c>
      <c r="D173" s="11" t="str">
        <f>IF($B173="N/A","N/A",IF(C173&gt;10,"No",IF(C173&lt;-10,"No","Yes")))</f>
        <v>N/A</v>
      </c>
      <c r="E173" s="34">
        <v>979</v>
      </c>
      <c r="F173" s="11" t="str">
        <f>IF($B173="N/A","N/A",IF(E173&gt;10,"No",IF(E173&lt;-10,"No","Yes")))</f>
        <v>N/A</v>
      </c>
      <c r="G173" s="34">
        <v>993</v>
      </c>
      <c r="H173" s="11" t="str">
        <f>IF($B173="N/A","N/A",IF(G173&gt;10,"No",IF(G173&lt;-10,"No","Yes")))</f>
        <v>N/A</v>
      </c>
      <c r="I173" s="12">
        <v>10.119999999999999</v>
      </c>
      <c r="J173" s="12">
        <v>1.43</v>
      </c>
      <c r="K173" s="41" t="s">
        <v>739</v>
      </c>
      <c r="L173" s="9" t="str">
        <f t="shared" si="57"/>
        <v>Yes</v>
      </c>
    </row>
    <row r="174" spans="1:12" ht="25" x14ac:dyDescent="0.25">
      <c r="A174" s="4" t="s">
        <v>1026</v>
      </c>
      <c r="B174" s="33" t="s">
        <v>213</v>
      </c>
      <c r="C174" s="34">
        <v>1144</v>
      </c>
      <c r="D174" s="11" t="str">
        <f>IF($B174="N/A","N/A",IF(C174&gt;10,"No",IF(C174&lt;-10,"No","Yes")))</f>
        <v>N/A</v>
      </c>
      <c r="E174" s="34">
        <v>1342</v>
      </c>
      <c r="F174" s="11" t="str">
        <f>IF($B174="N/A","N/A",IF(E174&gt;10,"No",IF(E174&lt;-10,"No","Yes")))</f>
        <v>N/A</v>
      </c>
      <c r="G174" s="34">
        <v>1506</v>
      </c>
      <c r="H174" s="11" t="str">
        <f>IF($B174="N/A","N/A",IF(G174&gt;10,"No",IF(G174&lt;-10,"No","Yes")))</f>
        <v>N/A</v>
      </c>
      <c r="I174" s="12">
        <v>17.309999999999999</v>
      </c>
      <c r="J174" s="12">
        <v>12.22</v>
      </c>
      <c r="K174" s="41" t="s">
        <v>739</v>
      </c>
      <c r="L174" s="9" t="str">
        <f t="shared" si="57"/>
        <v>Yes</v>
      </c>
    </row>
    <row r="175" spans="1:12" x14ac:dyDescent="0.25">
      <c r="A175" s="4" t="s">
        <v>1027</v>
      </c>
      <c r="B175" s="33" t="s">
        <v>213</v>
      </c>
      <c r="C175" s="34">
        <v>980</v>
      </c>
      <c r="D175" s="11" t="str">
        <f>IF($B175="N/A","N/A",IF(C175&gt;10,"No",IF(C175&lt;-10,"No","Yes")))</f>
        <v>N/A</v>
      </c>
      <c r="E175" s="34">
        <v>1072</v>
      </c>
      <c r="F175" s="11" t="str">
        <f>IF($B175="N/A","N/A",IF(E175&gt;10,"No",IF(E175&lt;-10,"No","Yes")))</f>
        <v>N/A</v>
      </c>
      <c r="G175" s="34">
        <v>1157</v>
      </c>
      <c r="H175" s="11" t="str">
        <f>IF($B175="N/A","N/A",IF(G175&gt;10,"No",IF(G175&lt;-10,"No","Yes")))</f>
        <v>N/A</v>
      </c>
      <c r="I175" s="12">
        <v>9.3879999999999999</v>
      </c>
      <c r="J175" s="12">
        <v>7.9290000000000003</v>
      </c>
      <c r="K175" s="41" t="s">
        <v>739</v>
      </c>
      <c r="L175" s="9" t="str">
        <f t="shared" si="57"/>
        <v>Yes</v>
      </c>
    </row>
    <row r="176" spans="1:12" ht="25" x14ac:dyDescent="0.25">
      <c r="A176" s="4" t="s">
        <v>1028</v>
      </c>
      <c r="B176" s="33" t="s">
        <v>213</v>
      </c>
      <c r="C176" s="34">
        <v>18</v>
      </c>
      <c r="D176" s="11" t="str">
        <f>IF($B176="N/A","N/A",IF(C176&gt;10,"No",IF(C176&lt;-10,"No","Yes")))</f>
        <v>N/A</v>
      </c>
      <c r="E176" s="34">
        <v>11</v>
      </c>
      <c r="F176" s="11" t="str">
        <f>IF($B176="N/A","N/A",IF(E176&gt;10,"No",IF(E176&lt;-10,"No","Yes")))</f>
        <v>N/A</v>
      </c>
      <c r="G176" s="34">
        <v>0</v>
      </c>
      <c r="H176" s="11" t="str">
        <f>IF($B176="N/A","N/A",IF(G176&gt;10,"No",IF(G176&lt;-10,"No","Yes")))</f>
        <v>N/A</v>
      </c>
      <c r="I176" s="12">
        <v>-38.9</v>
      </c>
      <c r="J176" s="12">
        <v>-100</v>
      </c>
      <c r="K176" s="41" t="s">
        <v>739</v>
      </c>
      <c r="L176" s="9" t="str">
        <f t="shared" si="57"/>
        <v>No</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15961</v>
      </c>
      <c r="D183" s="11" t="str">
        <f t="shared" si="54"/>
        <v>N/A</v>
      </c>
      <c r="E183" s="1">
        <v>17969</v>
      </c>
      <c r="F183" s="11" t="str">
        <f t="shared" si="55"/>
        <v>N/A</v>
      </c>
      <c r="G183" s="1">
        <v>20730</v>
      </c>
      <c r="H183" s="11" t="str">
        <f t="shared" si="56"/>
        <v>N/A</v>
      </c>
      <c r="I183" s="12">
        <v>12.58</v>
      </c>
      <c r="J183" s="12">
        <v>15.37</v>
      </c>
      <c r="K183" s="41" t="s">
        <v>739</v>
      </c>
      <c r="L183" s="11" t="str">
        <f t="shared" si="57"/>
        <v>Yes</v>
      </c>
    </row>
    <row r="184" spans="1:12" x14ac:dyDescent="0.25">
      <c r="A184" s="4" t="s">
        <v>1036</v>
      </c>
      <c r="B184" s="33" t="s">
        <v>213</v>
      </c>
      <c r="C184" s="34">
        <v>267</v>
      </c>
      <c r="D184" s="11" t="str">
        <f t="shared" si="54"/>
        <v>N/A</v>
      </c>
      <c r="E184" s="34">
        <v>333</v>
      </c>
      <c r="F184" s="11" t="str">
        <f t="shared" si="55"/>
        <v>N/A</v>
      </c>
      <c r="G184" s="34">
        <v>414</v>
      </c>
      <c r="H184" s="11" t="str">
        <f t="shared" si="56"/>
        <v>N/A</v>
      </c>
      <c r="I184" s="12">
        <v>24.72</v>
      </c>
      <c r="J184" s="12">
        <v>24.32</v>
      </c>
      <c r="K184" s="41" t="s">
        <v>739</v>
      </c>
      <c r="L184" s="9" t="str">
        <f t="shared" si="57"/>
        <v>Yes</v>
      </c>
    </row>
    <row r="185" spans="1:12" x14ac:dyDescent="0.25">
      <c r="A185" s="4" t="s">
        <v>1037</v>
      </c>
      <c r="B185" s="33" t="s">
        <v>213</v>
      </c>
      <c r="C185" s="34">
        <v>11</v>
      </c>
      <c r="D185" s="11" t="str">
        <f t="shared" si="54"/>
        <v>N/A</v>
      </c>
      <c r="E185" s="34">
        <v>11</v>
      </c>
      <c r="F185" s="11" t="str">
        <f t="shared" si="55"/>
        <v>N/A</v>
      </c>
      <c r="G185" s="34">
        <v>11</v>
      </c>
      <c r="H185" s="11" t="str">
        <f t="shared" si="56"/>
        <v>N/A</v>
      </c>
      <c r="I185" s="12">
        <v>66.67</v>
      </c>
      <c r="J185" s="12">
        <v>10</v>
      </c>
      <c r="K185" s="41" t="s">
        <v>739</v>
      </c>
      <c r="L185" s="9" t="str">
        <f t="shared" si="57"/>
        <v>Yes</v>
      </c>
    </row>
    <row r="186" spans="1:12" x14ac:dyDescent="0.25">
      <c r="A186" s="4" t="s">
        <v>1038</v>
      </c>
      <c r="B186" s="33" t="s">
        <v>213</v>
      </c>
      <c r="C186" s="34">
        <v>8369</v>
      </c>
      <c r="D186" s="11" t="str">
        <f t="shared" si="54"/>
        <v>N/A</v>
      </c>
      <c r="E186" s="34">
        <v>9506</v>
      </c>
      <c r="F186" s="11" t="str">
        <f t="shared" si="55"/>
        <v>N/A</v>
      </c>
      <c r="G186" s="34">
        <v>10941</v>
      </c>
      <c r="H186" s="11" t="str">
        <f t="shared" si="56"/>
        <v>N/A</v>
      </c>
      <c r="I186" s="12">
        <v>13.59</v>
      </c>
      <c r="J186" s="12">
        <v>15.1</v>
      </c>
      <c r="K186" s="41" t="s">
        <v>739</v>
      </c>
      <c r="L186" s="9" t="str">
        <f t="shared" si="57"/>
        <v>Yes</v>
      </c>
    </row>
    <row r="187" spans="1:12" x14ac:dyDescent="0.25">
      <c r="A187" s="4" t="s">
        <v>1039</v>
      </c>
      <c r="B187" s="33" t="s">
        <v>213</v>
      </c>
      <c r="C187" s="34">
        <v>7002</v>
      </c>
      <c r="D187" s="11" t="str">
        <f t="shared" si="54"/>
        <v>N/A</v>
      </c>
      <c r="E187" s="34">
        <v>7816</v>
      </c>
      <c r="F187" s="11" t="str">
        <f t="shared" si="55"/>
        <v>N/A</v>
      </c>
      <c r="G187" s="34">
        <v>9211</v>
      </c>
      <c r="H187" s="11" t="str">
        <f t="shared" si="56"/>
        <v>N/A</v>
      </c>
      <c r="I187" s="12">
        <v>11.63</v>
      </c>
      <c r="J187" s="12">
        <v>17.850000000000001</v>
      </c>
      <c r="K187" s="41" t="s">
        <v>739</v>
      </c>
      <c r="L187" s="9" t="str">
        <f t="shared" si="57"/>
        <v>Yes</v>
      </c>
    </row>
    <row r="188" spans="1:12" ht="25" x14ac:dyDescent="0.25">
      <c r="A188" s="4" t="s">
        <v>1040</v>
      </c>
      <c r="B188" s="33" t="s">
        <v>213</v>
      </c>
      <c r="C188" s="34">
        <v>317</v>
      </c>
      <c r="D188" s="11" t="str">
        <f t="shared" si="54"/>
        <v>N/A</v>
      </c>
      <c r="E188" s="34">
        <v>304</v>
      </c>
      <c r="F188" s="11" t="str">
        <f t="shared" si="55"/>
        <v>N/A</v>
      </c>
      <c r="G188" s="34">
        <v>153</v>
      </c>
      <c r="H188" s="11" t="str">
        <f t="shared" si="56"/>
        <v>N/A</v>
      </c>
      <c r="I188" s="12">
        <v>-4.0999999999999996</v>
      </c>
      <c r="J188" s="12">
        <v>-49.7</v>
      </c>
      <c r="K188" s="41" t="s">
        <v>739</v>
      </c>
      <c r="L188" s="9" t="str">
        <f t="shared" si="57"/>
        <v>No</v>
      </c>
    </row>
    <row r="189" spans="1:12" x14ac:dyDescent="0.25">
      <c r="A189" s="6" t="s">
        <v>1041</v>
      </c>
      <c r="B189" s="41" t="s">
        <v>213</v>
      </c>
      <c r="C189" s="1">
        <v>854</v>
      </c>
      <c r="D189" s="11" t="str">
        <f t="shared" si="54"/>
        <v>N/A</v>
      </c>
      <c r="E189" s="1">
        <v>760</v>
      </c>
      <c r="F189" s="11" t="str">
        <f t="shared" si="55"/>
        <v>N/A</v>
      </c>
      <c r="G189" s="1">
        <v>703</v>
      </c>
      <c r="H189" s="11" t="str">
        <f t="shared" si="56"/>
        <v>N/A</v>
      </c>
      <c r="I189" s="12">
        <v>-11</v>
      </c>
      <c r="J189" s="12">
        <v>-7.5</v>
      </c>
      <c r="K189" s="41" t="s">
        <v>739</v>
      </c>
      <c r="L189" s="11" t="str">
        <f t="shared" si="57"/>
        <v>Yes</v>
      </c>
    </row>
    <row r="190" spans="1:12" ht="25" x14ac:dyDescent="0.25">
      <c r="A190" s="4" t="s">
        <v>1042</v>
      </c>
      <c r="B190" s="33" t="s">
        <v>213</v>
      </c>
      <c r="C190" s="34">
        <v>11</v>
      </c>
      <c r="D190" s="11" t="str">
        <f t="shared" si="54"/>
        <v>N/A</v>
      </c>
      <c r="E190" s="34">
        <v>11</v>
      </c>
      <c r="F190" s="11" t="str">
        <f t="shared" si="55"/>
        <v>N/A</v>
      </c>
      <c r="G190" s="34">
        <v>13</v>
      </c>
      <c r="H190" s="11" t="str">
        <f t="shared" si="56"/>
        <v>N/A</v>
      </c>
      <c r="I190" s="12">
        <v>-9.09</v>
      </c>
      <c r="J190" s="12">
        <v>30</v>
      </c>
      <c r="K190" s="41" t="s">
        <v>739</v>
      </c>
      <c r="L190" s="9" t="str">
        <f t="shared" si="57"/>
        <v>Yes</v>
      </c>
    </row>
    <row r="191" spans="1:12" ht="25" x14ac:dyDescent="0.25">
      <c r="A191" s="4" t="s">
        <v>1043</v>
      </c>
      <c r="B191" s="33" t="s">
        <v>213</v>
      </c>
      <c r="C191" s="34">
        <v>0</v>
      </c>
      <c r="D191" s="11" t="str">
        <f t="shared" si="54"/>
        <v>N/A</v>
      </c>
      <c r="E191" s="34">
        <v>0</v>
      </c>
      <c r="F191" s="11" t="str">
        <f t="shared" si="55"/>
        <v>N/A</v>
      </c>
      <c r="G191" s="34">
        <v>11</v>
      </c>
      <c r="H191" s="11" t="str">
        <f t="shared" si="56"/>
        <v>N/A</v>
      </c>
      <c r="I191" s="12" t="s">
        <v>1746</v>
      </c>
      <c r="J191" s="12" t="s">
        <v>1746</v>
      </c>
      <c r="K191" s="41" t="s">
        <v>739</v>
      </c>
      <c r="L191" s="9" t="str">
        <f t="shared" si="57"/>
        <v>N/A</v>
      </c>
    </row>
    <row r="192" spans="1:12" ht="25" x14ac:dyDescent="0.25">
      <c r="A192" s="4" t="s">
        <v>1044</v>
      </c>
      <c r="B192" s="33" t="s">
        <v>213</v>
      </c>
      <c r="C192" s="34">
        <v>503</v>
      </c>
      <c r="D192" s="11" t="str">
        <f t="shared" si="54"/>
        <v>N/A</v>
      </c>
      <c r="E192" s="34">
        <v>484</v>
      </c>
      <c r="F192" s="11" t="str">
        <f t="shared" si="55"/>
        <v>N/A</v>
      </c>
      <c r="G192" s="34">
        <v>473</v>
      </c>
      <c r="H192" s="11" t="str">
        <f t="shared" si="56"/>
        <v>N/A</v>
      </c>
      <c r="I192" s="12">
        <v>-3.78</v>
      </c>
      <c r="J192" s="12">
        <v>-2.27</v>
      </c>
      <c r="K192" s="41" t="s">
        <v>739</v>
      </c>
      <c r="L192" s="9" t="str">
        <f t="shared" si="57"/>
        <v>Yes</v>
      </c>
    </row>
    <row r="193" spans="1:12" ht="25" x14ac:dyDescent="0.25">
      <c r="A193" s="4" t="s">
        <v>1045</v>
      </c>
      <c r="B193" s="33" t="s">
        <v>213</v>
      </c>
      <c r="C193" s="34">
        <v>326</v>
      </c>
      <c r="D193" s="11" t="str">
        <f t="shared" si="54"/>
        <v>N/A</v>
      </c>
      <c r="E193" s="34">
        <v>261</v>
      </c>
      <c r="F193" s="11" t="str">
        <f t="shared" si="55"/>
        <v>N/A</v>
      </c>
      <c r="G193" s="34">
        <v>214</v>
      </c>
      <c r="H193" s="11" t="str">
        <f t="shared" si="56"/>
        <v>N/A</v>
      </c>
      <c r="I193" s="12">
        <v>-19.899999999999999</v>
      </c>
      <c r="J193" s="12">
        <v>-18</v>
      </c>
      <c r="K193" s="41" t="s">
        <v>739</v>
      </c>
      <c r="L193" s="9" t="str">
        <f t="shared" si="57"/>
        <v>Yes</v>
      </c>
    </row>
    <row r="194" spans="1:12" ht="25" x14ac:dyDescent="0.25">
      <c r="A194" s="4" t="s">
        <v>1046</v>
      </c>
      <c r="B194" s="33" t="s">
        <v>213</v>
      </c>
      <c r="C194" s="34">
        <v>14</v>
      </c>
      <c r="D194" s="11" t="str">
        <f t="shared" si="54"/>
        <v>N/A</v>
      </c>
      <c r="E194" s="34">
        <v>11</v>
      </c>
      <c r="F194" s="11" t="str">
        <f t="shared" si="55"/>
        <v>N/A</v>
      </c>
      <c r="G194" s="34">
        <v>11</v>
      </c>
      <c r="H194" s="11" t="str">
        <f t="shared" si="56"/>
        <v>N/A</v>
      </c>
      <c r="I194" s="12">
        <v>-64.3</v>
      </c>
      <c r="J194" s="12">
        <v>-60</v>
      </c>
      <c r="K194" s="41" t="s">
        <v>739</v>
      </c>
      <c r="L194" s="9" t="str">
        <f t="shared" si="57"/>
        <v>No</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34580</v>
      </c>
      <c r="D201" s="11" t="str">
        <f t="shared" si="54"/>
        <v>N/A</v>
      </c>
      <c r="E201" s="1">
        <v>34906</v>
      </c>
      <c r="F201" s="11" t="str">
        <f t="shared" si="55"/>
        <v>N/A</v>
      </c>
      <c r="G201" s="1">
        <v>35307</v>
      </c>
      <c r="H201" s="11" t="str">
        <f t="shared" si="56"/>
        <v>N/A</v>
      </c>
      <c r="I201" s="12">
        <v>0.94269999999999998</v>
      </c>
      <c r="J201" s="12">
        <v>1.149</v>
      </c>
      <c r="K201" s="41" t="s">
        <v>739</v>
      </c>
      <c r="L201" s="11" t="str">
        <f t="shared" si="57"/>
        <v>Yes</v>
      </c>
    </row>
    <row r="202" spans="1:12" x14ac:dyDescent="0.25">
      <c r="A202" s="4" t="s">
        <v>1054</v>
      </c>
      <c r="B202" s="33" t="s">
        <v>213</v>
      </c>
      <c r="C202" s="34">
        <v>1853</v>
      </c>
      <c r="D202" s="11" t="str">
        <f t="shared" si="54"/>
        <v>N/A</v>
      </c>
      <c r="E202" s="34">
        <v>1977</v>
      </c>
      <c r="F202" s="11" t="str">
        <f t="shared" si="55"/>
        <v>N/A</v>
      </c>
      <c r="G202" s="34">
        <v>2134</v>
      </c>
      <c r="H202" s="11" t="str">
        <f t="shared" si="56"/>
        <v>N/A</v>
      </c>
      <c r="I202" s="12">
        <v>6.6920000000000002</v>
      </c>
      <c r="J202" s="12">
        <v>7.9409999999999998</v>
      </c>
      <c r="K202" s="41" t="s">
        <v>739</v>
      </c>
      <c r="L202" s="9" t="str">
        <f t="shared" si="57"/>
        <v>Yes</v>
      </c>
    </row>
    <row r="203" spans="1:12" x14ac:dyDescent="0.25">
      <c r="A203" s="4" t="s">
        <v>1055</v>
      </c>
      <c r="B203" s="33" t="s">
        <v>213</v>
      </c>
      <c r="C203" s="34">
        <v>34</v>
      </c>
      <c r="D203" s="11" t="str">
        <f t="shared" si="54"/>
        <v>N/A</v>
      </c>
      <c r="E203" s="34">
        <v>31</v>
      </c>
      <c r="F203" s="11" t="str">
        <f t="shared" si="55"/>
        <v>N/A</v>
      </c>
      <c r="G203" s="34">
        <v>27</v>
      </c>
      <c r="H203" s="11" t="str">
        <f t="shared" si="56"/>
        <v>N/A</v>
      </c>
      <c r="I203" s="12">
        <v>-8.82</v>
      </c>
      <c r="J203" s="12">
        <v>-12.9</v>
      </c>
      <c r="K203" s="41" t="s">
        <v>739</v>
      </c>
      <c r="L203" s="9" t="str">
        <f t="shared" si="57"/>
        <v>Yes</v>
      </c>
    </row>
    <row r="204" spans="1:12" x14ac:dyDescent="0.25">
      <c r="A204" s="4" t="s">
        <v>1056</v>
      </c>
      <c r="B204" s="33" t="s">
        <v>213</v>
      </c>
      <c r="C204" s="34">
        <v>15563</v>
      </c>
      <c r="D204" s="11" t="str">
        <f t="shared" si="54"/>
        <v>N/A</v>
      </c>
      <c r="E204" s="34">
        <v>15919</v>
      </c>
      <c r="F204" s="11" t="str">
        <f t="shared" si="55"/>
        <v>N/A</v>
      </c>
      <c r="G204" s="34">
        <v>16123</v>
      </c>
      <c r="H204" s="11" t="str">
        <f t="shared" si="56"/>
        <v>N/A</v>
      </c>
      <c r="I204" s="12">
        <v>2.2869999999999999</v>
      </c>
      <c r="J204" s="12">
        <v>1.2809999999999999</v>
      </c>
      <c r="K204" s="41" t="s">
        <v>739</v>
      </c>
      <c r="L204" s="9" t="str">
        <f t="shared" si="57"/>
        <v>Yes</v>
      </c>
    </row>
    <row r="205" spans="1:12" x14ac:dyDescent="0.25">
      <c r="A205" s="4" t="s">
        <v>1057</v>
      </c>
      <c r="B205" s="33" t="s">
        <v>213</v>
      </c>
      <c r="C205" s="34">
        <v>14326</v>
      </c>
      <c r="D205" s="11" t="str">
        <f t="shared" si="54"/>
        <v>N/A</v>
      </c>
      <c r="E205" s="34">
        <v>14306</v>
      </c>
      <c r="F205" s="11" t="str">
        <f t="shared" si="55"/>
        <v>N/A</v>
      </c>
      <c r="G205" s="34">
        <v>14109</v>
      </c>
      <c r="H205" s="11" t="str">
        <f t="shared" si="56"/>
        <v>N/A</v>
      </c>
      <c r="I205" s="12">
        <v>-0.14000000000000001</v>
      </c>
      <c r="J205" s="12">
        <v>-1.38</v>
      </c>
      <c r="K205" s="41" t="s">
        <v>739</v>
      </c>
      <c r="L205" s="9" t="str">
        <f t="shared" si="57"/>
        <v>Yes</v>
      </c>
    </row>
    <row r="206" spans="1:12" ht="25" x14ac:dyDescent="0.25">
      <c r="A206" s="4" t="s">
        <v>1058</v>
      </c>
      <c r="B206" s="33" t="s">
        <v>213</v>
      </c>
      <c r="C206" s="34">
        <v>2804</v>
      </c>
      <c r="D206" s="11" t="str">
        <f t="shared" si="54"/>
        <v>N/A</v>
      </c>
      <c r="E206" s="34">
        <v>2673</v>
      </c>
      <c r="F206" s="11" t="str">
        <f t="shared" si="55"/>
        <v>N/A</v>
      </c>
      <c r="G206" s="34">
        <v>2914</v>
      </c>
      <c r="H206" s="11" t="str">
        <f t="shared" si="56"/>
        <v>N/A</v>
      </c>
      <c r="I206" s="12">
        <v>-4.67</v>
      </c>
      <c r="J206" s="12">
        <v>9.016</v>
      </c>
      <c r="K206" s="41" t="s">
        <v>739</v>
      </c>
      <c r="L206" s="9" t="str">
        <f t="shared" si="57"/>
        <v>Yes</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12</v>
      </c>
      <c r="D213" s="11" t="str">
        <f t="shared" si="54"/>
        <v>N/A</v>
      </c>
      <c r="E213" s="34">
        <v>0</v>
      </c>
      <c r="F213" s="11" t="str">
        <f t="shared" si="55"/>
        <v>N/A</v>
      </c>
      <c r="G213" s="34">
        <v>0</v>
      </c>
      <c r="H213" s="11" t="str">
        <f t="shared" si="56"/>
        <v>N/A</v>
      </c>
      <c r="I213" s="12">
        <v>-100</v>
      </c>
      <c r="J213" s="12" t="s">
        <v>1746</v>
      </c>
      <c r="K213" s="41" t="s">
        <v>739</v>
      </c>
      <c r="L213" s="9" t="str">
        <f t="shared" si="57"/>
        <v>N/A</v>
      </c>
    </row>
    <row r="214" spans="1:12" ht="25" x14ac:dyDescent="0.25">
      <c r="A214" s="4" t="s">
        <v>1066</v>
      </c>
      <c r="B214" s="33" t="s">
        <v>213</v>
      </c>
      <c r="C214" s="34">
        <v>11</v>
      </c>
      <c r="D214" s="11" t="str">
        <f t="shared" si="54"/>
        <v>N/A</v>
      </c>
      <c r="E214" s="34">
        <v>0</v>
      </c>
      <c r="F214" s="11" t="str">
        <f t="shared" si="55"/>
        <v>N/A</v>
      </c>
      <c r="G214" s="34">
        <v>0</v>
      </c>
      <c r="H214" s="11" t="str">
        <f t="shared" si="56"/>
        <v>N/A</v>
      </c>
      <c r="I214" s="12">
        <v>-100</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11</v>
      </c>
      <c r="D216" s="11" t="str">
        <f t="shared" si="54"/>
        <v>N/A</v>
      </c>
      <c r="E216" s="34">
        <v>0</v>
      </c>
      <c r="F216" s="11" t="str">
        <f t="shared" si="55"/>
        <v>N/A</v>
      </c>
      <c r="G216" s="34">
        <v>0</v>
      </c>
      <c r="H216" s="11" t="str">
        <f t="shared" si="56"/>
        <v>N/A</v>
      </c>
      <c r="I216" s="12">
        <v>-100</v>
      </c>
      <c r="J216" s="12" t="s">
        <v>1746</v>
      </c>
      <c r="K216" s="41" t="s">
        <v>739</v>
      </c>
      <c r="L216" s="9" t="str">
        <f t="shared" si="57"/>
        <v>N/A</v>
      </c>
    </row>
    <row r="217" spans="1:12" ht="25" x14ac:dyDescent="0.25">
      <c r="A217" s="4" t="s">
        <v>1069</v>
      </c>
      <c r="B217" s="33" t="s">
        <v>213</v>
      </c>
      <c r="C217" s="34">
        <v>11</v>
      </c>
      <c r="D217" s="11" t="str">
        <f t="shared" si="54"/>
        <v>N/A</v>
      </c>
      <c r="E217" s="34">
        <v>0</v>
      </c>
      <c r="F217" s="11" t="str">
        <f t="shared" si="55"/>
        <v>N/A</v>
      </c>
      <c r="G217" s="34">
        <v>0</v>
      </c>
      <c r="H217" s="11" t="str">
        <f t="shared" si="56"/>
        <v>N/A</v>
      </c>
      <c r="I217" s="12">
        <v>-100</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230</v>
      </c>
      <c r="D219" s="11" t="str">
        <f t="shared" si="54"/>
        <v>N/A</v>
      </c>
      <c r="E219" s="34">
        <v>292</v>
      </c>
      <c r="F219" s="11" t="str">
        <f t="shared" si="55"/>
        <v>N/A</v>
      </c>
      <c r="G219" s="34">
        <v>316</v>
      </c>
      <c r="H219" s="11" t="str">
        <f t="shared" si="56"/>
        <v>N/A</v>
      </c>
      <c r="I219" s="12">
        <v>26.96</v>
      </c>
      <c r="J219" s="12">
        <v>8.2189999999999994</v>
      </c>
      <c r="K219" s="41" t="s">
        <v>739</v>
      </c>
      <c r="L219" s="9" t="str">
        <f t="shared" si="57"/>
        <v>Yes</v>
      </c>
    </row>
    <row r="220" spans="1:12" ht="25" x14ac:dyDescent="0.25">
      <c r="A220" s="18" t="s">
        <v>1072</v>
      </c>
      <c r="B220" s="33" t="s">
        <v>213</v>
      </c>
      <c r="C220" s="34">
        <v>11</v>
      </c>
      <c r="D220" s="11" t="str">
        <f t="shared" si="54"/>
        <v>N/A</v>
      </c>
      <c r="E220" s="34">
        <v>11</v>
      </c>
      <c r="F220" s="11" t="str">
        <f t="shared" si="55"/>
        <v>N/A</v>
      </c>
      <c r="G220" s="34">
        <v>11</v>
      </c>
      <c r="H220" s="11" t="str">
        <f t="shared" si="56"/>
        <v>N/A</v>
      </c>
      <c r="I220" s="12">
        <v>33.33</v>
      </c>
      <c r="J220" s="12">
        <v>0</v>
      </c>
      <c r="K220" s="41" t="s">
        <v>739</v>
      </c>
      <c r="L220" s="9" t="str">
        <f t="shared" si="57"/>
        <v>Yes</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93</v>
      </c>
      <c r="D222" s="11" t="str">
        <f t="shared" si="54"/>
        <v>N/A</v>
      </c>
      <c r="E222" s="34">
        <v>120</v>
      </c>
      <c r="F222" s="11" t="str">
        <f t="shared" si="55"/>
        <v>N/A</v>
      </c>
      <c r="G222" s="34">
        <v>142</v>
      </c>
      <c r="H222" s="11" t="str">
        <f t="shared" si="56"/>
        <v>N/A</v>
      </c>
      <c r="I222" s="12">
        <v>29.03</v>
      </c>
      <c r="J222" s="12">
        <v>18.329999999999998</v>
      </c>
      <c r="K222" s="41" t="s">
        <v>739</v>
      </c>
      <c r="L222" s="9" t="str">
        <f t="shared" si="57"/>
        <v>Yes</v>
      </c>
    </row>
    <row r="223" spans="1:12" ht="25" x14ac:dyDescent="0.25">
      <c r="A223" s="18" t="s">
        <v>1075</v>
      </c>
      <c r="B223" s="33" t="s">
        <v>213</v>
      </c>
      <c r="C223" s="34">
        <v>130</v>
      </c>
      <c r="D223" s="11" t="str">
        <f t="shared" si="54"/>
        <v>N/A</v>
      </c>
      <c r="E223" s="34">
        <v>164</v>
      </c>
      <c r="F223" s="11" t="str">
        <f t="shared" si="55"/>
        <v>N/A</v>
      </c>
      <c r="G223" s="34">
        <v>170</v>
      </c>
      <c r="H223" s="11" t="str">
        <f t="shared" si="56"/>
        <v>N/A</v>
      </c>
      <c r="I223" s="12">
        <v>26.15</v>
      </c>
      <c r="J223" s="12">
        <v>3.6589999999999998</v>
      </c>
      <c r="K223" s="41" t="s">
        <v>739</v>
      </c>
      <c r="L223" s="9" t="str">
        <f t="shared" si="57"/>
        <v>Yes</v>
      </c>
    </row>
    <row r="224" spans="1:12" ht="25" x14ac:dyDescent="0.25">
      <c r="A224" s="18" t="s">
        <v>1076</v>
      </c>
      <c r="B224" s="33" t="s">
        <v>213</v>
      </c>
      <c r="C224" s="34">
        <v>11</v>
      </c>
      <c r="D224" s="11" t="str">
        <f t="shared" si="54"/>
        <v>N/A</v>
      </c>
      <c r="E224" s="34">
        <v>11</v>
      </c>
      <c r="F224" s="11" t="str">
        <f t="shared" si="55"/>
        <v>N/A</v>
      </c>
      <c r="G224" s="34">
        <v>0</v>
      </c>
      <c r="H224" s="11" t="str">
        <f t="shared" ref="H224:H230" si="58">IF($B224="N/A","N/A",IF(G224&gt;10,"No",IF(G224&lt;-10,"No","Yes")))</f>
        <v>N/A</v>
      </c>
      <c r="I224" s="12">
        <v>0</v>
      </c>
      <c r="J224" s="12">
        <v>-100</v>
      </c>
      <c r="K224" s="41" t="s">
        <v>739</v>
      </c>
      <c r="L224" s="9" t="str">
        <f t="shared" ref="L224:L235" si="59">IF(J224="Div by 0", "N/A", IF(K224="N/A","N/A", IF(J224&gt;VALUE(MID(K224,1,2)), "No", IF(J224&lt;-1*VALUE(MID(K224,1,2)), "No", "Yes"))))</f>
        <v>No</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13.86836248</v>
      </c>
      <c r="D231" s="11" t="str">
        <f>IF($B231="N/A","N/A",IF(C231&lt;15,"Yes","No"))</f>
        <v>Yes</v>
      </c>
      <c r="E231" s="8">
        <v>10.643862693999999</v>
      </c>
      <c r="F231" s="11" t="str">
        <f>IF($B231="N/A","N/A",IF(E231&lt;15,"Yes","No"))</f>
        <v>Yes</v>
      </c>
      <c r="G231" s="8">
        <v>8.4197023531999999</v>
      </c>
      <c r="H231" s="11" t="str">
        <f>IF($B231="N/A","N/A",IF(G231&lt;15,"Yes","No"))</f>
        <v>Yes</v>
      </c>
      <c r="I231" s="12">
        <v>-23.3</v>
      </c>
      <c r="J231" s="12">
        <v>-20.9</v>
      </c>
      <c r="K231" s="41" t="s">
        <v>739</v>
      </c>
      <c r="L231" s="9" t="str">
        <f t="shared" si="59"/>
        <v>Yes</v>
      </c>
    </row>
    <row r="232" spans="1:12" x14ac:dyDescent="0.25">
      <c r="A232" s="18" t="s">
        <v>1084</v>
      </c>
      <c r="B232" s="33" t="s">
        <v>213</v>
      </c>
      <c r="C232" s="34">
        <v>101</v>
      </c>
      <c r="D232" s="11" t="str">
        <f t="shared" ref="D232" si="60">IF($B232="N/A","N/A",IF(C232&gt;10,"No",IF(C232&lt;-10,"No","Yes")))</f>
        <v>N/A</v>
      </c>
      <c r="E232" s="34">
        <v>16594</v>
      </c>
      <c r="F232" s="11" t="str">
        <f t="shared" ref="F232" si="61">IF($B232="N/A","N/A",IF(E232&gt;10,"No",IF(E232&lt;-10,"No","Yes")))</f>
        <v>N/A</v>
      </c>
      <c r="G232" s="34">
        <v>24531</v>
      </c>
      <c r="H232" s="11" t="str">
        <f t="shared" ref="H232" si="62">IF($B232="N/A","N/A",IF(G232&gt;10,"No",IF(G232&lt;-10,"No","Yes")))</f>
        <v>N/A</v>
      </c>
      <c r="I232" s="12">
        <v>16330</v>
      </c>
      <c r="J232" s="12">
        <v>47.83</v>
      </c>
      <c r="K232" s="41" t="s">
        <v>739</v>
      </c>
      <c r="L232" s="9" t="str">
        <f t="shared" si="59"/>
        <v>No</v>
      </c>
    </row>
    <row r="233" spans="1:12" x14ac:dyDescent="0.25">
      <c r="A233" s="18" t="s">
        <v>1085</v>
      </c>
      <c r="B233" s="33" t="s">
        <v>279</v>
      </c>
      <c r="C233" s="8">
        <v>0.14891922969999999</v>
      </c>
      <c r="D233" s="11" t="str">
        <f>IF($B233="N/A","N/A",IF(C233&lt;10,"Yes","No"))</f>
        <v>Yes</v>
      </c>
      <c r="E233" s="8">
        <v>18.289228599000001</v>
      </c>
      <c r="F233" s="11" t="str">
        <f>IF($B233="N/A","N/A",IF(E233&lt;10,"Yes","No"))</f>
        <v>No</v>
      </c>
      <c r="G233" s="8">
        <v>23.317332826000001</v>
      </c>
      <c r="H233" s="11" t="str">
        <f>IF($B233="N/A","N/A",IF(G233&lt;10,"Yes","No"))</f>
        <v>No</v>
      </c>
      <c r="I233" s="12">
        <v>12181</v>
      </c>
      <c r="J233" s="12">
        <v>27.49</v>
      </c>
      <c r="K233" s="41" t="s">
        <v>739</v>
      </c>
      <c r="L233" s="9" t="str">
        <f t="shared" si="59"/>
        <v>Yes</v>
      </c>
    </row>
    <row r="234" spans="1:12" x14ac:dyDescent="0.25">
      <c r="A234" s="2" t="s">
        <v>72</v>
      </c>
      <c r="B234" s="33" t="s">
        <v>213</v>
      </c>
      <c r="C234" s="8">
        <v>27.238155803000001</v>
      </c>
      <c r="D234" s="11" t="str">
        <f t="shared" si="54"/>
        <v>N/A</v>
      </c>
      <c r="E234" s="8">
        <v>25.250699064999999</v>
      </c>
      <c r="F234" s="11" t="str">
        <f t="shared" si="55"/>
        <v>N/A</v>
      </c>
      <c r="G234" s="8">
        <v>29.412766344000001</v>
      </c>
      <c r="H234" s="11" t="str">
        <f>IF($B234="N/A","N/A",IF(G234&gt;10,"No",IF(G234&lt;-10,"No","Yes")))</f>
        <v>N/A</v>
      </c>
      <c r="I234" s="12">
        <v>-7.3</v>
      </c>
      <c r="J234" s="12">
        <v>16.48</v>
      </c>
      <c r="K234" s="41" t="s">
        <v>739</v>
      </c>
      <c r="L234" s="9" t="str">
        <f t="shared" si="59"/>
        <v>Yes</v>
      </c>
    </row>
    <row r="235" spans="1:12" ht="25" x14ac:dyDescent="0.25">
      <c r="A235" s="18" t="s">
        <v>1086</v>
      </c>
      <c r="B235" s="33" t="s">
        <v>289</v>
      </c>
      <c r="C235" s="9">
        <v>7.8753577107000003</v>
      </c>
      <c r="D235" s="11" t="str">
        <f>IF($B235="N/A","N/A",IF(C235&lt;15,"Yes","No"))</f>
        <v>Yes</v>
      </c>
      <c r="E235" s="9">
        <v>7.4390126313999998</v>
      </c>
      <c r="F235" s="11" t="str">
        <f>IF($B235="N/A","N/A",IF(E235&lt;15,"Yes","No"))</f>
        <v>Yes</v>
      </c>
      <c r="G235" s="9">
        <v>5.4500459752000001</v>
      </c>
      <c r="H235" s="11" t="str">
        <f>IF($B235="N/A","N/A",IF(G235&lt;15,"Yes","No"))</f>
        <v>Yes</v>
      </c>
      <c r="I235" s="12">
        <v>-5.54</v>
      </c>
      <c r="J235" s="12">
        <v>-26.7</v>
      </c>
      <c r="K235" s="41" t="s">
        <v>739</v>
      </c>
      <c r="L235" s="9" t="str">
        <f t="shared" si="59"/>
        <v>Yes</v>
      </c>
    </row>
    <row r="236" spans="1:12" ht="25" x14ac:dyDescent="0.25">
      <c r="A236" s="18" t="s">
        <v>152</v>
      </c>
      <c r="B236" s="33" t="s">
        <v>213</v>
      </c>
      <c r="C236" s="34">
        <v>1324</v>
      </c>
      <c r="D236" s="11" t="str">
        <f>IF($B236="N/A","N/A",IF(C236&gt;10,"No",IF(C236&lt;-10,"No","Yes")))</f>
        <v>N/A</v>
      </c>
      <c r="E236" s="34">
        <v>936</v>
      </c>
      <c r="F236" s="11" t="str">
        <f>IF($B236="N/A","N/A",IF(E236&gt;10,"No",IF(E236&lt;-10,"No","Yes")))</f>
        <v>N/A</v>
      </c>
      <c r="G236" s="34">
        <v>972</v>
      </c>
      <c r="H236" s="11" t="str">
        <f>IF($B236="N/A","N/A",IF(G236&gt;10,"No",IF(G236&lt;-10,"No","Yes")))</f>
        <v>N/A</v>
      </c>
      <c r="I236" s="12">
        <v>-29.3</v>
      </c>
      <c r="J236" s="12">
        <v>3.8460000000000001</v>
      </c>
      <c r="K236" s="41" t="s">
        <v>739</v>
      </c>
      <c r="L236" s="9" t="str">
        <f>IF(J236="Div by 0", "N/A", IF(K236="N/A","N/A", IF(J236&gt;VALUE(MID(K236,1,2)), "No", IF(J236&lt;-1*VALUE(MID(K236,1,2)), "No", "Yes"))))</f>
        <v>Yes</v>
      </c>
    </row>
    <row r="237" spans="1:12" x14ac:dyDescent="0.25">
      <c r="A237" s="18" t="s">
        <v>1087</v>
      </c>
      <c r="B237" s="33" t="s">
        <v>213</v>
      </c>
      <c r="C237" s="34">
        <v>67822</v>
      </c>
      <c r="D237" s="11" t="str">
        <f t="shared" ref="D237:D242" si="63">IF($B237="N/A","N/A",IF(C237&gt;10,"No",IF(C237&lt;-10,"No","Yes")))</f>
        <v>N/A</v>
      </c>
      <c r="E237" s="34">
        <v>90731</v>
      </c>
      <c r="F237" s="11" t="str">
        <f t="shared" ref="F237:F242" si="64">IF($B237="N/A","N/A",IF(E237&gt;10,"No",IF(E237&lt;-10,"No","Yes")))</f>
        <v>N/A</v>
      </c>
      <c r="G237" s="34">
        <v>105205</v>
      </c>
      <c r="H237" s="11" t="str">
        <f>IF($B237="N/A","N/A",IF(G237&gt;10,"No",IF(G237&lt;-10,"No","Yes")))</f>
        <v>N/A</v>
      </c>
      <c r="I237" s="12">
        <v>33.78</v>
      </c>
      <c r="J237" s="12">
        <v>15.95</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10.643862693999999</v>
      </c>
      <c r="F242" s="11" t="str">
        <f t="shared" si="64"/>
        <v>N/A</v>
      </c>
      <c r="G242" s="8">
        <v>8.4197023531999999</v>
      </c>
      <c r="H242" s="11" t="str">
        <f t="shared" si="65"/>
        <v>N/A</v>
      </c>
      <c r="I242" s="12" t="s">
        <v>213</v>
      </c>
      <c r="J242" s="12">
        <v>-20.9</v>
      </c>
      <c r="K242" s="41" t="s">
        <v>213</v>
      </c>
      <c r="L242" s="9" t="str">
        <f t="shared" si="66"/>
        <v>N/A</v>
      </c>
    </row>
    <row r="243" spans="1:12" x14ac:dyDescent="0.25">
      <c r="A243" s="6" t="s">
        <v>1093</v>
      </c>
      <c r="B243" s="33" t="s">
        <v>213</v>
      </c>
      <c r="C243" s="34">
        <v>134466</v>
      </c>
      <c r="D243" s="11" t="str">
        <f>IF($B243="N/A","N/A",IF(C243&gt;10,"No",IF(C243&lt;-10,"No","Yes")))</f>
        <v>N/A</v>
      </c>
      <c r="E243" s="34">
        <v>156031</v>
      </c>
      <c r="F243" s="11" t="str">
        <f>IF($B243="N/A","N/A",IF(E243&gt;10,"No",IF(E243&lt;-10,"No","Yes")))</f>
        <v>N/A</v>
      </c>
      <c r="G243" s="34">
        <v>157788</v>
      </c>
      <c r="H243" s="11" t="str">
        <f>IF($B243="N/A","N/A",IF(G243&gt;10,"No",IF(G243&lt;-10,"No","Yes")))</f>
        <v>N/A</v>
      </c>
      <c r="I243" s="12">
        <v>16.04</v>
      </c>
      <c r="J243" s="12">
        <v>1.1259999999999999</v>
      </c>
      <c r="K243" s="41" t="s">
        <v>739</v>
      </c>
      <c r="L243" s="9" t="str">
        <f t="shared" ref="L243:L276" si="67">IF(J243="Div by 0", "N/A", IF(K243="N/A","N/A", IF(J243&gt;VALUE(MID(K243,1,2)), "No", IF(J243&lt;-1*VALUE(MID(K243,1,2)), "No", "Yes"))))</f>
        <v>Yes</v>
      </c>
    </row>
    <row r="244" spans="1:12" x14ac:dyDescent="0.25">
      <c r="A244" s="2" t="s">
        <v>1094</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1" t="s">
        <v>739</v>
      </c>
      <c r="L244" s="9" t="str">
        <f t="shared" si="67"/>
        <v>N/A</v>
      </c>
    </row>
    <row r="245" spans="1:12" x14ac:dyDescent="0.25">
      <c r="A245" s="2" t="s">
        <v>1095</v>
      </c>
      <c r="B245" s="33" t="s">
        <v>213</v>
      </c>
      <c r="C245" s="8">
        <v>0.38377894330000001</v>
      </c>
      <c r="D245" s="11" t="str">
        <f>IF($B245="N/A","N/A",IF(C245&gt;10,"No",IF(C245&lt;-10,"No","Yes")))</f>
        <v>N/A</v>
      </c>
      <c r="E245" s="8">
        <v>0.45112204119999999</v>
      </c>
      <c r="F245" s="11" t="str">
        <f>IF($B245="N/A","N/A",IF(E245&gt;10,"No",IF(E245&lt;-10,"No","Yes")))</f>
        <v>N/A</v>
      </c>
      <c r="G245" s="8">
        <v>0.45992635529999998</v>
      </c>
      <c r="H245" s="11" t="str">
        <f>IF($B245="N/A","N/A",IF(G245&gt;10,"No",IF(G245&lt;-10,"No","Yes")))</f>
        <v>N/A</v>
      </c>
      <c r="I245" s="12">
        <v>17.55</v>
      </c>
      <c r="J245" s="12">
        <v>1.952</v>
      </c>
      <c r="K245" s="41" t="s">
        <v>739</v>
      </c>
      <c r="L245" s="9" t="str">
        <f t="shared" si="67"/>
        <v>Yes</v>
      </c>
    </row>
    <row r="246" spans="1:12" x14ac:dyDescent="0.25">
      <c r="A246" s="2" t="s">
        <v>1096</v>
      </c>
      <c r="B246" s="33" t="s">
        <v>213</v>
      </c>
      <c r="C246" s="8">
        <v>0.14852155650000001</v>
      </c>
      <c r="D246" s="11" t="str">
        <f t="shared" ref="D246:D274" si="68">IF($B246="N/A","N/A",IF(C246&gt;10,"No",IF(C246&lt;-10,"No","Yes")))</f>
        <v>N/A</v>
      </c>
      <c r="E246" s="8">
        <v>0.14031343609999999</v>
      </c>
      <c r="F246" s="11" t="str">
        <f t="shared" ref="F246:F274" si="69">IF($B246="N/A","N/A",IF(E246&gt;10,"No",IF(E246&lt;-10,"No","Yes")))</f>
        <v>N/A</v>
      </c>
      <c r="G246" s="8">
        <v>0.15368108659999999</v>
      </c>
      <c r="H246" s="11" t="str">
        <f t="shared" ref="H246:H274" si="70">IF($B246="N/A","N/A",IF(G246&gt;10,"No",IF(G246&lt;-10,"No","Yes")))</f>
        <v>N/A</v>
      </c>
      <c r="I246" s="12">
        <v>-5.53</v>
      </c>
      <c r="J246" s="12">
        <v>9.5269999999999992</v>
      </c>
      <c r="K246" s="41" t="s">
        <v>739</v>
      </c>
      <c r="L246" s="9" t="str">
        <f t="shared" si="67"/>
        <v>Yes</v>
      </c>
    </row>
    <row r="247" spans="1:12" x14ac:dyDescent="0.25">
      <c r="A247" s="2" t="s">
        <v>1097</v>
      </c>
      <c r="B247" s="33" t="s">
        <v>213</v>
      </c>
      <c r="C247" s="8">
        <v>25.180425149000001</v>
      </c>
      <c r="D247" s="11" t="str">
        <f t="shared" si="68"/>
        <v>N/A</v>
      </c>
      <c r="E247" s="8">
        <v>27.635549996000002</v>
      </c>
      <c r="F247" s="11" t="str">
        <f t="shared" si="69"/>
        <v>N/A</v>
      </c>
      <c r="G247" s="8">
        <v>30.428992051000002</v>
      </c>
      <c r="H247" s="11" t="str">
        <f t="shared" si="70"/>
        <v>N/A</v>
      </c>
      <c r="I247" s="12">
        <v>9.75</v>
      </c>
      <c r="J247" s="12">
        <v>10.11</v>
      </c>
      <c r="K247" s="41" t="s">
        <v>739</v>
      </c>
      <c r="L247" s="9" t="str">
        <f t="shared" si="67"/>
        <v>Yes</v>
      </c>
    </row>
    <row r="248" spans="1:12" x14ac:dyDescent="0.25">
      <c r="A248" s="2" t="s">
        <v>1098</v>
      </c>
      <c r="B248" s="33" t="s">
        <v>213</v>
      </c>
      <c r="C248" s="8">
        <v>21.875418321000001</v>
      </c>
      <c r="D248" s="11" t="str">
        <f t="shared" si="68"/>
        <v>N/A</v>
      </c>
      <c r="E248" s="8">
        <v>24.021508546</v>
      </c>
      <c r="F248" s="11" t="str">
        <f t="shared" si="69"/>
        <v>N/A</v>
      </c>
      <c r="G248" s="8">
        <v>28.714477654</v>
      </c>
      <c r="H248" s="11" t="str">
        <f t="shared" si="70"/>
        <v>N/A</v>
      </c>
      <c r="I248" s="12">
        <v>9.8109999999999999</v>
      </c>
      <c r="J248" s="12">
        <v>19.54</v>
      </c>
      <c r="K248" s="41" t="s">
        <v>739</v>
      </c>
      <c r="L248" s="9" t="str">
        <f t="shared" si="67"/>
        <v>Yes</v>
      </c>
    </row>
    <row r="249" spans="1:12" x14ac:dyDescent="0.25">
      <c r="A249" s="6" t="s">
        <v>1099</v>
      </c>
      <c r="B249" s="33" t="s">
        <v>213</v>
      </c>
      <c r="C249" s="34">
        <v>1651542</v>
      </c>
      <c r="D249" s="11" t="str">
        <f t="shared" si="68"/>
        <v>N/A</v>
      </c>
      <c r="E249" s="34">
        <v>1639352</v>
      </c>
      <c r="F249" s="11" t="str">
        <f t="shared" si="69"/>
        <v>N/A</v>
      </c>
      <c r="G249" s="34">
        <v>1682146</v>
      </c>
      <c r="H249" s="11" t="str">
        <f t="shared" si="70"/>
        <v>N/A</v>
      </c>
      <c r="I249" s="12">
        <v>-0.73799999999999999</v>
      </c>
      <c r="J249" s="12">
        <v>2.61</v>
      </c>
      <c r="K249" s="41" t="s">
        <v>739</v>
      </c>
      <c r="L249" s="9" t="str">
        <f t="shared" si="67"/>
        <v>Yes</v>
      </c>
    </row>
    <row r="250" spans="1:12" x14ac:dyDescent="0.25">
      <c r="A250" s="2" t="s">
        <v>1100</v>
      </c>
      <c r="B250" s="33" t="s">
        <v>213</v>
      </c>
      <c r="C250" s="8">
        <v>6.0607556811999999</v>
      </c>
      <c r="D250" s="11" t="str">
        <f t="shared" si="68"/>
        <v>N/A</v>
      </c>
      <c r="E250" s="8">
        <v>5.5328719312999999</v>
      </c>
      <c r="F250" s="11" t="str">
        <f t="shared" si="69"/>
        <v>N/A</v>
      </c>
      <c r="G250" s="8">
        <v>5.2432409043000003</v>
      </c>
      <c r="H250" s="11" t="str">
        <f t="shared" si="70"/>
        <v>N/A</v>
      </c>
      <c r="I250" s="12">
        <v>-8.7100000000000009</v>
      </c>
      <c r="J250" s="12">
        <v>-5.23</v>
      </c>
      <c r="K250" s="41" t="s">
        <v>739</v>
      </c>
      <c r="L250" s="9" t="str">
        <f t="shared" si="67"/>
        <v>Yes</v>
      </c>
    </row>
    <row r="251" spans="1:12" x14ac:dyDescent="0.25">
      <c r="A251" s="2" t="s">
        <v>1101</v>
      </c>
      <c r="B251" s="33" t="s">
        <v>213</v>
      </c>
      <c r="C251" s="8">
        <v>55.827699655000004</v>
      </c>
      <c r="D251" s="11" t="str">
        <f t="shared" si="68"/>
        <v>N/A</v>
      </c>
      <c r="E251" s="8">
        <v>53.346142022999999</v>
      </c>
      <c r="F251" s="11" t="str">
        <f t="shared" si="69"/>
        <v>N/A</v>
      </c>
      <c r="G251" s="8">
        <v>56.806486163000002</v>
      </c>
      <c r="H251" s="11" t="str">
        <f t="shared" si="70"/>
        <v>N/A</v>
      </c>
      <c r="I251" s="12">
        <v>-4.45</v>
      </c>
      <c r="J251" s="12">
        <v>6.4870000000000001</v>
      </c>
      <c r="K251" s="41" t="s">
        <v>739</v>
      </c>
      <c r="L251" s="9" t="str">
        <f t="shared" si="67"/>
        <v>Yes</v>
      </c>
    </row>
    <row r="252" spans="1:12" x14ac:dyDescent="0.25">
      <c r="A252" s="2" t="s">
        <v>1102</v>
      </c>
      <c r="B252" s="33" t="s">
        <v>213</v>
      </c>
      <c r="C252" s="8">
        <v>91.969538701999994</v>
      </c>
      <c r="D252" s="11" t="str">
        <f t="shared" si="68"/>
        <v>N/A</v>
      </c>
      <c r="E252" s="8">
        <v>87.838203843000002</v>
      </c>
      <c r="F252" s="11" t="str">
        <f t="shared" si="69"/>
        <v>N/A</v>
      </c>
      <c r="G252" s="8">
        <v>89.090743066000002</v>
      </c>
      <c r="H252" s="11" t="str">
        <f t="shared" si="70"/>
        <v>N/A</v>
      </c>
      <c r="I252" s="12">
        <v>-4.49</v>
      </c>
      <c r="J252" s="12">
        <v>1.4259999999999999</v>
      </c>
      <c r="K252" s="41" t="s">
        <v>739</v>
      </c>
      <c r="L252" s="9" t="str">
        <f t="shared" si="67"/>
        <v>Yes</v>
      </c>
    </row>
    <row r="253" spans="1:12" x14ac:dyDescent="0.25">
      <c r="A253" s="2" t="s">
        <v>1103</v>
      </c>
      <c r="B253" s="33" t="s">
        <v>213</v>
      </c>
      <c r="C253" s="8">
        <v>58.843967212000003</v>
      </c>
      <c r="D253" s="11" t="str">
        <f t="shared" si="68"/>
        <v>N/A</v>
      </c>
      <c r="E253" s="8">
        <v>56.272965495999998</v>
      </c>
      <c r="F253" s="11" t="str">
        <f t="shared" si="69"/>
        <v>N/A</v>
      </c>
      <c r="G253" s="8">
        <v>57.957425291</v>
      </c>
      <c r="H253" s="11" t="str">
        <f t="shared" si="70"/>
        <v>N/A</v>
      </c>
      <c r="I253" s="12">
        <v>-4.37</v>
      </c>
      <c r="J253" s="12">
        <v>2.9929999999999999</v>
      </c>
      <c r="K253" s="41" t="s">
        <v>739</v>
      </c>
      <c r="L253" s="9" t="str">
        <f t="shared" si="67"/>
        <v>Yes</v>
      </c>
    </row>
    <row r="254" spans="1:12" x14ac:dyDescent="0.25">
      <c r="A254" s="2" t="s">
        <v>1104</v>
      </c>
      <c r="B254" s="33" t="s">
        <v>213</v>
      </c>
      <c r="C254" s="8">
        <v>84.119447159000003</v>
      </c>
      <c r="D254" s="11" t="str">
        <f t="shared" si="68"/>
        <v>N/A</v>
      </c>
      <c r="E254" s="8">
        <v>83.634265245999998</v>
      </c>
      <c r="F254" s="11" t="str">
        <f t="shared" si="69"/>
        <v>N/A</v>
      </c>
      <c r="G254" s="8">
        <v>90.134387859</v>
      </c>
      <c r="H254" s="11" t="str">
        <f t="shared" si="70"/>
        <v>N/A</v>
      </c>
      <c r="I254" s="12">
        <v>-0.57699999999999996</v>
      </c>
      <c r="J254" s="12">
        <v>7.7720000000000002</v>
      </c>
      <c r="K254" s="41" t="s">
        <v>739</v>
      </c>
      <c r="L254" s="9" t="str">
        <f t="shared" si="67"/>
        <v>Yes</v>
      </c>
    </row>
    <row r="255" spans="1:12" x14ac:dyDescent="0.25">
      <c r="A255" s="2" t="s">
        <v>1105</v>
      </c>
      <c r="B255" s="33" t="s">
        <v>213</v>
      </c>
      <c r="C255" s="8">
        <v>99.995156042000005</v>
      </c>
      <c r="D255" s="11" t="str">
        <f t="shared" si="68"/>
        <v>N/A</v>
      </c>
      <c r="E255" s="8">
        <v>99.996157018000005</v>
      </c>
      <c r="F255" s="11" t="str">
        <f t="shared" si="69"/>
        <v>N/A</v>
      </c>
      <c r="G255" s="8">
        <v>99.995779201000005</v>
      </c>
      <c r="H255" s="11" t="str">
        <f t="shared" si="70"/>
        <v>N/A</v>
      </c>
      <c r="I255" s="12">
        <v>1E-3</v>
      </c>
      <c r="J255" s="12">
        <v>0</v>
      </c>
      <c r="K255" s="41" t="s">
        <v>739</v>
      </c>
      <c r="L255" s="9" t="str">
        <f>IF(J255="Div by 0", "N/A", IF(OR(J255="N/A",K255="N/A"),"N/A", IF(J255&gt;VALUE(MID(K255,1,2)), "No", IF(J255&lt;-1*VALUE(MID(K255,1,2)), "No", "Yes"))))</f>
        <v>Yes</v>
      </c>
    </row>
    <row r="256" spans="1:12" x14ac:dyDescent="0.25">
      <c r="A256" s="6" t="s">
        <v>1106</v>
      </c>
      <c r="B256" s="33" t="s">
        <v>213</v>
      </c>
      <c r="C256" s="34">
        <v>836</v>
      </c>
      <c r="D256" s="11" t="str">
        <f t="shared" si="68"/>
        <v>N/A</v>
      </c>
      <c r="E256" s="34">
        <v>825</v>
      </c>
      <c r="F256" s="11" t="str">
        <f t="shared" si="69"/>
        <v>N/A</v>
      </c>
      <c r="G256" s="34">
        <v>766</v>
      </c>
      <c r="H256" s="11" t="str">
        <f t="shared" si="70"/>
        <v>N/A</v>
      </c>
      <c r="I256" s="12">
        <v>-1.32</v>
      </c>
      <c r="J256" s="12">
        <v>-7.15</v>
      </c>
      <c r="K256" s="41" t="s">
        <v>739</v>
      </c>
      <c r="L256" s="9" t="str">
        <f t="shared" si="67"/>
        <v>Yes</v>
      </c>
    </row>
    <row r="257" spans="1:12" x14ac:dyDescent="0.25">
      <c r="A257" s="2" t="s">
        <v>1107</v>
      </c>
      <c r="B257" s="33" t="s">
        <v>213</v>
      </c>
      <c r="C257" s="8">
        <v>1.52238941E-2</v>
      </c>
      <c r="D257" s="11" t="str">
        <f t="shared" si="68"/>
        <v>N/A</v>
      </c>
      <c r="E257" s="8">
        <v>1.7786772199999999E-2</v>
      </c>
      <c r="F257" s="11" t="str">
        <f t="shared" si="69"/>
        <v>N/A</v>
      </c>
      <c r="G257" s="8">
        <v>1.8488432900000001E-2</v>
      </c>
      <c r="H257" s="11" t="str">
        <f t="shared" si="70"/>
        <v>N/A</v>
      </c>
      <c r="I257" s="12">
        <v>16.829999999999998</v>
      </c>
      <c r="J257" s="12">
        <v>3.9449999999999998</v>
      </c>
      <c r="K257" s="41" t="s">
        <v>739</v>
      </c>
      <c r="L257" s="9" t="str">
        <f t="shared" si="67"/>
        <v>Yes</v>
      </c>
    </row>
    <row r="258" spans="1:12" x14ac:dyDescent="0.25">
      <c r="A258" s="2" t="s">
        <v>1108</v>
      </c>
      <c r="B258" s="33" t="s">
        <v>213</v>
      </c>
      <c r="C258" s="8">
        <v>0.12743429019999999</v>
      </c>
      <c r="D258" s="11" t="str">
        <f t="shared" si="68"/>
        <v>N/A</v>
      </c>
      <c r="E258" s="8">
        <v>0.1162004304</v>
      </c>
      <c r="F258" s="11" t="str">
        <f t="shared" si="69"/>
        <v>N/A</v>
      </c>
      <c r="G258" s="8">
        <v>0.10003928099999999</v>
      </c>
      <c r="H258" s="11" t="str">
        <f t="shared" si="70"/>
        <v>N/A</v>
      </c>
      <c r="I258" s="12">
        <v>-8.82</v>
      </c>
      <c r="J258" s="12">
        <v>-13.9</v>
      </c>
      <c r="K258" s="41" t="s">
        <v>739</v>
      </c>
      <c r="L258" s="9" t="str">
        <f t="shared" si="67"/>
        <v>Yes</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4.2441628000000004E-3</v>
      </c>
      <c r="D260" s="11" t="str">
        <f t="shared" si="68"/>
        <v>N/A</v>
      </c>
      <c r="E260" s="8">
        <v>4.3765512000000003E-3</v>
      </c>
      <c r="F260" s="11" t="str">
        <f t="shared" si="69"/>
        <v>N/A</v>
      </c>
      <c r="G260" s="8">
        <v>2.1898522E-3</v>
      </c>
      <c r="H260" s="11" t="str">
        <f t="shared" si="70"/>
        <v>N/A</v>
      </c>
      <c r="I260" s="12">
        <v>3.1190000000000002</v>
      </c>
      <c r="J260" s="12">
        <v>-50</v>
      </c>
      <c r="K260" s="41" t="s">
        <v>739</v>
      </c>
      <c r="L260" s="9" t="str">
        <f t="shared" si="67"/>
        <v>No</v>
      </c>
    </row>
    <row r="261" spans="1:12" x14ac:dyDescent="0.25">
      <c r="A261" s="2" t="s">
        <v>1111</v>
      </c>
      <c r="B261" s="33" t="s">
        <v>213</v>
      </c>
      <c r="C261" s="8">
        <v>36.244019139000002</v>
      </c>
      <c r="D261" s="11" t="str">
        <f t="shared" si="68"/>
        <v>N/A</v>
      </c>
      <c r="E261" s="8">
        <v>33.333333332999999</v>
      </c>
      <c r="F261" s="11" t="str">
        <f t="shared" si="69"/>
        <v>N/A</v>
      </c>
      <c r="G261" s="8">
        <v>31.723237598000001</v>
      </c>
      <c r="H261" s="11" t="str">
        <f t="shared" si="70"/>
        <v>N/A</v>
      </c>
      <c r="I261" s="12">
        <v>-8.0299999999999994</v>
      </c>
      <c r="J261" s="12">
        <v>-4.83</v>
      </c>
      <c r="K261" s="41" t="s">
        <v>739</v>
      </c>
      <c r="L261" s="9" t="str">
        <f t="shared" si="67"/>
        <v>Yes</v>
      </c>
    </row>
    <row r="262" spans="1:12" x14ac:dyDescent="0.25">
      <c r="A262" s="2" t="s">
        <v>1112</v>
      </c>
      <c r="B262" s="33" t="s">
        <v>213</v>
      </c>
      <c r="C262" s="8">
        <v>98.923444975999999</v>
      </c>
      <c r="D262" s="11" t="str">
        <f t="shared" si="68"/>
        <v>N/A</v>
      </c>
      <c r="E262" s="8">
        <v>99.393939394</v>
      </c>
      <c r="F262" s="11" t="str">
        <f t="shared" si="69"/>
        <v>N/A</v>
      </c>
      <c r="G262" s="8">
        <v>99.216710183000004</v>
      </c>
      <c r="H262" s="11" t="str">
        <f t="shared" si="70"/>
        <v>N/A</v>
      </c>
      <c r="I262" s="12">
        <v>0.47560000000000002</v>
      </c>
      <c r="J262" s="12">
        <v>-0.17799999999999999</v>
      </c>
      <c r="K262" s="41" t="s">
        <v>739</v>
      </c>
      <c r="L262" s="9" t="str">
        <f>IF(J262="Div by 0", "N/A", IF(OR(J262="N/A",K262="N/A"),"N/A", IF(J262&gt;VALUE(MID(K262,1,2)), "No", IF(J262&lt;-1*VALUE(MID(K262,1,2)), "No", "Yes"))))</f>
        <v>Yes</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134466</v>
      </c>
      <c r="D273" s="11" t="str">
        <f t="shared" si="68"/>
        <v>N/A</v>
      </c>
      <c r="E273" s="34">
        <v>156031</v>
      </c>
      <c r="F273" s="11" t="str">
        <f t="shared" si="69"/>
        <v>N/A</v>
      </c>
      <c r="G273" s="34">
        <v>157788</v>
      </c>
      <c r="H273" s="11" t="str">
        <f t="shared" si="70"/>
        <v>N/A</v>
      </c>
      <c r="I273" s="12">
        <v>16.04</v>
      </c>
      <c r="J273" s="12">
        <v>1.1259999999999999</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1</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2254325</v>
      </c>
      <c r="D277" s="11" t="str">
        <f t="shared" ref="D277:D284" si="74">IF($B277="N/A","N/A",IF(C277&gt;10,"No",IF(C277&lt;-10,"No","Yes")))</f>
        <v>N/A</v>
      </c>
      <c r="E277" s="1">
        <v>2338614</v>
      </c>
      <c r="F277" s="11" t="str">
        <f t="shared" ref="F277:F278" si="75">IF($B277="N/A","N/A",IF(E277&gt;10,"No",IF(E277&lt;-10,"No","Yes")))</f>
        <v>N/A</v>
      </c>
      <c r="G277" s="1">
        <v>2346162</v>
      </c>
      <c r="H277" s="11" t="str">
        <f t="shared" ref="H277:H278" si="76">IF($B277="N/A","N/A",IF(G277&gt;10,"No",IF(G277&lt;-10,"No","Yes")))</f>
        <v>N/A</v>
      </c>
      <c r="I277" s="12">
        <v>3.7389999999999999</v>
      </c>
      <c r="J277" s="12">
        <v>0.32279999999999998</v>
      </c>
      <c r="K277" s="1" t="s">
        <v>213</v>
      </c>
      <c r="L277" s="9" t="str">
        <f t="shared" ref="L277:L278" si="77">IF(J277="Div by 0", "N/A", IF(K277="N/A","N/A", IF(J277&gt;VALUE(MID(K277,1,2)), "No", IF(J277&lt;-1*VALUE(MID(K277,1,2)), "No", "Yes"))))</f>
        <v>N/A</v>
      </c>
    </row>
    <row r="278" spans="1:12" x14ac:dyDescent="0.25">
      <c r="A278" s="18" t="s">
        <v>694</v>
      </c>
      <c r="B278" s="1" t="s">
        <v>213</v>
      </c>
      <c r="C278" s="1">
        <v>1880289</v>
      </c>
      <c r="D278" s="11" t="str">
        <f t="shared" si="74"/>
        <v>N/A</v>
      </c>
      <c r="E278" s="1">
        <v>1943868.1666999999</v>
      </c>
      <c r="F278" s="11" t="str">
        <f t="shared" si="75"/>
        <v>N/A</v>
      </c>
      <c r="G278" s="1">
        <v>1953015</v>
      </c>
      <c r="H278" s="11" t="str">
        <f t="shared" si="76"/>
        <v>N/A</v>
      </c>
      <c r="I278" s="12">
        <v>3.3809999999999998</v>
      </c>
      <c r="J278" s="12">
        <v>0.47049999999999997</v>
      </c>
      <c r="K278" s="1" t="s">
        <v>213</v>
      </c>
      <c r="L278" s="9" t="str">
        <f t="shared" si="77"/>
        <v>N/A</v>
      </c>
    </row>
    <row r="279" spans="1:12" x14ac:dyDescent="0.25">
      <c r="A279" s="18" t="s">
        <v>695</v>
      </c>
      <c r="B279" s="1" t="s">
        <v>213</v>
      </c>
      <c r="C279" s="1">
        <v>5123</v>
      </c>
      <c r="D279" s="11" t="str">
        <f t="shared" si="74"/>
        <v>N/A</v>
      </c>
      <c r="E279" s="1">
        <v>5232</v>
      </c>
      <c r="F279" s="11" t="str">
        <f t="shared" ref="F279:F284" si="78">IF($B279="N/A","N/A",IF(E279&gt;10,"No",IF(E279&lt;-10,"No","Yes")))</f>
        <v>N/A</v>
      </c>
      <c r="G279" s="1">
        <v>4478</v>
      </c>
      <c r="H279" s="11" t="str">
        <f t="shared" ref="H279:H284" si="79">IF($B279="N/A","N/A",IF(G279&gt;10,"No",IF(G279&lt;-10,"No","Yes")))</f>
        <v>N/A</v>
      </c>
      <c r="I279" s="12">
        <v>2.1280000000000001</v>
      </c>
      <c r="J279" s="12">
        <v>-14.4</v>
      </c>
      <c r="K279" s="1" t="s">
        <v>213</v>
      </c>
      <c r="L279" s="9" t="str">
        <f t="shared" ref="L279:L285" si="80">IF(J279="Div by 0", "N/A", IF(K279="N/A","N/A", IF(J279&gt;VALUE(MID(K279,1,2)), "No", IF(J279&lt;-1*VALUE(MID(K279,1,2)), "No", "Yes"))))</f>
        <v>N/A</v>
      </c>
    </row>
    <row r="280" spans="1:12" x14ac:dyDescent="0.25">
      <c r="A280" s="18" t="s">
        <v>696</v>
      </c>
      <c r="B280" s="1" t="s">
        <v>213</v>
      </c>
      <c r="C280" s="1">
        <v>5243</v>
      </c>
      <c r="D280" s="11" t="str">
        <f t="shared" si="74"/>
        <v>N/A</v>
      </c>
      <c r="E280" s="1">
        <v>5449</v>
      </c>
      <c r="F280" s="11" t="str">
        <f t="shared" si="78"/>
        <v>N/A</v>
      </c>
      <c r="G280" s="1">
        <v>4708</v>
      </c>
      <c r="H280" s="11" t="str">
        <f t="shared" si="79"/>
        <v>N/A</v>
      </c>
      <c r="I280" s="12">
        <v>3.9289999999999998</v>
      </c>
      <c r="J280" s="12">
        <v>-13.6</v>
      </c>
      <c r="K280" s="1" t="s">
        <v>213</v>
      </c>
      <c r="L280" s="9" t="str">
        <f t="shared" si="80"/>
        <v>N/A</v>
      </c>
    </row>
    <row r="281" spans="1:12" x14ac:dyDescent="0.25">
      <c r="A281" s="18" t="s">
        <v>697</v>
      </c>
      <c r="B281" s="1" t="s">
        <v>213</v>
      </c>
      <c r="C281" s="1">
        <v>1338.0833333</v>
      </c>
      <c r="D281" s="11" t="str">
        <f t="shared" si="74"/>
        <v>N/A</v>
      </c>
      <c r="E281" s="1">
        <v>1530.0833333</v>
      </c>
      <c r="F281" s="11" t="str">
        <f t="shared" si="78"/>
        <v>N/A</v>
      </c>
      <c r="G281" s="1">
        <v>1299.5</v>
      </c>
      <c r="H281" s="11" t="str">
        <f t="shared" si="79"/>
        <v>N/A</v>
      </c>
      <c r="I281" s="12">
        <v>14.35</v>
      </c>
      <c r="J281" s="12">
        <v>-15.1</v>
      </c>
      <c r="K281" s="1" t="s">
        <v>213</v>
      </c>
      <c r="L281" s="9" t="str">
        <f t="shared" si="80"/>
        <v>N/A</v>
      </c>
    </row>
    <row r="282" spans="1:12" x14ac:dyDescent="0.25">
      <c r="A282" s="18" t="s">
        <v>698</v>
      </c>
      <c r="B282" s="1" t="s">
        <v>213</v>
      </c>
      <c r="C282" s="1">
        <v>61404</v>
      </c>
      <c r="D282" s="11" t="str">
        <f t="shared" si="74"/>
        <v>N/A</v>
      </c>
      <c r="E282" s="1">
        <v>70330</v>
      </c>
      <c r="F282" s="11" t="str">
        <f t="shared" si="78"/>
        <v>N/A</v>
      </c>
      <c r="G282" s="1">
        <v>72860</v>
      </c>
      <c r="H282" s="11" t="str">
        <f t="shared" si="79"/>
        <v>N/A</v>
      </c>
      <c r="I282" s="12">
        <v>14.54</v>
      </c>
      <c r="J282" s="12">
        <v>3.597</v>
      </c>
      <c r="K282" s="1" t="s">
        <v>213</v>
      </c>
      <c r="L282" s="9" t="str">
        <f t="shared" si="80"/>
        <v>N/A</v>
      </c>
    </row>
    <row r="283" spans="1:12" x14ac:dyDescent="0.25">
      <c r="A283" s="18" t="s">
        <v>699</v>
      </c>
      <c r="B283" s="1" t="s">
        <v>213</v>
      </c>
      <c r="C283" s="1">
        <v>77064</v>
      </c>
      <c r="D283" s="11" t="str">
        <f t="shared" si="74"/>
        <v>N/A</v>
      </c>
      <c r="E283" s="1">
        <v>86861</v>
      </c>
      <c r="F283" s="11" t="str">
        <f t="shared" si="78"/>
        <v>N/A</v>
      </c>
      <c r="G283" s="1">
        <v>91415</v>
      </c>
      <c r="H283" s="11" t="str">
        <f t="shared" si="79"/>
        <v>N/A</v>
      </c>
      <c r="I283" s="12">
        <v>12.71</v>
      </c>
      <c r="J283" s="12">
        <v>5.2430000000000003</v>
      </c>
      <c r="K283" s="1" t="s">
        <v>213</v>
      </c>
      <c r="L283" s="9" t="str">
        <f t="shared" si="80"/>
        <v>N/A</v>
      </c>
    </row>
    <row r="284" spans="1:12" x14ac:dyDescent="0.25">
      <c r="A284" s="18" t="s">
        <v>700</v>
      </c>
      <c r="B284" s="1" t="s">
        <v>213</v>
      </c>
      <c r="C284" s="1">
        <v>59191.916666999998</v>
      </c>
      <c r="D284" s="11" t="str">
        <f t="shared" si="74"/>
        <v>N/A</v>
      </c>
      <c r="E284" s="1">
        <v>67007</v>
      </c>
      <c r="F284" s="11" t="str">
        <f t="shared" si="78"/>
        <v>N/A</v>
      </c>
      <c r="G284" s="1">
        <v>70016.416666999998</v>
      </c>
      <c r="H284" s="11" t="str">
        <f t="shared" si="79"/>
        <v>N/A</v>
      </c>
      <c r="I284" s="12">
        <v>13.2</v>
      </c>
      <c r="J284" s="12">
        <v>4.4909999999999997</v>
      </c>
      <c r="K284" s="1" t="s">
        <v>213</v>
      </c>
      <c r="L284" s="9" t="str">
        <f t="shared" si="80"/>
        <v>N/A</v>
      </c>
    </row>
    <row r="285" spans="1:12" x14ac:dyDescent="0.25">
      <c r="A285" s="18" t="s">
        <v>404</v>
      </c>
      <c r="B285" s="33" t="s">
        <v>290</v>
      </c>
      <c r="C285" s="8">
        <v>14.481016717999999</v>
      </c>
      <c r="D285" s="11" t="str">
        <f>IF($B285="N/A","N/A",IF(C285&lt;=40,"Yes","No"))</f>
        <v>Yes</v>
      </c>
      <c r="E285" s="8">
        <v>15.757222713999999</v>
      </c>
      <c r="F285" s="11" t="str">
        <f>IF($B285="N/A","N/A",IF(E285&lt;=40,"Yes","No"))</f>
        <v>Yes</v>
      </c>
      <c r="G285" s="8">
        <v>15.979051345</v>
      </c>
      <c r="H285" s="11" t="str">
        <f>IF($B285="N/A","N/A",IF(G285&lt;=40,"Yes","No"))</f>
        <v>Yes</v>
      </c>
      <c r="I285" s="12">
        <v>8.8130000000000006</v>
      </c>
      <c r="J285" s="12">
        <v>1.4079999999999999</v>
      </c>
      <c r="K285" s="41" t="s">
        <v>741</v>
      </c>
      <c r="L285" s="9" t="str">
        <f t="shared" si="80"/>
        <v>Yes</v>
      </c>
    </row>
    <row r="286" spans="1:12" x14ac:dyDescent="0.25">
      <c r="A286" s="18" t="s">
        <v>701</v>
      </c>
      <c r="B286" s="1" t="s">
        <v>213</v>
      </c>
      <c r="C286" s="1">
        <v>1596</v>
      </c>
      <c r="D286" s="11" t="str">
        <f t="shared" ref="D286:D304" si="81">IF($B286="N/A","N/A",IF(C286&gt;10,"No",IF(C286&lt;-10,"No","Yes")))</f>
        <v>N/A</v>
      </c>
      <c r="E286" s="1">
        <v>1427</v>
      </c>
      <c r="F286" s="11" t="str">
        <f t="shared" ref="F286:F287" si="82">IF($B286="N/A","N/A",IF(E286&gt;10,"No",IF(E286&lt;-10,"No","Yes")))</f>
        <v>N/A</v>
      </c>
      <c r="G286" s="1">
        <v>1411</v>
      </c>
      <c r="H286" s="11" t="str">
        <f t="shared" ref="H286:H287" si="83">IF($B286="N/A","N/A",IF(G286&gt;10,"No",IF(G286&lt;-10,"No","Yes")))</f>
        <v>N/A</v>
      </c>
      <c r="I286" s="12">
        <v>-10.6</v>
      </c>
      <c r="J286" s="12">
        <v>-1.1200000000000001</v>
      </c>
      <c r="K286" s="1" t="s">
        <v>213</v>
      </c>
      <c r="L286" s="9" t="str">
        <f t="shared" ref="L286:L287" si="84">IF(J286="Div by 0", "N/A", IF(K286="N/A","N/A", IF(J286&gt;VALUE(MID(K286,1,2)), "No", IF(J286&lt;-1*VALUE(MID(K286,1,2)), "No", "Yes"))))</f>
        <v>N/A</v>
      </c>
    </row>
    <row r="287" spans="1:12" x14ac:dyDescent="0.25">
      <c r="A287" s="18" t="s">
        <v>702</v>
      </c>
      <c r="B287" s="1" t="s">
        <v>213</v>
      </c>
      <c r="C287" s="1">
        <v>217.5</v>
      </c>
      <c r="D287" s="11" t="str">
        <f t="shared" si="81"/>
        <v>N/A</v>
      </c>
      <c r="E287" s="1">
        <v>195.33333332999999</v>
      </c>
      <c r="F287" s="11" t="str">
        <f t="shared" si="82"/>
        <v>N/A</v>
      </c>
      <c r="G287" s="1">
        <v>203.5</v>
      </c>
      <c r="H287" s="11" t="str">
        <f t="shared" si="83"/>
        <v>N/A</v>
      </c>
      <c r="I287" s="12">
        <v>-10.199999999999999</v>
      </c>
      <c r="J287" s="12">
        <v>4.181</v>
      </c>
      <c r="K287" s="1" t="s">
        <v>213</v>
      </c>
      <c r="L287" s="9" t="str">
        <f t="shared" si="84"/>
        <v>N/A</v>
      </c>
    </row>
    <row r="288" spans="1:12" x14ac:dyDescent="0.25">
      <c r="A288" s="18" t="s">
        <v>703</v>
      </c>
      <c r="B288" s="1" t="s">
        <v>213</v>
      </c>
      <c r="C288" s="1">
        <v>73268</v>
      </c>
      <c r="D288" s="11" t="str">
        <f t="shared" si="81"/>
        <v>N/A</v>
      </c>
      <c r="E288" s="1">
        <v>75398</v>
      </c>
      <c r="F288" s="11" t="str">
        <f t="shared" ref="F288:F289" si="85">IF($B288="N/A","N/A",IF(E288&gt;10,"No",IF(E288&lt;-10,"No","Yes")))</f>
        <v>N/A</v>
      </c>
      <c r="G288" s="1">
        <v>67291</v>
      </c>
      <c r="H288" s="11" t="str">
        <f t="shared" ref="H288:H289" si="86">IF($B288="N/A","N/A",IF(G288&gt;10,"No",IF(G288&lt;-10,"No","Yes")))</f>
        <v>N/A</v>
      </c>
      <c r="I288" s="12">
        <v>2.907</v>
      </c>
      <c r="J288" s="12">
        <v>-10.8</v>
      </c>
      <c r="K288" s="1" t="s">
        <v>213</v>
      </c>
      <c r="L288" s="9" t="str">
        <f t="shared" ref="L288:L289" si="87">IF(J288="Div by 0", "N/A", IF(K288="N/A","N/A", IF(J288&gt;VALUE(MID(K288,1,2)), "No", IF(J288&lt;-1*VALUE(MID(K288,1,2)), "No", "Yes"))))</f>
        <v>N/A</v>
      </c>
    </row>
    <row r="289" spans="1:12" x14ac:dyDescent="0.25">
      <c r="A289" s="18" t="s">
        <v>715</v>
      </c>
      <c r="B289" s="1" t="s">
        <v>213</v>
      </c>
      <c r="C289" s="1">
        <v>30133.083332999999</v>
      </c>
      <c r="D289" s="11" t="str">
        <f t="shared" si="81"/>
        <v>N/A</v>
      </c>
      <c r="E289" s="1">
        <v>30536.083332999999</v>
      </c>
      <c r="F289" s="11" t="str">
        <f t="shared" si="85"/>
        <v>N/A</v>
      </c>
      <c r="G289" s="1">
        <v>27299.5</v>
      </c>
      <c r="H289" s="11" t="str">
        <f t="shared" si="86"/>
        <v>N/A</v>
      </c>
      <c r="I289" s="12">
        <v>1.337</v>
      </c>
      <c r="J289" s="12">
        <v>-10.6</v>
      </c>
      <c r="K289" s="1" t="s">
        <v>213</v>
      </c>
      <c r="L289" s="9" t="str">
        <f t="shared" si="87"/>
        <v>N/A</v>
      </c>
    </row>
    <row r="290" spans="1:12" x14ac:dyDescent="0.25">
      <c r="A290" s="18" t="s">
        <v>704</v>
      </c>
      <c r="B290" s="1" t="s">
        <v>213</v>
      </c>
      <c r="C290" s="1">
        <v>93169</v>
      </c>
      <c r="D290" s="11" t="str">
        <f t="shared" si="81"/>
        <v>N/A</v>
      </c>
      <c r="E290" s="1">
        <v>104293</v>
      </c>
      <c r="F290" s="11" t="str">
        <f t="shared" ref="F290:F304" si="88">IF($B290="N/A","N/A",IF(E290&gt;10,"No",IF(E290&lt;-10,"No","Yes")))</f>
        <v>N/A</v>
      </c>
      <c r="G290" s="1">
        <v>102944</v>
      </c>
      <c r="H290" s="11" t="str">
        <f t="shared" ref="H290:H304" si="89">IF($B290="N/A","N/A",IF(G290&gt;10,"No",IF(G290&lt;-10,"No","Yes")))</f>
        <v>N/A</v>
      </c>
      <c r="I290" s="12">
        <v>11.94</v>
      </c>
      <c r="J290" s="12">
        <v>-1.29</v>
      </c>
      <c r="K290" s="1" t="s">
        <v>213</v>
      </c>
      <c r="L290" s="9" t="str">
        <f t="shared" ref="L290:L301" si="90">IF(J290="Div by 0", "N/A", IF(K290="N/A","N/A", IF(J290&gt;VALUE(MID(K290,1,2)), "No", IF(J290&lt;-1*VALUE(MID(K290,1,2)), "No", "Yes"))))</f>
        <v>N/A</v>
      </c>
    </row>
    <row r="291" spans="1:12" x14ac:dyDescent="0.25">
      <c r="A291" s="18" t="s">
        <v>705</v>
      </c>
      <c r="B291" s="1" t="s">
        <v>213</v>
      </c>
      <c r="C291" s="1">
        <v>132448</v>
      </c>
      <c r="D291" s="11" t="str">
        <f t="shared" si="81"/>
        <v>N/A</v>
      </c>
      <c r="E291" s="1">
        <v>153384</v>
      </c>
      <c r="F291" s="11" t="str">
        <f t="shared" si="88"/>
        <v>N/A</v>
      </c>
      <c r="G291" s="1">
        <v>154911</v>
      </c>
      <c r="H291" s="11" t="str">
        <f t="shared" si="89"/>
        <v>N/A</v>
      </c>
      <c r="I291" s="12">
        <v>15.81</v>
      </c>
      <c r="J291" s="12">
        <v>0.99550000000000005</v>
      </c>
      <c r="K291" s="1" t="s">
        <v>213</v>
      </c>
      <c r="L291" s="9" t="str">
        <f t="shared" si="90"/>
        <v>N/A</v>
      </c>
    </row>
    <row r="292" spans="1:12" x14ac:dyDescent="0.25">
      <c r="A292" s="18" t="s">
        <v>723</v>
      </c>
      <c r="B292" s="33" t="s">
        <v>213</v>
      </c>
      <c r="C292" s="13">
        <v>2.2650398999999998E-3</v>
      </c>
      <c r="D292" s="11" t="str">
        <f t="shared" si="81"/>
        <v>N/A</v>
      </c>
      <c r="E292" s="13">
        <v>7.1715433000000004E-3</v>
      </c>
      <c r="F292" s="11" t="str">
        <f t="shared" si="88"/>
        <v>N/A</v>
      </c>
      <c r="G292" s="13">
        <v>3.8731917E-3</v>
      </c>
      <c r="H292" s="11" t="str">
        <f t="shared" si="89"/>
        <v>N/A</v>
      </c>
      <c r="I292" s="12">
        <v>216.6</v>
      </c>
      <c r="J292" s="12">
        <v>-46</v>
      </c>
      <c r="K292" s="33" t="s">
        <v>213</v>
      </c>
      <c r="L292" s="9" t="str">
        <f t="shared" si="90"/>
        <v>N/A</v>
      </c>
    </row>
    <row r="293" spans="1:12" x14ac:dyDescent="0.25">
      <c r="A293" s="18" t="s">
        <v>716</v>
      </c>
      <c r="B293" s="1" t="s">
        <v>213</v>
      </c>
      <c r="C293" s="1">
        <v>80418.083333000002</v>
      </c>
      <c r="D293" s="11" t="str">
        <f t="shared" si="81"/>
        <v>N/A</v>
      </c>
      <c r="E293" s="1">
        <v>94771</v>
      </c>
      <c r="F293" s="11" t="str">
        <f t="shared" si="88"/>
        <v>N/A</v>
      </c>
      <c r="G293" s="1">
        <v>94875.666666999998</v>
      </c>
      <c r="H293" s="11" t="str">
        <f t="shared" si="89"/>
        <v>N/A</v>
      </c>
      <c r="I293" s="12">
        <v>17.850000000000001</v>
      </c>
      <c r="J293" s="12">
        <v>0.1104</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462</v>
      </c>
      <c r="D296" s="11" t="str">
        <f t="shared" si="81"/>
        <v>N/A</v>
      </c>
      <c r="E296" s="1">
        <v>495</v>
      </c>
      <c r="F296" s="11" t="str">
        <f t="shared" si="88"/>
        <v>N/A</v>
      </c>
      <c r="G296" s="1">
        <v>545</v>
      </c>
      <c r="H296" s="11" t="str">
        <f t="shared" si="89"/>
        <v>N/A</v>
      </c>
      <c r="I296" s="12">
        <v>7.1429999999999998</v>
      </c>
      <c r="J296" s="12">
        <v>10.1</v>
      </c>
      <c r="K296" s="1" t="s">
        <v>213</v>
      </c>
      <c r="L296" s="9" t="str">
        <f t="shared" si="90"/>
        <v>N/A</v>
      </c>
    </row>
    <row r="297" spans="1:12" x14ac:dyDescent="0.25">
      <c r="A297" s="18" t="s">
        <v>718</v>
      </c>
      <c r="B297" s="1" t="s">
        <v>213</v>
      </c>
      <c r="C297" s="1">
        <v>220</v>
      </c>
      <c r="D297" s="11" t="str">
        <f t="shared" si="81"/>
        <v>N/A</v>
      </c>
      <c r="E297" s="1">
        <v>252.08333332999999</v>
      </c>
      <c r="F297" s="11" t="str">
        <f t="shared" si="88"/>
        <v>N/A</v>
      </c>
      <c r="G297" s="1">
        <v>247</v>
      </c>
      <c r="H297" s="11" t="str">
        <f t="shared" si="89"/>
        <v>N/A</v>
      </c>
      <c r="I297" s="12">
        <v>14.58</v>
      </c>
      <c r="J297" s="12">
        <v>-2.02</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160162</v>
      </c>
      <c r="D309" s="1" t="s">
        <v>213</v>
      </c>
      <c r="E309" s="1">
        <v>181420</v>
      </c>
      <c r="F309" s="1" t="s">
        <v>213</v>
      </c>
      <c r="G309" s="1">
        <v>181328</v>
      </c>
      <c r="H309" s="1" t="s">
        <v>213</v>
      </c>
      <c r="I309" s="12">
        <v>13.27</v>
      </c>
      <c r="J309" s="12">
        <v>-5.0999999999999997E-2</v>
      </c>
      <c r="K309" s="1" t="s">
        <v>213</v>
      </c>
      <c r="L309" s="9" t="str">
        <f>IF(J309="Div by 0", "N/A", IF(K309="N/A","N/A", IF(J309&gt;VALUE(MID(K309,1,2)), "No", IF(J309&lt;-1*VALUE(MID(K309,1,2)), "No", "Yes"))))</f>
        <v>N/A</v>
      </c>
    </row>
    <row r="310" spans="1:12" x14ac:dyDescent="0.25">
      <c r="A310" s="65" t="s">
        <v>73</v>
      </c>
      <c r="B310" s="33" t="s">
        <v>213</v>
      </c>
      <c r="C310" s="34">
        <v>2043337</v>
      </c>
      <c r="D310" s="11" t="str">
        <f>IF($B310="N/A","N/A",IF(C310&gt;10,"No",IF(C310&lt;-10,"No","Yes")))</f>
        <v>N/A</v>
      </c>
      <c r="E310" s="34">
        <v>2146289</v>
      </c>
      <c r="F310" s="11" t="str">
        <f>IF($B310="N/A","N/A",IF(E310&gt;10,"No",IF(E310&lt;-10,"No","Yes")))</f>
        <v>N/A</v>
      </c>
      <c r="G310" s="34">
        <v>2140039</v>
      </c>
      <c r="H310" s="11" t="str">
        <f>IF($B310="N/A","N/A",IF(G310&gt;10,"No",IF(G310&lt;-10,"No","Yes")))</f>
        <v>N/A</v>
      </c>
      <c r="I310" s="12">
        <v>5.0380000000000003</v>
      </c>
      <c r="J310" s="12">
        <v>-0.29099999999999998</v>
      </c>
      <c r="K310" s="41" t="s">
        <v>741</v>
      </c>
      <c r="L310" s="9" t="str">
        <f t="shared" ref="L310:L339" si="92">IF(J310="Div by 0", "N/A", IF(K310="N/A","N/A", IF(J310&gt;VALUE(MID(K310,1,2)), "No", IF(J310&lt;-1*VALUE(MID(K310,1,2)), "No", "Yes"))))</f>
        <v>Yes</v>
      </c>
    </row>
    <row r="311" spans="1:12" x14ac:dyDescent="0.25">
      <c r="A311" s="48" t="s">
        <v>182</v>
      </c>
      <c r="B311" s="33" t="s">
        <v>213</v>
      </c>
      <c r="C311" s="34">
        <v>204159</v>
      </c>
      <c r="D311" s="11" t="str">
        <f t="shared" ref="D311:D314" si="93">IF($B311="N/A","N/A",IF(C311&gt;10,"No",IF(C311&lt;-10,"No","Yes")))</f>
        <v>N/A</v>
      </c>
      <c r="E311" s="34">
        <v>211741</v>
      </c>
      <c r="F311" s="11" t="str">
        <f t="shared" ref="F311:F314" si="94">IF($B311="N/A","N/A",IF(E311&gt;10,"No",IF(E311&lt;-10,"No","Yes")))</f>
        <v>N/A</v>
      </c>
      <c r="G311" s="34">
        <v>213261</v>
      </c>
      <c r="H311" s="11" t="str">
        <f t="shared" ref="H311:H314" si="95">IF($B311="N/A","N/A",IF(G311&gt;10,"No",IF(G311&lt;-10,"No","Yes")))</f>
        <v>N/A</v>
      </c>
      <c r="I311" s="12">
        <v>3.714</v>
      </c>
      <c r="J311" s="12">
        <v>0.71789999999999998</v>
      </c>
      <c r="K311" s="41" t="s">
        <v>741</v>
      </c>
      <c r="L311" s="9" t="str">
        <f>IF(J311="Div by 0", "N/A", IF(OR(J311="N/A",K311="N/A"),"N/A", IF(J311&gt;VALUE(MID(K311,1,2)), "No", IF(J311&lt;-1*VALUE(MID(K311,1,2)), "No", "Yes"))))</f>
        <v>Yes</v>
      </c>
    </row>
    <row r="312" spans="1:12" x14ac:dyDescent="0.25">
      <c r="A312" s="48" t="s">
        <v>183</v>
      </c>
      <c r="B312" s="33" t="s">
        <v>213</v>
      </c>
      <c r="C312" s="34">
        <v>545981</v>
      </c>
      <c r="D312" s="11" t="str">
        <f t="shared" si="93"/>
        <v>N/A</v>
      </c>
      <c r="E312" s="34">
        <v>582835</v>
      </c>
      <c r="F312" s="11" t="str">
        <f t="shared" si="94"/>
        <v>N/A</v>
      </c>
      <c r="G312" s="34">
        <v>600438</v>
      </c>
      <c r="H312" s="11" t="str">
        <f t="shared" si="95"/>
        <v>N/A</v>
      </c>
      <c r="I312" s="12">
        <v>6.75</v>
      </c>
      <c r="J312" s="12">
        <v>3.02</v>
      </c>
      <c r="K312" s="41" t="s">
        <v>741</v>
      </c>
      <c r="L312" s="9" t="str">
        <f t="shared" ref="L312:L314" si="96">IF(J312="Div by 0", "N/A", IF(OR(J312="N/A",K312="N/A"),"N/A", IF(J312&gt;VALUE(MID(K312,1,2)), "No", IF(J312&lt;-1*VALUE(MID(K312,1,2)), "No", "Yes"))))</f>
        <v>Yes</v>
      </c>
    </row>
    <row r="313" spans="1:12" x14ac:dyDescent="0.25">
      <c r="A313" s="48" t="s">
        <v>184</v>
      </c>
      <c r="B313" s="33" t="s">
        <v>213</v>
      </c>
      <c r="C313" s="34">
        <v>903049</v>
      </c>
      <c r="D313" s="11" t="str">
        <f t="shared" si="93"/>
        <v>N/A</v>
      </c>
      <c r="E313" s="34">
        <v>928565</v>
      </c>
      <c r="F313" s="11" t="str">
        <f t="shared" si="94"/>
        <v>N/A</v>
      </c>
      <c r="G313" s="34">
        <v>911515</v>
      </c>
      <c r="H313" s="11" t="str">
        <f t="shared" si="95"/>
        <v>N/A</v>
      </c>
      <c r="I313" s="12">
        <v>2.8260000000000001</v>
      </c>
      <c r="J313" s="12">
        <v>-1.84</v>
      </c>
      <c r="K313" s="41" t="s">
        <v>741</v>
      </c>
      <c r="L313" s="9" t="str">
        <f t="shared" si="96"/>
        <v>Yes</v>
      </c>
    </row>
    <row r="314" spans="1:12" x14ac:dyDescent="0.25">
      <c r="A314" s="7" t="s">
        <v>185</v>
      </c>
      <c r="B314" s="33" t="s">
        <v>213</v>
      </c>
      <c r="C314" s="34">
        <v>390148</v>
      </c>
      <c r="D314" s="11" t="str">
        <f t="shared" si="93"/>
        <v>N/A</v>
      </c>
      <c r="E314" s="34">
        <v>423148</v>
      </c>
      <c r="F314" s="11" t="str">
        <f t="shared" si="94"/>
        <v>N/A</v>
      </c>
      <c r="G314" s="34">
        <v>414825</v>
      </c>
      <c r="H314" s="11" t="str">
        <f t="shared" si="95"/>
        <v>N/A</v>
      </c>
      <c r="I314" s="12">
        <v>8.4580000000000002</v>
      </c>
      <c r="J314" s="12">
        <v>-1.97</v>
      </c>
      <c r="K314" s="41" t="s">
        <v>741</v>
      </c>
      <c r="L314" s="9" t="str">
        <f t="shared" si="96"/>
        <v>Yes</v>
      </c>
    </row>
    <row r="315" spans="1:12" x14ac:dyDescent="0.25">
      <c r="A315" s="48" t="s">
        <v>1124</v>
      </c>
      <c r="B315" s="13" t="s">
        <v>213</v>
      </c>
      <c r="C315" s="34">
        <v>960505</v>
      </c>
      <c r="D315" s="9" t="str">
        <f t="shared" ref="D315:F318" si="97">IF($B315="N/A","N/A",IF(C315&lt;0,"No","Yes"))</f>
        <v>N/A</v>
      </c>
      <c r="E315" s="34">
        <v>992289</v>
      </c>
      <c r="F315" s="9" t="str">
        <f t="shared" si="97"/>
        <v>N/A</v>
      </c>
      <c r="G315" s="34">
        <v>984725</v>
      </c>
      <c r="H315" s="9" t="str">
        <f t="shared" ref="H315:H318" si="98">IF($B315="N/A","N/A",IF(G315&lt;0,"No","Yes"))</f>
        <v>N/A</v>
      </c>
      <c r="I315" s="12">
        <v>3.3090000000000002</v>
      </c>
      <c r="J315" s="12">
        <v>-0.76200000000000001</v>
      </c>
      <c r="K315" s="1" t="s">
        <v>740</v>
      </c>
      <c r="L315" s="9" t="str">
        <f>IF(J315="Div by 0", "N/A", IF(OR(J315="N/A",K315="N/A"),"N/A", IF(J315&gt;VALUE(MID(K315,1,2)), "No", IF(J315&lt;-1*VALUE(MID(K315,1,2)), "No", "Yes"))))</f>
        <v>Yes</v>
      </c>
    </row>
    <row r="316" spans="1:12" x14ac:dyDescent="0.25">
      <c r="A316" s="48" t="s">
        <v>433</v>
      </c>
      <c r="B316" s="13" t="s">
        <v>213</v>
      </c>
      <c r="C316" s="34">
        <v>94886</v>
      </c>
      <c r="D316" s="9" t="str">
        <f t="shared" si="97"/>
        <v>N/A</v>
      </c>
      <c r="E316" s="34">
        <v>96167</v>
      </c>
      <c r="F316" s="9" t="str">
        <f t="shared" si="97"/>
        <v>N/A</v>
      </c>
      <c r="G316" s="34">
        <v>90048</v>
      </c>
      <c r="H316" s="9" t="str">
        <f t="shared" si="98"/>
        <v>N/A</v>
      </c>
      <c r="I316" s="12">
        <v>1.35</v>
      </c>
      <c r="J316" s="12">
        <v>-6.36</v>
      </c>
      <c r="K316" s="1" t="s">
        <v>740</v>
      </c>
      <c r="L316" s="9" t="str">
        <f t="shared" ref="L316:L318" si="99">IF(J316="Div by 0", "N/A", IF(OR(J316="N/A",K316="N/A"),"N/A", IF(J316&gt;VALUE(MID(K316,1,2)), "No", IF(J316&lt;-1*VALUE(MID(K316,1,2)), "No", "Yes"))))</f>
        <v>Yes</v>
      </c>
    </row>
    <row r="317" spans="1:12" x14ac:dyDescent="0.25">
      <c r="A317" s="48" t="s">
        <v>434</v>
      </c>
      <c r="B317" s="13" t="s">
        <v>213</v>
      </c>
      <c r="C317" s="34">
        <v>763747</v>
      </c>
      <c r="D317" s="9" t="str">
        <f t="shared" si="97"/>
        <v>N/A</v>
      </c>
      <c r="E317" s="34">
        <v>824403</v>
      </c>
      <c r="F317" s="9" t="str">
        <f t="shared" si="97"/>
        <v>N/A</v>
      </c>
      <c r="G317" s="34">
        <v>830334</v>
      </c>
      <c r="H317" s="9" t="str">
        <f t="shared" si="98"/>
        <v>N/A</v>
      </c>
      <c r="I317" s="12">
        <v>7.9420000000000002</v>
      </c>
      <c r="J317" s="12">
        <v>0.71940000000000004</v>
      </c>
      <c r="K317" s="1" t="s">
        <v>740</v>
      </c>
      <c r="L317" s="9" t="str">
        <f t="shared" si="99"/>
        <v>Yes</v>
      </c>
    </row>
    <row r="318" spans="1:12" x14ac:dyDescent="0.25">
      <c r="A318" s="48" t="s">
        <v>1125</v>
      </c>
      <c r="B318" s="13" t="s">
        <v>213</v>
      </c>
      <c r="C318" s="34">
        <v>153303</v>
      </c>
      <c r="D318" s="9" t="str">
        <f t="shared" si="97"/>
        <v>N/A</v>
      </c>
      <c r="E318" s="34">
        <v>162808</v>
      </c>
      <c r="F318" s="9" t="str">
        <f t="shared" si="97"/>
        <v>N/A</v>
      </c>
      <c r="G318" s="34">
        <v>165049</v>
      </c>
      <c r="H318" s="9" t="str">
        <f t="shared" si="98"/>
        <v>N/A</v>
      </c>
      <c r="I318" s="12">
        <v>6.2</v>
      </c>
      <c r="J318" s="12">
        <v>1.3759999999999999</v>
      </c>
      <c r="K318" s="1" t="s">
        <v>740</v>
      </c>
      <c r="L318" s="9" t="str">
        <f t="shared" si="99"/>
        <v>Yes</v>
      </c>
    </row>
    <row r="319" spans="1:12" x14ac:dyDescent="0.25">
      <c r="A319" s="48" t="s">
        <v>98</v>
      </c>
      <c r="B319" s="33" t="s">
        <v>291</v>
      </c>
      <c r="C319" s="8">
        <v>91.646214012000002</v>
      </c>
      <c r="D319" s="11" t="str">
        <f>IF($B319="N/A","N/A",IF(C319&gt;80,"Yes","No"))</f>
        <v>Yes</v>
      </c>
      <c r="E319" s="8">
        <v>90.737361092</v>
      </c>
      <c r="F319" s="11" t="str">
        <f>IF($B319="N/A","N/A",IF(E319&gt;80,"Yes","No"))</f>
        <v>Yes</v>
      </c>
      <c r="G319" s="8">
        <v>90.985070832999995</v>
      </c>
      <c r="H319" s="11" t="str">
        <f>IF($B319="N/A","N/A",IF(G319&gt;80,"Yes","No"))</f>
        <v>Yes</v>
      </c>
      <c r="I319" s="12">
        <v>-0.99199999999999999</v>
      </c>
      <c r="J319" s="12">
        <v>0.27300000000000002</v>
      </c>
      <c r="K319" s="41" t="s">
        <v>741</v>
      </c>
      <c r="L319" s="9" t="str">
        <f t="shared" si="92"/>
        <v>Yes</v>
      </c>
    </row>
    <row r="320" spans="1:12" x14ac:dyDescent="0.25">
      <c r="A320" s="48" t="s">
        <v>332</v>
      </c>
      <c r="B320" s="33" t="s">
        <v>278</v>
      </c>
      <c r="C320" s="8">
        <v>6.4012935699999995E-2</v>
      </c>
      <c r="D320" s="11" t="str">
        <f>IF($B320="N/A","N/A",IF(C320&gt;=5,"No",IF(C320&lt;0,"No","Yes")))</f>
        <v>Yes</v>
      </c>
      <c r="E320" s="8">
        <v>7.3056331200000005E-2</v>
      </c>
      <c r="F320" s="11" t="str">
        <f>IF($B320="N/A","N/A",IF(E320&gt;=5,"No",IF(E320&lt;0,"No","Yes")))</f>
        <v>Yes</v>
      </c>
      <c r="G320" s="8">
        <v>5.9344712899999999E-2</v>
      </c>
      <c r="H320" s="11" t="str">
        <f>IF($B320="N/A","N/A",IF(G320&gt;=5,"No",IF(G320&lt;0,"No","Yes")))</f>
        <v>Yes</v>
      </c>
      <c r="I320" s="12">
        <v>14.13</v>
      </c>
      <c r="J320" s="12">
        <v>-18.8</v>
      </c>
      <c r="K320" s="41" t="s">
        <v>741</v>
      </c>
      <c r="L320" s="9" t="str">
        <f t="shared" si="92"/>
        <v>No</v>
      </c>
    </row>
    <row r="321" spans="1:12" x14ac:dyDescent="0.25">
      <c r="A321" s="48" t="s">
        <v>340</v>
      </c>
      <c r="B321" s="41" t="s">
        <v>278</v>
      </c>
      <c r="C321" s="8">
        <v>2.9030453615999998</v>
      </c>
      <c r="D321" s="11" t="str">
        <f>IF($B321="N/A","N/A",IF(C321&gt;=5,"No",IF(C321&lt;0,"No","Yes")))</f>
        <v>Yes</v>
      </c>
      <c r="E321" s="8">
        <v>3.1724525448000001</v>
      </c>
      <c r="F321" s="11" t="str">
        <f>IF($B321="N/A","N/A",IF(E321&gt;=5,"No",IF(E321&lt;0,"No","Yes")))</f>
        <v>Yes</v>
      </c>
      <c r="G321" s="8">
        <v>3.2672769048000001</v>
      </c>
      <c r="H321" s="11" t="str">
        <f>IF($B321="N/A","N/A",IF(G321&gt;=5,"No",IF(G321&lt;0,"No","Yes")))</f>
        <v>Yes</v>
      </c>
      <c r="I321" s="12">
        <v>9.2799999999999994</v>
      </c>
      <c r="J321" s="12">
        <v>2.9889999999999999</v>
      </c>
      <c r="K321" s="41" t="s">
        <v>741</v>
      </c>
      <c r="L321" s="9" t="str">
        <f t="shared" si="92"/>
        <v>Yes</v>
      </c>
    </row>
    <row r="322" spans="1:12" x14ac:dyDescent="0.25">
      <c r="A322" s="48" t="s">
        <v>333</v>
      </c>
      <c r="B322" s="41" t="s">
        <v>278</v>
      </c>
      <c r="C322" s="8">
        <v>1.07177622E-2</v>
      </c>
      <c r="D322" s="11" t="str">
        <f>IF($B322="N/A","N/A",IF(C322&gt;=5,"No",IF(C322&lt;0,"No","Yes")))</f>
        <v>Yes</v>
      </c>
      <c r="E322" s="8">
        <v>8.9922652999999998E-3</v>
      </c>
      <c r="F322" s="11" t="str">
        <f>IF($B322="N/A","N/A",IF(E322&gt;=5,"No",IF(E322&lt;0,"No","Yes")))</f>
        <v>Yes</v>
      </c>
      <c r="G322" s="8">
        <v>8.3643334999999996E-3</v>
      </c>
      <c r="H322" s="11" t="str">
        <f>IF($B322="N/A","N/A",IF(G322&gt;=5,"No",IF(G322&lt;0,"No","Yes")))</f>
        <v>Yes</v>
      </c>
      <c r="I322" s="12">
        <v>-16.100000000000001</v>
      </c>
      <c r="J322" s="12">
        <v>-6.98</v>
      </c>
      <c r="K322" s="41" t="s">
        <v>741</v>
      </c>
      <c r="L322" s="9" t="str">
        <f t="shared" si="92"/>
        <v>Yes</v>
      </c>
    </row>
    <row r="323" spans="1:12" x14ac:dyDescent="0.25">
      <c r="A323" s="48" t="s">
        <v>334</v>
      </c>
      <c r="B323" s="41" t="s">
        <v>292</v>
      </c>
      <c r="C323" s="8">
        <v>1.47900224</v>
      </c>
      <c r="D323" s="11" t="str">
        <f>IF($B323="N/A","N/A",IF(C323&gt;0,"No",IF(C323&lt;0,"No","Yes")))</f>
        <v>No</v>
      </c>
      <c r="E323" s="8">
        <v>1.4562810506999999</v>
      </c>
      <c r="F323" s="11" t="str">
        <f>IF($B323="N/A","N/A",IF(E323&gt;0,"No",IF(E323&lt;0,"No","Yes")))</f>
        <v>No</v>
      </c>
      <c r="G323" s="8">
        <v>1.2623601718999999</v>
      </c>
      <c r="H323" s="11" t="str">
        <f>IF($B323="N/A","N/A",IF(G323&gt;0,"No",IF(G323&lt;0,"No","Yes")))</f>
        <v>No</v>
      </c>
      <c r="I323" s="12">
        <v>-1.54</v>
      </c>
      <c r="J323" s="12">
        <v>-13.3</v>
      </c>
      <c r="K323" s="41" t="s">
        <v>741</v>
      </c>
      <c r="L323" s="9" t="str">
        <f t="shared" si="92"/>
        <v>Yes</v>
      </c>
    </row>
    <row r="324" spans="1:12" x14ac:dyDescent="0.25">
      <c r="A324" s="48" t="s">
        <v>335</v>
      </c>
      <c r="B324" s="41" t="s">
        <v>278</v>
      </c>
      <c r="C324" s="8">
        <v>3.8860941685000001</v>
      </c>
      <c r="D324" s="11" t="str">
        <f>IF($B324="N/A","N/A",IF(C324&gt;=5,"No",IF(C324&lt;0,"No","Yes")))</f>
        <v>Yes</v>
      </c>
      <c r="E324" s="8">
        <v>4.5393234554999999</v>
      </c>
      <c r="F324" s="11" t="str">
        <f>IF($B324="N/A","N/A",IF(E324&gt;=5,"No",IF(E324&lt;0,"No","Yes")))</f>
        <v>Yes</v>
      </c>
      <c r="G324" s="8">
        <v>4.4089850698999999</v>
      </c>
      <c r="H324" s="11" t="str">
        <f>IF($B324="N/A","N/A",IF(G324&gt;=5,"No",IF(G324&lt;0,"No","Yes")))</f>
        <v>Yes</v>
      </c>
      <c r="I324" s="12">
        <v>16.809999999999999</v>
      </c>
      <c r="J324" s="12">
        <v>-2.87</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1.09135204E-2</v>
      </c>
      <c r="D326" s="11" t="str">
        <f t="shared" si="100"/>
        <v>No</v>
      </c>
      <c r="E326" s="8">
        <v>1.2533260900000001E-2</v>
      </c>
      <c r="F326" s="11" t="str">
        <f t="shared" si="101"/>
        <v>No</v>
      </c>
      <c r="G326" s="8">
        <v>8.5979740999999991E-3</v>
      </c>
      <c r="H326" s="11" t="str">
        <f t="shared" si="102"/>
        <v>No</v>
      </c>
      <c r="I326" s="12">
        <v>14.84</v>
      </c>
      <c r="J326" s="12">
        <v>-31.4</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9.9691338237</v>
      </c>
      <c r="D334" s="11" t="str">
        <f>IF($B334="N/A","N/A",IF(C334&gt;15,"No",IF(C334&lt;2,"No","Yes")))</f>
        <v>Yes</v>
      </c>
      <c r="E334" s="8">
        <v>11.283242844</v>
      </c>
      <c r="F334" s="11" t="str">
        <f>IF($B334="N/A","N/A",IF(E334&gt;15,"No",IF(E334&lt;2,"No","Yes")))</f>
        <v>Yes</v>
      </c>
      <c r="G334" s="8">
        <v>11.119657165</v>
      </c>
      <c r="H334" s="11" t="str">
        <f>IF($B334="N/A","N/A",IF(G334&gt;15,"No",IF(G334&lt;2,"No","Yes")))</f>
        <v>Yes</v>
      </c>
      <c r="I334" s="12">
        <v>13.18</v>
      </c>
      <c r="J334" s="12">
        <v>-1.45</v>
      </c>
      <c r="K334" s="41" t="s">
        <v>741</v>
      </c>
      <c r="L334" s="9" t="str">
        <f t="shared" si="92"/>
        <v>Yes</v>
      </c>
    </row>
    <row r="335" spans="1:12" x14ac:dyDescent="0.25">
      <c r="A335" s="48" t="s">
        <v>1131</v>
      </c>
      <c r="B335" s="33" t="s">
        <v>213</v>
      </c>
      <c r="C335" s="34">
        <v>201039</v>
      </c>
      <c r="D335" s="11" t="str">
        <f>IF($B335="N/A","N/A",IF(C335&gt;10,"No",IF(C335&lt;-10,"No","Yes")))</f>
        <v>N/A</v>
      </c>
      <c r="E335" s="34">
        <v>203078</v>
      </c>
      <c r="F335" s="11" t="str">
        <f>IF($B335="N/A","N/A",IF(E335&gt;10,"No",IF(E335&lt;-10,"No","Yes")))</f>
        <v>N/A</v>
      </c>
      <c r="G335" s="34">
        <v>201246</v>
      </c>
      <c r="H335" s="11" t="str">
        <f>IF($B335="N/A","N/A",IF(G335&gt;10,"No",IF(G335&lt;-10,"No","Yes")))</f>
        <v>N/A</v>
      </c>
      <c r="I335" s="12">
        <v>1.014</v>
      </c>
      <c r="J335" s="12">
        <v>-0.90200000000000002</v>
      </c>
      <c r="K335" s="41" t="s">
        <v>741</v>
      </c>
      <c r="L335" s="9" t="str">
        <f t="shared" si="92"/>
        <v>Yes</v>
      </c>
    </row>
    <row r="336" spans="1:12" x14ac:dyDescent="0.25">
      <c r="A336" s="48" t="s">
        <v>1686</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1746</v>
      </c>
      <c r="J336" s="12" t="s">
        <v>1746</v>
      </c>
      <c r="K336" s="41" t="s">
        <v>741</v>
      </c>
      <c r="L336" s="9" t="str">
        <f t="shared" si="92"/>
        <v>N/A</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17215913126</v>
      </c>
      <c r="D6" s="11" t="str">
        <f t="shared" ref="D6:D12" si="0">IF($B6="N/A","N/A",IF(C6&gt;10,"No",IF(C6&lt;-10,"No","Yes")))</f>
        <v>N/A</v>
      </c>
      <c r="E6" s="14">
        <v>18254099423</v>
      </c>
      <c r="F6" s="11" t="str">
        <f t="shared" ref="F6:F12" si="1">IF($B6="N/A","N/A",IF(E6&gt;10,"No",IF(E6&lt;-10,"No","Yes")))</f>
        <v>N/A</v>
      </c>
      <c r="G6" s="14">
        <v>18583324004</v>
      </c>
      <c r="H6" s="11" t="str">
        <f t="shared" ref="H6:H12" si="2">IF($B6="N/A","N/A",IF(G6&gt;10,"No",IF(G6&lt;-10,"No","Yes")))</f>
        <v>N/A</v>
      </c>
      <c r="I6" s="12">
        <v>6.03</v>
      </c>
      <c r="J6" s="12">
        <v>1.804</v>
      </c>
      <c r="K6" s="41" t="s">
        <v>739</v>
      </c>
      <c r="L6" s="9" t="str">
        <f t="shared" ref="L6:L13" si="3">IF(J6="Div by 0", "N/A", IF(K6="N/A","N/A", IF(J6&gt;VALUE(MID(K6,1,2)), "No", IF(J6&lt;-1*VALUE(MID(K6,1,2)), "No", "Yes"))))</f>
        <v>Yes</v>
      </c>
    </row>
    <row r="7" spans="1:12" x14ac:dyDescent="0.25">
      <c r="A7" s="4" t="s">
        <v>1132</v>
      </c>
      <c r="B7" s="41" t="s">
        <v>213</v>
      </c>
      <c r="C7" s="14">
        <v>7029.5372412999996</v>
      </c>
      <c r="D7" s="11" t="str">
        <f t="shared" si="0"/>
        <v>N/A</v>
      </c>
      <c r="E7" s="14">
        <v>7141.8592375999997</v>
      </c>
      <c r="F7" s="11" t="str">
        <f t="shared" si="1"/>
        <v>N/A</v>
      </c>
      <c r="G7" s="14">
        <v>7260.8779418000004</v>
      </c>
      <c r="H7" s="11" t="str">
        <f t="shared" si="2"/>
        <v>N/A</v>
      </c>
      <c r="I7" s="12">
        <v>1.5980000000000001</v>
      </c>
      <c r="J7" s="12">
        <v>1.6659999999999999</v>
      </c>
      <c r="K7" s="41" t="s">
        <v>739</v>
      </c>
      <c r="L7" s="9" t="str">
        <f t="shared" si="3"/>
        <v>Yes</v>
      </c>
    </row>
    <row r="8" spans="1:12" x14ac:dyDescent="0.25">
      <c r="A8" s="4" t="s">
        <v>724</v>
      </c>
      <c r="B8" s="41" t="s">
        <v>213</v>
      </c>
      <c r="C8" s="14">
        <v>1104</v>
      </c>
      <c r="D8" s="11" t="str">
        <f t="shared" si="0"/>
        <v>N/A</v>
      </c>
      <c r="E8" s="14">
        <v>1145</v>
      </c>
      <c r="F8" s="11" t="str">
        <f t="shared" si="1"/>
        <v>N/A</v>
      </c>
      <c r="G8" s="14">
        <v>1202</v>
      </c>
      <c r="H8" s="11" t="str">
        <f t="shared" si="2"/>
        <v>N/A</v>
      </c>
      <c r="I8" s="12">
        <v>3.714</v>
      </c>
      <c r="J8" s="12">
        <v>4.9779999999999998</v>
      </c>
      <c r="K8" s="41" t="s">
        <v>739</v>
      </c>
      <c r="L8" s="9" t="str">
        <f t="shared" si="3"/>
        <v>Yes</v>
      </c>
    </row>
    <row r="9" spans="1:12" x14ac:dyDescent="0.25">
      <c r="A9" s="4" t="s">
        <v>725</v>
      </c>
      <c r="B9" s="41" t="s">
        <v>213</v>
      </c>
      <c r="C9" s="14">
        <v>2543</v>
      </c>
      <c r="D9" s="11" t="str">
        <f t="shared" si="0"/>
        <v>N/A</v>
      </c>
      <c r="E9" s="14">
        <v>2652</v>
      </c>
      <c r="F9" s="11" t="str">
        <f t="shared" si="1"/>
        <v>N/A</v>
      </c>
      <c r="G9" s="14">
        <v>2744</v>
      </c>
      <c r="H9" s="11" t="str">
        <f t="shared" si="2"/>
        <v>N/A</v>
      </c>
      <c r="I9" s="12">
        <v>4.2859999999999996</v>
      </c>
      <c r="J9" s="12">
        <v>3.4689999999999999</v>
      </c>
      <c r="K9" s="41" t="s">
        <v>739</v>
      </c>
      <c r="L9" s="9" t="str">
        <f t="shared" si="3"/>
        <v>Yes</v>
      </c>
    </row>
    <row r="10" spans="1:12" x14ac:dyDescent="0.25">
      <c r="A10" s="4" t="s">
        <v>726</v>
      </c>
      <c r="B10" s="41" t="s">
        <v>213</v>
      </c>
      <c r="C10" s="14">
        <v>5971</v>
      </c>
      <c r="D10" s="11" t="str">
        <f t="shared" si="0"/>
        <v>N/A</v>
      </c>
      <c r="E10" s="14">
        <v>6164</v>
      </c>
      <c r="F10" s="11" t="str">
        <f t="shared" si="1"/>
        <v>N/A</v>
      </c>
      <c r="G10" s="14">
        <v>6668</v>
      </c>
      <c r="H10" s="11" t="str">
        <f t="shared" si="2"/>
        <v>N/A</v>
      </c>
      <c r="I10" s="12">
        <v>3.2320000000000002</v>
      </c>
      <c r="J10" s="12">
        <v>8.1769999999999996</v>
      </c>
      <c r="K10" s="41" t="s">
        <v>739</v>
      </c>
      <c r="L10" s="9" t="str">
        <f t="shared" si="3"/>
        <v>Yes</v>
      </c>
    </row>
    <row r="11" spans="1:12" x14ac:dyDescent="0.25">
      <c r="A11" s="4" t="s">
        <v>727</v>
      </c>
      <c r="B11" s="41" t="s">
        <v>213</v>
      </c>
      <c r="C11" s="14">
        <v>24927</v>
      </c>
      <c r="D11" s="11" t="str">
        <f t="shared" si="0"/>
        <v>N/A</v>
      </c>
      <c r="E11" s="14">
        <v>24424</v>
      </c>
      <c r="F11" s="11" t="str">
        <f t="shared" si="1"/>
        <v>N/A</v>
      </c>
      <c r="G11" s="14">
        <v>23897</v>
      </c>
      <c r="H11" s="11" t="str">
        <f t="shared" si="2"/>
        <v>N/A</v>
      </c>
      <c r="I11" s="12">
        <v>-2.02</v>
      </c>
      <c r="J11" s="12">
        <v>-2.16</v>
      </c>
      <c r="K11" s="41" t="s">
        <v>739</v>
      </c>
      <c r="L11" s="9" t="str">
        <f t="shared" si="3"/>
        <v>Yes</v>
      </c>
    </row>
    <row r="12" spans="1:12" x14ac:dyDescent="0.25">
      <c r="A12" s="4" t="s">
        <v>728</v>
      </c>
      <c r="B12" s="41" t="s">
        <v>213</v>
      </c>
      <c r="C12" s="14">
        <v>72087</v>
      </c>
      <c r="D12" s="11" t="str">
        <f t="shared" si="0"/>
        <v>N/A</v>
      </c>
      <c r="E12" s="14">
        <v>72102</v>
      </c>
      <c r="F12" s="11" t="str">
        <f t="shared" si="1"/>
        <v>N/A</v>
      </c>
      <c r="G12" s="14">
        <v>72142</v>
      </c>
      <c r="H12" s="11" t="str">
        <f t="shared" si="2"/>
        <v>N/A</v>
      </c>
      <c r="I12" s="12">
        <v>2.0799999999999999E-2</v>
      </c>
      <c r="J12" s="12">
        <v>5.5500000000000001E-2</v>
      </c>
      <c r="K12" s="41" t="s">
        <v>739</v>
      </c>
      <c r="L12" s="9" t="str">
        <f t="shared" si="3"/>
        <v>Yes</v>
      </c>
    </row>
    <row r="13" spans="1:12" x14ac:dyDescent="0.25">
      <c r="A13" s="4" t="s">
        <v>74</v>
      </c>
      <c r="B13" s="41" t="s">
        <v>213</v>
      </c>
      <c r="C13" s="14">
        <v>1111181</v>
      </c>
      <c r="D13" s="11" t="str">
        <f>IF($B13="N/A","N/A",IF(C13&gt;10,"No",IF(C13&lt;-10,"No","Yes")))</f>
        <v>N/A</v>
      </c>
      <c r="E13" s="14">
        <v>2169491</v>
      </c>
      <c r="F13" s="11" t="str">
        <f>IF($B13="N/A","N/A",IF(E13&gt;10,"No",IF(E13&lt;-10,"No","Yes")))</f>
        <v>N/A</v>
      </c>
      <c r="G13" s="14">
        <v>1479023</v>
      </c>
      <c r="H13" s="11" t="str">
        <f>IF($B13="N/A","N/A",IF(G13&gt;10,"No",IF(G13&lt;-10,"No","Yes")))</f>
        <v>N/A</v>
      </c>
      <c r="I13" s="12">
        <v>95.24</v>
      </c>
      <c r="J13" s="12">
        <v>-31.8</v>
      </c>
      <c r="K13" s="41" t="s">
        <v>739</v>
      </c>
      <c r="L13" s="9" t="str">
        <f t="shared" si="3"/>
        <v>No</v>
      </c>
    </row>
    <row r="14" spans="1:12" x14ac:dyDescent="0.25">
      <c r="A14" s="51" t="s">
        <v>157</v>
      </c>
      <c r="B14" s="33" t="s">
        <v>213</v>
      </c>
      <c r="C14" s="8">
        <v>5.9236481260999998</v>
      </c>
      <c r="D14" s="11" t="str">
        <f t="shared" ref="D14:D18" si="4">IF($B14="N/A","N/A",IF(C14&gt;10,"No",IF(C14&lt;-10,"No","Yes")))</f>
        <v>N/A</v>
      </c>
      <c r="E14" s="8">
        <v>6.3133942192000001</v>
      </c>
      <c r="F14" s="11" t="str">
        <f t="shared" ref="F14:F18" si="5">IF($B14="N/A","N/A",IF(E14&gt;10,"No",IF(E14&lt;-10,"No","Yes")))</f>
        <v>N/A</v>
      </c>
      <c r="G14" s="8">
        <v>6.2798485724999997</v>
      </c>
      <c r="H14" s="11" t="str">
        <f t="shared" ref="H14:H18" si="6">IF($B14="N/A","N/A",IF(G14&gt;10,"No",IF(G14&lt;-10,"No","Yes")))</f>
        <v>N/A</v>
      </c>
      <c r="I14" s="12">
        <v>6.5789999999999997</v>
      </c>
      <c r="J14" s="12">
        <v>-0.53100000000000003</v>
      </c>
      <c r="K14" s="41" t="s">
        <v>739</v>
      </c>
      <c r="L14" s="9" t="str">
        <f t="shared" ref="L14:L18" si="7">IF(J14="Div by 0", "N/A", IF(K14="N/A","N/A", IF(J14&gt;VALUE(MID(K14,1,2)), "No", IF(J14&lt;-1*VALUE(MID(K14,1,2)), "No", "Yes"))))</f>
        <v>Yes</v>
      </c>
    </row>
    <row r="15" spans="1:12" x14ac:dyDescent="0.25">
      <c r="A15" s="4" t="s">
        <v>419</v>
      </c>
      <c r="B15" s="33" t="s">
        <v>213</v>
      </c>
      <c r="C15" s="8">
        <v>18.680540983</v>
      </c>
      <c r="D15" s="11" t="str">
        <f t="shared" si="4"/>
        <v>N/A</v>
      </c>
      <c r="E15" s="8">
        <v>19.876520275000001</v>
      </c>
      <c r="F15" s="11" t="str">
        <f t="shared" si="5"/>
        <v>N/A</v>
      </c>
      <c r="G15" s="8">
        <v>19.240164744000001</v>
      </c>
      <c r="H15" s="11" t="str">
        <f t="shared" si="6"/>
        <v>N/A</v>
      </c>
      <c r="I15" s="12">
        <v>6.4020000000000001</v>
      </c>
      <c r="J15" s="12">
        <v>-3.2</v>
      </c>
      <c r="K15" s="41" t="s">
        <v>739</v>
      </c>
      <c r="L15" s="9" t="str">
        <f t="shared" si="7"/>
        <v>Yes</v>
      </c>
    </row>
    <row r="16" spans="1:12" x14ac:dyDescent="0.25">
      <c r="A16" s="4" t="s">
        <v>420</v>
      </c>
      <c r="B16" s="33" t="s">
        <v>213</v>
      </c>
      <c r="C16" s="8">
        <v>4.6834151734000002</v>
      </c>
      <c r="D16" s="11" t="str">
        <f t="shared" si="4"/>
        <v>N/A</v>
      </c>
      <c r="E16" s="8">
        <v>4.8513679679999999</v>
      </c>
      <c r="F16" s="11" t="str">
        <f t="shared" si="5"/>
        <v>N/A</v>
      </c>
      <c r="G16" s="8">
        <v>4.6560655173000001</v>
      </c>
      <c r="H16" s="11" t="str">
        <f t="shared" si="6"/>
        <v>N/A</v>
      </c>
      <c r="I16" s="12">
        <v>3.5859999999999999</v>
      </c>
      <c r="J16" s="12">
        <v>-4.03</v>
      </c>
      <c r="K16" s="41" t="s">
        <v>739</v>
      </c>
      <c r="L16" s="9" t="str">
        <f t="shared" si="7"/>
        <v>Yes</v>
      </c>
    </row>
    <row r="17" spans="1:12" x14ac:dyDescent="0.25">
      <c r="A17" s="4" t="s">
        <v>421</v>
      </c>
      <c r="B17" s="33" t="s">
        <v>213</v>
      </c>
      <c r="C17" s="8">
        <v>1.2136836499999999</v>
      </c>
      <c r="D17" s="11" t="str">
        <f t="shared" si="4"/>
        <v>N/A</v>
      </c>
      <c r="E17" s="8">
        <v>1.1653533607</v>
      </c>
      <c r="F17" s="11" t="str">
        <f t="shared" si="5"/>
        <v>N/A</v>
      </c>
      <c r="G17" s="8">
        <v>1.2024198151000001</v>
      </c>
      <c r="H17" s="11" t="str">
        <f t="shared" si="6"/>
        <v>N/A</v>
      </c>
      <c r="I17" s="12">
        <v>-3.98</v>
      </c>
      <c r="J17" s="12">
        <v>3.181</v>
      </c>
      <c r="K17" s="41" t="s">
        <v>739</v>
      </c>
      <c r="L17" s="9" t="str">
        <f t="shared" si="7"/>
        <v>Yes</v>
      </c>
    </row>
    <row r="18" spans="1:12" x14ac:dyDescent="0.25">
      <c r="A18" s="4" t="s">
        <v>422</v>
      </c>
      <c r="B18" s="33" t="s">
        <v>213</v>
      </c>
      <c r="C18" s="8">
        <v>11.195908627</v>
      </c>
      <c r="D18" s="11" t="str">
        <f t="shared" si="4"/>
        <v>N/A</v>
      </c>
      <c r="E18" s="8">
        <v>12.154229663000001</v>
      </c>
      <c r="F18" s="11" t="str">
        <f t="shared" si="5"/>
        <v>N/A</v>
      </c>
      <c r="G18" s="8">
        <v>13.078195641000001</v>
      </c>
      <c r="H18" s="11" t="str">
        <f t="shared" si="6"/>
        <v>N/A</v>
      </c>
      <c r="I18" s="12">
        <v>8.56</v>
      </c>
      <c r="J18" s="12">
        <v>7.6020000000000003</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0</v>
      </c>
      <c r="K19" s="41" t="s">
        <v>213</v>
      </c>
      <c r="L19" s="9" t="str">
        <f t="shared" ref="L19:L25" si="11">IF(J19="Div by 0", "N/A", IF(K19="N/A","N/A", IF(J19&gt;VALUE(MID(K19,1,2)), "No", IF(J19&lt;-1*VALUE(MID(K19,1,2)), "No", "Yes"))))</f>
        <v>N/A</v>
      </c>
    </row>
    <row r="20" spans="1:12" x14ac:dyDescent="0.25">
      <c r="A20" s="4" t="s">
        <v>76</v>
      </c>
      <c r="B20" s="41" t="s">
        <v>213</v>
      </c>
      <c r="C20" s="34">
        <v>24</v>
      </c>
      <c r="D20" s="11" t="str">
        <f t="shared" si="8"/>
        <v>N/A</v>
      </c>
      <c r="E20" s="34">
        <v>37</v>
      </c>
      <c r="F20" s="11" t="str">
        <f t="shared" si="9"/>
        <v>N/A</v>
      </c>
      <c r="G20" s="34">
        <v>37</v>
      </c>
      <c r="H20" s="11" t="str">
        <f t="shared" si="10"/>
        <v>N/A</v>
      </c>
      <c r="I20" s="12">
        <v>54.17</v>
      </c>
      <c r="J20" s="12">
        <v>0</v>
      </c>
      <c r="K20" s="41" t="s">
        <v>213</v>
      </c>
      <c r="L20" s="9" t="str">
        <f t="shared" si="11"/>
        <v>N/A</v>
      </c>
    </row>
    <row r="21" spans="1:12" x14ac:dyDescent="0.25">
      <c r="A21" s="51" t="s">
        <v>1132</v>
      </c>
      <c r="B21" s="41" t="s">
        <v>213</v>
      </c>
      <c r="C21" s="14">
        <v>7029.5372412999996</v>
      </c>
      <c r="D21" s="11" t="str">
        <f t="shared" si="8"/>
        <v>N/A</v>
      </c>
      <c r="E21" s="14">
        <v>7141.8592375999997</v>
      </c>
      <c r="F21" s="11" t="str">
        <f t="shared" si="9"/>
        <v>N/A</v>
      </c>
      <c r="G21" s="14">
        <v>7260.8779418000004</v>
      </c>
      <c r="H21" s="11" t="str">
        <f t="shared" si="10"/>
        <v>N/A</v>
      </c>
      <c r="I21" s="12">
        <v>1.5980000000000001</v>
      </c>
      <c r="J21" s="12">
        <v>1.6659999999999999</v>
      </c>
      <c r="K21" s="41" t="s">
        <v>739</v>
      </c>
      <c r="L21" s="9" t="str">
        <f t="shared" si="11"/>
        <v>Yes</v>
      </c>
    </row>
    <row r="22" spans="1:12" x14ac:dyDescent="0.25">
      <c r="A22" s="4" t="s">
        <v>1727</v>
      </c>
      <c r="B22" s="41" t="s">
        <v>213</v>
      </c>
      <c r="C22" s="14">
        <v>15198.124836000001</v>
      </c>
      <c r="D22" s="11" t="str">
        <f t="shared" si="8"/>
        <v>N/A</v>
      </c>
      <c r="E22" s="14">
        <v>14772.575912</v>
      </c>
      <c r="F22" s="11" t="str">
        <f t="shared" si="9"/>
        <v>N/A</v>
      </c>
      <c r="G22" s="14">
        <v>15044.426335</v>
      </c>
      <c r="H22" s="11" t="str">
        <f t="shared" si="10"/>
        <v>N/A</v>
      </c>
      <c r="I22" s="12">
        <v>-2.8</v>
      </c>
      <c r="J22" s="12">
        <v>1.84</v>
      </c>
      <c r="K22" s="41" t="s">
        <v>739</v>
      </c>
      <c r="L22" s="9" t="str">
        <f t="shared" si="11"/>
        <v>Yes</v>
      </c>
    </row>
    <row r="23" spans="1:12" x14ac:dyDescent="0.25">
      <c r="A23" s="4" t="s">
        <v>1133</v>
      </c>
      <c r="B23" s="41" t="s">
        <v>213</v>
      </c>
      <c r="C23" s="14">
        <v>13990.441835</v>
      </c>
      <c r="D23" s="11" t="str">
        <f t="shared" si="8"/>
        <v>N/A</v>
      </c>
      <c r="E23" s="14">
        <v>14170.650613</v>
      </c>
      <c r="F23" s="11" t="str">
        <f t="shared" si="9"/>
        <v>N/A</v>
      </c>
      <c r="G23" s="14">
        <v>14079.663885</v>
      </c>
      <c r="H23" s="11" t="str">
        <f t="shared" si="10"/>
        <v>N/A</v>
      </c>
      <c r="I23" s="12">
        <v>1.288</v>
      </c>
      <c r="J23" s="12">
        <v>-0.64200000000000002</v>
      </c>
      <c r="K23" s="41" t="s">
        <v>739</v>
      </c>
      <c r="L23" s="9" t="str">
        <f t="shared" si="11"/>
        <v>Yes</v>
      </c>
    </row>
    <row r="24" spans="1:12" x14ac:dyDescent="0.25">
      <c r="A24" s="4" t="s">
        <v>1134</v>
      </c>
      <c r="B24" s="41" t="s">
        <v>213</v>
      </c>
      <c r="C24" s="14">
        <v>2886.0169449999999</v>
      </c>
      <c r="D24" s="11" t="str">
        <f t="shared" si="8"/>
        <v>N/A</v>
      </c>
      <c r="E24" s="14">
        <v>2991.1922393999998</v>
      </c>
      <c r="F24" s="11" t="str">
        <f t="shared" si="9"/>
        <v>N/A</v>
      </c>
      <c r="G24" s="14">
        <v>2968.4274059999998</v>
      </c>
      <c r="H24" s="11" t="str">
        <f t="shared" si="10"/>
        <v>N/A</v>
      </c>
      <c r="I24" s="12">
        <v>3.6440000000000001</v>
      </c>
      <c r="J24" s="12">
        <v>-0.76100000000000001</v>
      </c>
      <c r="K24" s="41" t="s">
        <v>739</v>
      </c>
      <c r="L24" s="9" t="str">
        <f t="shared" si="11"/>
        <v>Yes</v>
      </c>
    </row>
    <row r="25" spans="1:12" x14ac:dyDescent="0.25">
      <c r="A25" s="4" t="s">
        <v>1135</v>
      </c>
      <c r="B25" s="41" t="s">
        <v>213</v>
      </c>
      <c r="C25" s="14">
        <v>3628.4406598999999</v>
      </c>
      <c r="D25" s="11" t="str">
        <f t="shared" si="8"/>
        <v>N/A</v>
      </c>
      <c r="E25" s="14">
        <v>3638.2071731999999</v>
      </c>
      <c r="F25" s="11" t="str">
        <f t="shared" si="9"/>
        <v>N/A</v>
      </c>
      <c r="G25" s="14">
        <v>3072.8569907000001</v>
      </c>
      <c r="H25" s="11" t="str">
        <f t="shared" si="10"/>
        <v>N/A</v>
      </c>
      <c r="I25" s="12">
        <v>0.26919999999999999</v>
      </c>
      <c r="J25" s="12">
        <v>-15.5</v>
      </c>
      <c r="K25" s="41" t="s">
        <v>739</v>
      </c>
      <c r="L25" s="9" t="str">
        <f t="shared" si="11"/>
        <v>Yes</v>
      </c>
    </row>
    <row r="26" spans="1:12" x14ac:dyDescent="0.25">
      <c r="A26" s="2" t="s">
        <v>1136</v>
      </c>
      <c r="B26" s="41" t="s">
        <v>213</v>
      </c>
      <c r="C26" s="14">
        <v>6836.8859039999998</v>
      </c>
      <c r="D26" s="11" t="str">
        <f t="shared" si="8"/>
        <v>N/A</v>
      </c>
      <c r="E26" s="14">
        <v>6862.1923115999998</v>
      </c>
      <c r="F26" s="11" t="str">
        <f t="shared" si="9"/>
        <v>N/A</v>
      </c>
      <c r="G26" s="14">
        <v>6938.7768487000003</v>
      </c>
      <c r="H26" s="11" t="str">
        <f t="shared" si="10"/>
        <v>N/A</v>
      </c>
      <c r="I26" s="12">
        <v>0.37009999999999998</v>
      </c>
      <c r="J26" s="12">
        <v>1.1160000000000001</v>
      </c>
      <c r="K26" s="41" t="s">
        <v>739</v>
      </c>
      <c r="L26" s="9" t="str">
        <f>IF(J26="Div by 0", "N/A", IF(OR(J26="N/A",K26="N/A"),"N/A", IF(J26&gt;VALUE(MID(K26,1,2)), "No", IF(J26&lt;-1*VALUE(MID(K26,1,2)), "No", "Yes"))))</f>
        <v>Yes</v>
      </c>
    </row>
    <row r="27" spans="1:12" x14ac:dyDescent="0.25">
      <c r="A27" s="2" t="s">
        <v>1137</v>
      </c>
      <c r="B27" s="41" t="s">
        <v>213</v>
      </c>
      <c r="C27" s="14">
        <v>7301.0708408999999</v>
      </c>
      <c r="D27" s="11" t="str">
        <f t="shared" si="8"/>
        <v>N/A</v>
      </c>
      <c r="E27" s="14">
        <v>7536.0620681999999</v>
      </c>
      <c r="F27" s="11" t="str">
        <f t="shared" si="9"/>
        <v>N/A</v>
      </c>
      <c r="G27" s="14">
        <v>7713.9981926</v>
      </c>
      <c r="H27" s="11" t="str">
        <f t="shared" si="10"/>
        <v>N/A</v>
      </c>
      <c r="I27" s="12">
        <v>3.2189999999999999</v>
      </c>
      <c r="J27" s="12">
        <v>2.3610000000000002</v>
      </c>
      <c r="K27" s="41" t="s">
        <v>739</v>
      </c>
      <c r="L27" s="9" t="str">
        <f>IF(J27="Div by 0", "N/A", IF(OR(J27="N/A",K27="N/A"),"N/A", IF(J27&gt;VALUE(MID(K27,1,2)), "No", IF(J27&lt;-1*VALUE(MID(K27,1,2)), "No", "Yes"))))</f>
        <v>Yes</v>
      </c>
    </row>
    <row r="28" spans="1:12" x14ac:dyDescent="0.25">
      <c r="A28" s="51" t="s">
        <v>1138</v>
      </c>
      <c r="B28" s="41" t="s">
        <v>213</v>
      </c>
      <c r="C28" s="14">
        <v>13471.412044999999</v>
      </c>
      <c r="D28" s="11" t="str">
        <f t="shared" si="8"/>
        <v>N/A</v>
      </c>
      <c r="E28" s="14">
        <v>13114.307686</v>
      </c>
      <c r="F28" s="11" t="str">
        <f t="shared" si="9"/>
        <v>N/A</v>
      </c>
      <c r="G28" s="14">
        <v>13242.954888</v>
      </c>
      <c r="H28" s="11" t="str">
        <f t="shared" si="10"/>
        <v>N/A</v>
      </c>
      <c r="I28" s="12">
        <v>-2.65</v>
      </c>
      <c r="J28" s="12">
        <v>0.98099999999999998</v>
      </c>
      <c r="K28" s="41" t="s">
        <v>739</v>
      </c>
      <c r="L28" s="9" t="str">
        <f>IF(J28="Div by 0", "N/A", IF(K28="N/A","N/A", IF(J28&gt;VALUE(MID(K28,1,2)), "No", IF(J28&lt;-1*VALUE(MID(K28,1,2)), "No", "Yes"))))</f>
        <v>Yes</v>
      </c>
    </row>
    <row r="29" spans="1:12" x14ac:dyDescent="0.25">
      <c r="A29" s="2" t="s">
        <v>1139</v>
      </c>
      <c r="B29" s="41" t="s">
        <v>213</v>
      </c>
      <c r="C29" s="14">
        <v>15335.307253999999</v>
      </c>
      <c r="D29" s="11" t="str">
        <f t="shared" si="8"/>
        <v>N/A</v>
      </c>
      <c r="E29" s="14">
        <v>14948.071378000001</v>
      </c>
      <c r="F29" s="11" t="str">
        <f t="shared" si="9"/>
        <v>N/A</v>
      </c>
      <c r="G29" s="14">
        <v>15109.371674</v>
      </c>
      <c r="H29" s="11" t="str">
        <f t="shared" si="10"/>
        <v>N/A</v>
      </c>
      <c r="I29" s="12">
        <v>-2.5299999999999998</v>
      </c>
      <c r="J29" s="12">
        <v>1.079</v>
      </c>
      <c r="K29" s="41" t="s">
        <v>739</v>
      </c>
      <c r="L29" s="9" t="str">
        <f>IF(J29="Div by 0", "N/A", IF(K29="N/A","N/A", IF(J29&gt;VALUE(MID(K29,1,2)), "No", IF(J29&lt;-1*VALUE(MID(K29,1,2)), "No", "Yes"))))</f>
        <v>Yes</v>
      </c>
    </row>
    <row r="30" spans="1:12" x14ac:dyDescent="0.25">
      <c r="A30" s="2" t="s">
        <v>1140</v>
      </c>
      <c r="B30" s="41" t="s">
        <v>213</v>
      </c>
      <c r="C30" s="14">
        <v>11356.414051</v>
      </c>
      <c r="D30" s="11" t="str">
        <f t="shared" si="8"/>
        <v>N/A</v>
      </c>
      <c r="E30" s="14">
        <v>11084.108074</v>
      </c>
      <c r="F30" s="11" t="str">
        <f t="shared" si="9"/>
        <v>N/A</v>
      </c>
      <c r="G30" s="14">
        <v>11209.749008000001</v>
      </c>
      <c r="H30" s="11" t="str">
        <f t="shared" si="10"/>
        <v>N/A</v>
      </c>
      <c r="I30" s="12">
        <v>-2.4</v>
      </c>
      <c r="J30" s="12">
        <v>1.1339999999999999</v>
      </c>
      <c r="K30" s="41" t="s">
        <v>739</v>
      </c>
      <c r="L30" s="9" t="str">
        <f>IF(J30="Div by 0", "N/A", IF(K30="N/A","N/A", IF(J30&gt;VALUE(MID(K30,1,2)), "No", IF(J30&lt;-1*VALUE(MID(K30,1,2)), "No", "Yes"))))</f>
        <v>Yes</v>
      </c>
    </row>
    <row r="31" spans="1:12" x14ac:dyDescent="0.25">
      <c r="A31" s="2" t="s">
        <v>1141</v>
      </c>
      <c r="B31" s="41" t="s">
        <v>213</v>
      </c>
      <c r="C31" s="14">
        <v>13740.416238</v>
      </c>
      <c r="D31" s="11" t="str">
        <f t="shared" si="8"/>
        <v>N/A</v>
      </c>
      <c r="E31" s="14">
        <v>13324.339131999999</v>
      </c>
      <c r="F31" s="11" t="str">
        <f t="shared" si="9"/>
        <v>N/A</v>
      </c>
      <c r="G31" s="14">
        <v>13416.014299</v>
      </c>
      <c r="H31" s="11" t="str">
        <f t="shared" si="10"/>
        <v>N/A</v>
      </c>
      <c r="I31" s="12">
        <v>-3.03</v>
      </c>
      <c r="J31" s="12">
        <v>0.68799999999999994</v>
      </c>
      <c r="K31" s="41" t="s">
        <v>739</v>
      </c>
      <c r="L31" s="9" t="str">
        <f>IF(J31="Div by 0", "N/A", IF(OR(J31="N/A",K31="N/A"),"N/A", IF(J31&gt;VALUE(MID(K31,1,2)), "No", IF(J31&lt;-1*VALUE(MID(K31,1,2)), "No", "Yes"))))</f>
        <v>Yes</v>
      </c>
    </row>
    <row r="32" spans="1:12" x14ac:dyDescent="0.25">
      <c r="A32" s="2" t="s">
        <v>1142</v>
      </c>
      <c r="B32" s="41" t="s">
        <v>213</v>
      </c>
      <c r="C32" s="14">
        <v>13029.48473</v>
      </c>
      <c r="D32" s="11" t="str">
        <f t="shared" si="8"/>
        <v>N/A</v>
      </c>
      <c r="E32" s="14">
        <v>12774.7991</v>
      </c>
      <c r="F32" s="11" t="str">
        <f t="shared" si="9"/>
        <v>N/A</v>
      </c>
      <c r="G32" s="14">
        <v>12966.280765</v>
      </c>
      <c r="H32" s="11" t="str">
        <f t="shared" si="10"/>
        <v>N/A</v>
      </c>
      <c r="I32" s="12">
        <v>-1.95</v>
      </c>
      <c r="J32" s="12">
        <v>1.4990000000000001</v>
      </c>
      <c r="K32" s="41" t="s">
        <v>739</v>
      </c>
      <c r="L32" s="9" t="str">
        <f>IF(J32="Div by 0", "N/A", IF(OR(J32="N/A",K32="N/A"),"N/A", IF(J32&gt;VALUE(MID(K32,1,2)), "No", IF(J32&lt;-1*VALUE(MID(K32,1,2)), "No", "Yes"))))</f>
        <v>Yes</v>
      </c>
    </row>
    <row r="33" spans="1:12" x14ac:dyDescent="0.25">
      <c r="A33" s="2" t="s">
        <v>1730</v>
      </c>
      <c r="B33" s="41" t="s">
        <v>213</v>
      </c>
      <c r="C33" s="14">
        <v>11268.454855</v>
      </c>
      <c r="D33" s="11" t="str">
        <f t="shared" si="8"/>
        <v>N/A</v>
      </c>
      <c r="E33" s="14">
        <v>11290.342269000001</v>
      </c>
      <c r="F33" s="11" t="str">
        <f t="shared" si="9"/>
        <v>N/A</v>
      </c>
      <c r="G33" s="14">
        <v>12041.449755</v>
      </c>
      <c r="H33" s="11" t="str">
        <f t="shared" si="10"/>
        <v>N/A</v>
      </c>
      <c r="I33" s="12">
        <v>0.19420000000000001</v>
      </c>
      <c r="J33" s="12">
        <v>6.6529999999999996</v>
      </c>
      <c r="K33" s="41" t="s">
        <v>739</v>
      </c>
      <c r="L33" s="9" t="str">
        <f t="shared" ref="L33:L45" si="12">IF(J33="Div by 0", "N/A", IF(K33="N/A","N/A", IF(J33&gt;VALUE(MID(K33,1,2)), "No", IF(J33&lt;-1*VALUE(MID(K33,1,2)), "No", "Yes"))))</f>
        <v>Yes</v>
      </c>
    </row>
    <row r="34" spans="1:12" x14ac:dyDescent="0.25">
      <c r="A34" s="2" t="s">
        <v>1731</v>
      </c>
      <c r="B34" s="41" t="s">
        <v>213</v>
      </c>
      <c r="C34" s="14">
        <v>495.63355611999998</v>
      </c>
      <c r="D34" s="11" t="str">
        <f t="shared" si="8"/>
        <v>N/A</v>
      </c>
      <c r="E34" s="14">
        <v>371.10867953000002</v>
      </c>
      <c r="F34" s="11" t="str">
        <f t="shared" si="9"/>
        <v>N/A</v>
      </c>
      <c r="G34" s="14">
        <v>509.91540092000002</v>
      </c>
      <c r="H34" s="11" t="str">
        <f t="shared" si="10"/>
        <v>N/A</v>
      </c>
      <c r="I34" s="12">
        <v>-25.1</v>
      </c>
      <c r="J34" s="12">
        <v>37.4</v>
      </c>
      <c r="K34" s="41" t="s">
        <v>739</v>
      </c>
      <c r="L34" s="9" t="str">
        <f t="shared" si="12"/>
        <v>No</v>
      </c>
    </row>
    <row r="35" spans="1:12" x14ac:dyDescent="0.25">
      <c r="A35" s="2" t="s">
        <v>1732</v>
      </c>
      <c r="B35" s="41" t="s">
        <v>213</v>
      </c>
      <c r="C35" s="14">
        <v>10362.933121</v>
      </c>
      <c r="D35" s="11" t="str">
        <f t="shared" si="8"/>
        <v>N/A</v>
      </c>
      <c r="E35" s="14">
        <v>10286.763451000001</v>
      </c>
      <c r="F35" s="11" t="str">
        <f t="shared" si="9"/>
        <v>N/A</v>
      </c>
      <c r="G35" s="14">
        <v>10326.336561</v>
      </c>
      <c r="H35" s="11" t="str">
        <f t="shared" si="10"/>
        <v>N/A</v>
      </c>
      <c r="I35" s="12">
        <v>-0.73499999999999999</v>
      </c>
      <c r="J35" s="12">
        <v>0.38469999999999999</v>
      </c>
      <c r="K35" s="41" t="s">
        <v>739</v>
      </c>
      <c r="L35" s="9" t="str">
        <f t="shared" si="12"/>
        <v>Yes</v>
      </c>
    </row>
    <row r="36" spans="1:12" x14ac:dyDescent="0.25">
      <c r="A36" s="2" t="s">
        <v>1733</v>
      </c>
      <c r="B36" s="41" t="s">
        <v>213</v>
      </c>
      <c r="C36" s="14">
        <v>207.98057545</v>
      </c>
      <c r="D36" s="11" t="str">
        <f t="shared" si="8"/>
        <v>N/A</v>
      </c>
      <c r="E36" s="14">
        <v>239.01072386000001</v>
      </c>
      <c r="F36" s="11" t="str">
        <f t="shared" si="9"/>
        <v>N/A</v>
      </c>
      <c r="G36" s="14">
        <v>272.12403596000001</v>
      </c>
      <c r="H36" s="11" t="str">
        <f t="shared" si="10"/>
        <v>N/A</v>
      </c>
      <c r="I36" s="12">
        <v>14.92</v>
      </c>
      <c r="J36" s="12">
        <v>13.85</v>
      </c>
      <c r="K36" s="41" t="s">
        <v>739</v>
      </c>
      <c r="L36" s="9" t="str">
        <f t="shared" si="12"/>
        <v>Yes</v>
      </c>
    </row>
    <row r="37" spans="1:12" x14ac:dyDescent="0.25">
      <c r="A37" s="2" t="s">
        <v>1734</v>
      </c>
      <c r="B37" s="41" t="s">
        <v>213</v>
      </c>
      <c r="C37" s="14">
        <v>41027.934174000002</v>
      </c>
      <c r="D37" s="11" t="str">
        <f t="shared" si="8"/>
        <v>N/A</v>
      </c>
      <c r="E37" s="14">
        <v>40735.388578999999</v>
      </c>
      <c r="F37" s="11" t="str">
        <f t="shared" si="9"/>
        <v>N/A</v>
      </c>
      <c r="G37" s="14">
        <v>41521.322524000003</v>
      </c>
      <c r="H37" s="11" t="str">
        <f t="shared" si="10"/>
        <v>N/A</v>
      </c>
      <c r="I37" s="12">
        <v>-0.71299999999999997</v>
      </c>
      <c r="J37" s="12">
        <v>1.929</v>
      </c>
      <c r="K37" s="41" t="s">
        <v>739</v>
      </c>
      <c r="L37" s="9" t="str">
        <f t="shared" si="12"/>
        <v>Yes</v>
      </c>
    </row>
    <row r="38" spans="1:12" x14ac:dyDescent="0.25">
      <c r="A38" s="2" t="s">
        <v>1735</v>
      </c>
      <c r="B38" s="41" t="s">
        <v>213</v>
      </c>
      <c r="C38" s="14">
        <v>337.33333333000002</v>
      </c>
      <c r="D38" s="11" t="str">
        <f t="shared" si="8"/>
        <v>N/A</v>
      </c>
      <c r="E38" s="14">
        <v>0</v>
      </c>
      <c r="F38" s="11" t="str">
        <f t="shared" si="9"/>
        <v>N/A</v>
      </c>
      <c r="G38" s="14">
        <v>171.66666667000001</v>
      </c>
      <c r="H38" s="11" t="str">
        <f t="shared" si="10"/>
        <v>N/A</v>
      </c>
      <c r="I38" s="12">
        <v>-100</v>
      </c>
      <c r="J38" s="12" t="s">
        <v>1746</v>
      </c>
      <c r="K38" s="41" t="s">
        <v>739</v>
      </c>
      <c r="L38" s="9" t="str">
        <f t="shared" si="12"/>
        <v>N/A</v>
      </c>
    </row>
    <row r="39" spans="1:12" x14ac:dyDescent="0.25">
      <c r="A39" s="2" t="s">
        <v>1736</v>
      </c>
      <c r="B39" s="41" t="s">
        <v>213</v>
      </c>
      <c r="C39" s="14">
        <v>161.24243806000001</v>
      </c>
      <c r="D39" s="11" t="str">
        <f t="shared" si="8"/>
        <v>N/A</v>
      </c>
      <c r="E39" s="14">
        <v>216.27719647000001</v>
      </c>
      <c r="F39" s="11" t="str">
        <f t="shared" si="9"/>
        <v>N/A</v>
      </c>
      <c r="G39" s="14">
        <v>197.03998981999999</v>
      </c>
      <c r="H39" s="11" t="str">
        <f t="shared" si="10"/>
        <v>N/A</v>
      </c>
      <c r="I39" s="12">
        <v>34.130000000000003</v>
      </c>
      <c r="J39" s="12">
        <v>-8.89</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31403.531389</v>
      </c>
      <c r="D41" s="11" t="str">
        <f t="shared" si="8"/>
        <v>N/A</v>
      </c>
      <c r="E41" s="14">
        <v>30593.830915999999</v>
      </c>
      <c r="F41" s="11" t="str">
        <f t="shared" si="9"/>
        <v>N/A</v>
      </c>
      <c r="G41" s="14">
        <v>31619.426563000001</v>
      </c>
      <c r="H41" s="11" t="str">
        <f t="shared" si="10"/>
        <v>N/A</v>
      </c>
      <c r="I41" s="12">
        <v>-2.58</v>
      </c>
      <c r="J41" s="12">
        <v>3.3519999999999999</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16114.329067000001</v>
      </c>
      <c r="D44" s="11" t="str">
        <f t="shared" si="8"/>
        <v>N/A</v>
      </c>
      <c r="E44" s="14">
        <v>15848.536118</v>
      </c>
      <c r="F44" s="11" t="str">
        <f t="shared" si="9"/>
        <v>N/A</v>
      </c>
      <c r="G44" s="14">
        <v>16110.207700999999</v>
      </c>
      <c r="H44" s="11" t="str">
        <f t="shared" si="10"/>
        <v>N/A</v>
      </c>
      <c r="I44" s="12">
        <v>-1.65</v>
      </c>
      <c r="J44" s="12">
        <v>1.651</v>
      </c>
      <c r="K44" s="41" t="s">
        <v>739</v>
      </c>
      <c r="L44" s="9" t="str">
        <f t="shared" si="12"/>
        <v>Yes</v>
      </c>
    </row>
    <row r="45" spans="1:12" ht="25" x14ac:dyDescent="0.25">
      <c r="A45" s="2" t="s">
        <v>1144</v>
      </c>
      <c r="B45" s="41" t="s">
        <v>213</v>
      </c>
      <c r="C45" s="14">
        <v>208.24941808</v>
      </c>
      <c r="D45" s="11" t="str">
        <f t="shared" si="8"/>
        <v>N/A</v>
      </c>
      <c r="E45" s="14">
        <v>239.63610667</v>
      </c>
      <c r="F45" s="11" t="str">
        <f t="shared" si="9"/>
        <v>N/A</v>
      </c>
      <c r="G45" s="14">
        <v>259.82641272000001</v>
      </c>
      <c r="H45" s="11" t="str">
        <f t="shared" si="10"/>
        <v>N/A</v>
      </c>
      <c r="I45" s="12">
        <v>15.07</v>
      </c>
      <c r="J45" s="12">
        <v>8.4250000000000007</v>
      </c>
      <c r="K45" s="41" t="s">
        <v>739</v>
      </c>
      <c r="L45" s="9" t="str">
        <f t="shared" si="12"/>
        <v>Yes</v>
      </c>
    </row>
    <row r="46" spans="1:12" x14ac:dyDescent="0.25">
      <c r="A46" s="2" t="s">
        <v>1145</v>
      </c>
      <c r="B46" s="33" t="s">
        <v>213</v>
      </c>
      <c r="C46" s="43">
        <v>46996.495840000003</v>
      </c>
      <c r="D46" s="11" t="str">
        <f t="shared" si="8"/>
        <v>N/A</v>
      </c>
      <c r="E46" s="43">
        <v>47102.830795000002</v>
      </c>
      <c r="F46" s="11" t="str">
        <f t="shared" si="9"/>
        <v>N/A</v>
      </c>
      <c r="G46" s="43">
        <v>47283.218162999998</v>
      </c>
      <c r="H46" s="11" t="str">
        <f t="shared" si="10"/>
        <v>N/A</v>
      </c>
      <c r="I46" s="12">
        <v>0.2263</v>
      </c>
      <c r="J46" s="12">
        <v>0.38300000000000001</v>
      </c>
      <c r="K46" s="41" t="s">
        <v>739</v>
      </c>
      <c r="L46" s="9" t="str">
        <f>IF(J46="Div by 0", "N/A", IF(K46="N/A","N/A", IF(J46&gt;VALUE(MID(K46,1,2)), "No", IF(J46&lt;-1*VALUE(MID(K46,1,2)), "No", "Yes"))))</f>
        <v>Yes</v>
      </c>
    </row>
    <row r="47" spans="1:12" x14ac:dyDescent="0.25">
      <c r="A47" s="52" t="s">
        <v>1146</v>
      </c>
      <c r="B47" s="33" t="s">
        <v>213</v>
      </c>
      <c r="C47" s="43">
        <v>40483.198866999999</v>
      </c>
      <c r="D47" s="11" t="str">
        <f t="shared" si="8"/>
        <v>N/A</v>
      </c>
      <c r="E47" s="43">
        <v>35532.968760000003</v>
      </c>
      <c r="F47" s="11" t="str">
        <f t="shared" si="9"/>
        <v>N/A</v>
      </c>
      <c r="G47" s="43">
        <v>34536.558076000001</v>
      </c>
      <c r="H47" s="11" t="str">
        <f t="shared" si="10"/>
        <v>N/A</v>
      </c>
      <c r="I47" s="12">
        <v>-12.2</v>
      </c>
      <c r="J47" s="12">
        <v>-2.8</v>
      </c>
      <c r="K47" s="41" t="s">
        <v>739</v>
      </c>
      <c r="L47" s="9" t="str">
        <f>IF(J47="Div by 0", "N/A", IF(K47="N/A","N/A", IF(J47&gt;VALUE(MID(K47,1,2)), "No", IF(J47&lt;-1*VALUE(MID(K47,1,2)), "No", "Yes"))))</f>
        <v>Yes</v>
      </c>
    </row>
    <row r="48" spans="1:12" ht="25" x14ac:dyDescent="0.25">
      <c r="A48" s="2" t="s">
        <v>1147</v>
      </c>
      <c r="B48" s="33" t="s">
        <v>213</v>
      </c>
      <c r="C48" s="43">
        <v>40188.002965</v>
      </c>
      <c r="D48" s="11" t="str">
        <f t="shared" si="8"/>
        <v>N/A</v>
      </c>
      <c r="E48" s="43">
        <v>42805.982860999997</v>
      </c>
      <c r="F48" s="11" t="str">
        <f t="shared" si="9"/>
        <v>N/A</v>
      </c>
      <c r="G48" s="43">
        <v>43434.737105</v>
      </c>
      <c r="H48" s="11" t="str">
        <f t="shared" si="10"/>
        <v>N/A</v>
      </c>
      <c r="I48" s="12">
        <v>6.5140000000000002</v>
      </c>
      <c r="J48" s="12">
        <v>1.4690000000000001</v>
      </c>
      <c r="K48" s="41" t="s">
        <v>739</v>
      </c>
      <c r="L48" s="9" t="str">
        <f>IF(J48="Div by 0", "N/A", IF(K48="N/A","N/A", IF(J48&gt;VALUE(MID(K48,1,2)), "No", IF(J48&lt;-1*VALUE(MID(K48,1,2)), "No", "Yes"))))</f>
        <v>Yes</v>
      </c>
    </row>
    <row r="49" spans="1:12" x14ac:dyDescent="0.25">
      <c r="A49" s="6" t="s">
        <v>1148</v>
      </c>
      <c r="B49" s="33" t="s">
        <v>213</v>
      </c>
      <c r="C49" s="43">
        <v>38437.681385999997</v>
      </c>
      <c r="D49" s="11" t="str">
        <f t="shared" si="8"/>
        <v>N/A</v>
      </c>
      <c r="E49" s="43">
        <v>38579.578764999998</v>
      </c>
      <c r="F49" s="11" t="str">
        <f t="shared" si="9"/>
        <v>N/A</v>
      </c>
      <c r="G49" s="43">
        <v>40009.571647999997</v>
      </c>
      <c r="H49" s="11" t="str">
        <f t="shared" si="10"/>
        <v>N/A</v>
      </c>
      <c r="I49" s="12">
        <v>0.36919999999999997</v>
      </c>
      <c r="J49" s="12">
        <v>3.7069999999999999</v>
      </c>
      <c r="K49" s="41" t="s">
        <v>739</v>
      </c>
      <c r="L49" s="9" t="str">
        <f t="shared" ref="L49:L59" si="13">IF(J49="Div by 0", "N/A", IF(K49="N/A","N/A", IF(J49&gt;VALUE(MID(K49,1,2)), "No", IF(J49&lt;-1*VALUE(MID(K49,1,2)), "No", "Yes"))))</f>
        <v>Yes</v>
      </c>
    </row>
    <row r="50" spans="1:12" ht="25" x14ac:dyDescent="0.25">
      <c r="A50" s="2" t="s">
        <v>1149</v>
      </c>
      <c r="B50" s="33" t="s">
        <v>213</v>
      </c>
      <c r="C50" s="43">
        <v>17435.729324</v>
      </c>
      <c r="D50" s="11" t="str">
        <f t="shared" si="8"/>
        <v>N/A</v>
      </c>
      <c r="E50" s="43">
        <v>17818.057126</v>
      </c>
      <c r="F50" s="11" t="str">
        <f t="shared" si="9"/>
        <v>N/A</v>
      </c>
      <c r="G50" s="43">
        <v>19622.317416000002</v>
      </c>
      <c r="H50" s="11" t="str">
        <f t="shared" si="10"/>
        <v>N/A</v>
      </c>
      <c r="I50" s="12">
        <v>2.1930000000000001</v>
      </c>
      <c r="J50" s="12">
        <v>10.130000000000001</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v>32206.090345000001</v>
      </c>
      <c r="D52" s="11" t="str">
        <f t="shared" si="14"/>
        <v>N/A</v>
      </c>
      <c r="E52" s="43">
        <v>32363.539038999999</v>
      </c>
      <c r="F52" s="11" t="str">
        <f t="shared" si="15"/>
        <v>N/A</v>
      </c>
      <c r="G52" s="43">
        <v>32693.021852000002</v>
      </c>
      <c r="H52" s="11" t="str">
        <f t="shared" si="16"/>
        <v>N/A</v>
      </c>
      <c r="I52" s="12">
        <v>0.4889</v>
      </c>
      <c r="J52" s="12">
        <v>1.018</v>
      </c>
      <c r="K52" s="41" t="s">
        <v>739</v>
      </c>
      <c r="L52" s="9" t="str">
        <f t="shared" si="13"/>
        <v>Yes</v>
      </c>
    </row>
    <row r="53" spans="1:12" ht="25" x14ac:dyDescent="0.25">
      <c r="A53" s="2" t="s">
        <v>1152</v>
      </c>
      <c r="B53" s="33" t="s">
        <v>213</v>
      </c>
      <c r="C53" s="43">
        <v>66523.317330000005</v>
      </c>
      <c r="D53" s="11" t="str">
        <f t="shared" si="14"/>
        <v>N/A</v>
      </c>
      <c r="E53" s="43">
        <v>70423.828947000002</v>
      </c>
      <c r="F53" s="11" t="str">
        <f t="shared" si="15"/>
        <v>N/A</v>
      </c>
      <c r="G53" s="43">
        <v>72723.203414000003</v>
      </c>
      <c r="H53" s="11" t="str">
        <f t="shared" si="16"/>
        <v>N/A</v>
      </c>
      <c r="I53" s="12">
        <v>5.8630000000000004</v>
      </c>
      <c r="J53" s="12">
        <v>3.2650000000000001</v>
      </c>
      <c r="K53" s="41" t="s">
        <v>739</v>
      </c>
      <c r="L53" s="9" t="str">
        <f t="shared" si="13"/>
        <v>Yes</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57148.729901999999</v>
      </c>
      <c r="D55" s="11" t="str">
        <f t="shared" si="14"/>
        <v>N/A</v>
      </c>
      <c r="E55" s="43">
        <v>58445.076032999998</v>
      </c>
      <c r="F55" s="11" t="str">
        <f t="shared" si="15"/>
        <v>N/A</v>
      </c>
      <c r="G55" s="43">
        <v>61584.125810999998</v>
      </c>
      <c r="H55" s="11" t="str">
        <f t="shared" si="16"/>
        <v>N/A</v>
      </c>
      <c r="I55" s="12">
        <v>2.2679999999999998</v>
      </c>
      <c r="J55" s="12">
        <v>5.3710000000000004</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v>80655.333333000002</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v>15582.482609000001</v>
      </c>
      <c r="D58" s="11" t="str">
        <f t="shared" si="14"/>
        <v>N/A</v>
      </c>
      <c r="E58" s="43">
        <v>28321.667807999998</v>
      </c>
      <c r="F58" s="11" t="str">
        <f t="shared" si="15"/>
        <v>N/A</v>
      </c>
      <c r="G58" s="43">
        <v>38933.765823000002</v>
      </c>
      <c r="H58" s="11" t="str">
        <f t="shared" si="16"/>
        <v>N/A</v>
      </c>
      <c r="I58" s="12">
        <v>81.75</v>
      </c>
      <c r="J58" s="12">
        <v>37.47</v>
      </c>
      <c r="K58" s="41" t="s">
        <v>739</v>
      </c>
      <c r="L58" s="9" t="str">
        <f t="shared" si="13"/>
        <v>No</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2387405856</v>
      </c>
      <c r="D60" s="11" t="str">
        <f t="shared" si="14"/>
        <v>N/A</v>
      </c>
      <c r="E60" s="43">
        <v>2530699991</v>
      </c>
      <c r="F60" s="11" t="str">
        <f t="shared" si="15"/>
        <v>N/A</v>
      </c>
      <c r="G60" s="43">
        <v>2863904612</v>
      </c>
      <c r="H60" s="11" t="str">
        <f t="shared" si="16"/>
        <v>N/A</v>
      </c>
      <c r="I60" s="12">
        <v>6.0019999999999998</v>
      </c>
      <c r="J60" s="12">
        <v>13.17</v>
      </c>
      <c r="K60" s="41" t="s">
        <v>739</v>
      </c>
      <c r="L60" s="9" t="str">
        <f t="shared" ref="L60:L70" si="17">IF(J60="Div by 0", "N/A", IF(K60="N/A","N/A", IF(J60&gt;VALUE(MID(K60,1,2)), "No", IF(J60&lt;-1*VALUE(MID(K60,1,2)), "No", "Yes"))))</f>
        <v>Yes</v>
      </c>
    </row>
    <row r="61" spans="1:12" ht="25" x14ac:dyDescent="0.25">
      <c r="A61" s="2" t="s">
        <v>1159</v>
      </c>
      <c r="B61" s="33" t="s">
        <v>213</v>
      </c>
      <c r="C61" s="43">
        <v>340010364</v>
      </c>
      <c r="D61" s="11" t="str">
        <f t="shared" si="14"/>
        <v>N/A</v>
      </c>
      <c r="E61" s="43">
        <v>381546239</v>
      </c>
      <c r="F61" s="11" t="str">
        <f t="shared" si="15"/>
        <v>N/A</v>
      </c>
      <c r="G61" s="43">
        <v>466078429</v>
      </c>
      <c r="H61" s="11" t="str">
        <f t="shared" si="16"/>
        <v>N/A</v>
      </c>
      <c r="I61" s="12">
        <v>12.22</v>
      </c>
      <c r="J61" s="12">
        <v>22.16</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330428625</v>
      </c>
      <c r="D63" s="11" t="str">
        <f t="shared" si="14"/>
        <v>N/A</v>
      </c>
      <c r="E63" s="43">
        <v>379407605</v>
      </c>
      <c r="F63" s="11" t="str">
        <f t="shared" si="15"/>
        <v>N/A</v>
      </c>
      <c r="G63" s="43">
        <v>468217645</v>
      </c>
      <c r="H63" s="11" t="str">
        <f t="shared" si="16"/>
        <v>N/A</v>
      </c>
      <c r="I63" s="12">
        <v>14.82</v>
      </c>
      <c r="J63" s="12">
        <v>23.41</v>
      </c>
      <c r="K63" s="41" t="s">
        <v>739</v>
      </c>
      <c r="L63" s="9" t="str">
        <f t="shared" si="17"/>
        <v>Yes</v>
      </c>
    </row>
    <row r="64" spans="1:12" ht="25" x14ac:dyDescent="0.25">
      <c r="A64" s="2" t="s">
        <v>1162</v>
      </c>
      <c r="B64" s="33" t="s">
        <v>213</v>
      </c>
      <c r="C64" s="43">
        <v>48850933</v>
      </c>
      <c r="D64" s="11" t="str">
        <f t="shared" si="14"/>
        <v>N/A</v>
      </c>
      <c r="E64" s="43">
        <v>48278989</v>
      </c>
      <c r="F64" s="11" t="str">
        <f t="shared" si="15"/>
        <v>N/A</v>
      </c>
      <c r="G64" s="43">
        <v>47007107</v>
      </c>
      <c r="H64" s="11" t="str">
        <f t="shared" si="16"/>
        <v>N/A</v>
      </c>
      <c r="I64" s="12">
        <v>-1.17</v>
      </c>
      <c r="J64" s="12">
        <v>-2.63</v>
      </c>
      <c r="K64" s="41" t="s">
        <v>739</v>
      </c>
      <c r="L64" s="9" t="str">
        <f t="shared" si="17"/>
        <v>Yes</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1667516961</v>
      </c>
      <c r="D66" s="11" t="str">
        <f t="shared" si="14"/>
        <v>N/A</v>
      </c>
      <c r="E66" s="43">
        <v>1718295425</v>
      </c>
      <c r="F66" s="11" t="str">
        <f t="shared" si="15"/>
        <v>N/A</v>
      </c>
      <c r="G66" s="43">
        <v>1872493076</v>
      </c>
      <c r="H66" s="11" t="str">
        <f t="shared" si="16"/>
        <v>N/A</v>
      </c>
      <c r="I66" s="12">
        <v>3.0449999999999999</v>
      </c>
      <c r="J66" s="12">
        <v>8.9740000000000002</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598973</v>
      </c>
      <c r="D68" s="11" t="str">
        <f t="shared" si="14"/>
        <v>N/A</v>
      </c>
      <c r="E68" s="43">
        <v>0</v>
      </c>
      <c r="F68" s="11" t="str">
        <f t="shared" si="15"/>
        <v>N/A</v>
      </c>
      <c r="G68" s="43">
        <v>0</v>
      </c>
      <c r="H68" s="11" t="str">
        <f t="shared" si="16"/>
        <v>N/A</v>
      </c>
      <c r="I68" s="12">
        <v>-100</v>
      </c>
      <c r="J68" s="12" t="s">
        <v>1746</v>
      </c>
      <c r="K68" s="41" t="s">
        <v>739</v>
      </c>
      <c r="L68" s="9" t="str">
        <f t="shared" si="17"/>
        <v>N/A</v>
      </c>
    </row>
    <row r="69" spans="1:12" ht="25" x14ac:dyDescent="0.25">
      <c r="A69" s="2" t="s">
        <v>1167</v>
      </c>
      <c r="B69" s="33" t="s">
        <v>213</v>
      </c>
      <c r="C69" s="43">
        <v>0</v>
      </c>
      <c r="D69" s="11" t="str">
        <f t="shared" si="14"/>
        <v>N/A</v>
      </c>
      <c r="E69" s="43">
        <v>3171733</v>
      </c>
      <c r="F69" s="11" t="str">
        <f t="shared" si="15"/>
        <v>N/A</v>
      </c>
      <c r="G69" s="43">
        <v>10108355</v>
      </c>
      <c r="H69" s="11" t="str">
        <f t="shared" si="16"/>
        <v>N/A</v>
      </c>
      <c r="I69" s="12" t="s">
        <v>1746</v>
      </c>
      <c r="J69" s="12">
        <v>218.7</v>
      </c>
      <c r="K69" s="41" t="s">
        <v>739</v>
      </c>
      <c r="L69" s="9" t="str">
        <f t="shared" si="17"/>
        <v>No</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30364.462396999999</v>
      </c>
      <c r="D71" s="11" t="str">
        <f t="shared" si="14"/>
        <v>N/A</v>
      </c>
      <c r="E71" s="43">
        <v>30502.121190999998</v>
      </c>
      <c r="F71" s="11" t="str">
        <f t="shared" si="15"/>
        <v>N/A</v>
      </c>
      <c r="G71" s="43">
        <v>32510.751518000001</v>
      </c>
      <c r="H71" s="11" t="str">
        <f t="shared" si="16"/>
        <v>N/A</v>
      </c>
      <c r="I71" s="12">
        <v>0.45340000000000003</v>
      </c>
      <c r="J71" s="12">
        <v>6.585</v>
      </c>
      <c r="K71" s="41" t="s">
        <v>739</v>
      </c>
      <c r="L71" s="9" t="str">
        <f t="shared" ref="L71:L81" si="18">IF(J71="Div by 0", "N/A", IF(K71="N/A","N/A", IF(J71&gt;VALUE(MID(K71,1,2)), "No", IF(J71&lt;-1*VALUE(MID(K71,1,2)), "No", "Yes"))))</f>
        <v>Yes</v>
      </c>
    </row>
    <row r="72" spans="1:12" ht="25" x14ac:dyDescent="0.25">
      <c r="A72" s="2" t="s">
        <v>1170</v>
      </c>
      <c r="B72" s="33" t="s">
        <v>213</v>
      </c>
      <c r="C72" s="43">
        <v>12598.575811000001</v>
      </c>
      <c r="D72" s="11" t="str">
        <f t="shared" si="14"/>
        <v>N/A</v>
      </c>
      <c r="E72" s="43">
        <v>13138.192177000001</v>
      </c>
      <c r="F72" s="11" t="str">
        <f t="shared" si="15"/>
        <v>N/A</v>
      </c>
      <c r="G72" s="43">
        <v>15017.832415000001</v>
      </c>
      <c r="H72" s="11" t="str">
        <f t="shared" si="16"/>
        <v>N/A</v>
      </c>
      <c r="I72" s="12">
        <v>4.2830000000000004</v>
      </c>
      <c r="J72" s="12">
        <v>14.31</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v>20702.250799000001</v>
      </c>
      <c r="D74" s="11" t="str">
        <f t="shared" si="14"/>
        <v>N/A</v>
      </c>
      <c r="E74" s="43">
        <v>21114.564249999999</v>
      </c>
      <c r="F74" s="11" t="str">
        <f t="shared" si="15"/>
        <v>N/A</v>
      </c>
      <c r="G74" s="43">
        <v>22586.475880000002</v>
      </c>
      <c r="H74" s="11" t="str">
        <f t="shared" si="16"/>
        <v>N/A</v>
      </c>
      <c r="I74" s="12">
        <v>1.992</v>
      </c>
      <c r="J74" s="12">
        <v>6.9710000000000001</v>
      </c>
      <c r="K74" s="41" t="s">
        <v>739</v>
      </c>
      <c r="L74" s="9" t="str">
        <f t="shared" si="18"/>
        <v>Yes</v>
      </c>
    </row>
    <row r="75" spans="1:12" ht="25" x14ac:dyDescent="0.25">
      <c r="A75" s="2" t="s">
        <v>1173</v>
      </c>
      <c r="B75" s="33" t="s">
        <v>213</v>
      </c>
      <c r="C75" s="43">
        <v>57202.497658</v>
      </c>
      <c r="D75" s="11" t="str">
        <f t="shared" si="14"/>
        <v>N/A</v>
      </c>
      <c r="E75" s="43">
        <v>63524.985525999997</v>
      </c>
      <c r="F75" s="11" t="str">
        <f t="shared" si="15"/>
        <v>N/A</v>
      </c>
      <c r="G75" s="43">
        <v>66866.439545000001</v>
      </c>
      <c r="H75" s="11" t="str">
        <f t="shared" si="16"/>
        <v>N/A</v>
      </c>
      <c r="I75" s="12">
        <v>11.05</v>
      </c>
      <c r="J75" s="12">
        <v>5.26</v>
      </c>
      <c r="K75" s="41" t="s">
        <v>739</v>
      </c>
      <c r="L75" s="9" t="str">
        <f t="shared" si="18"/>
        <v>Yes</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48222.005813000003</v>
      </c>
      <c r="D77" s="11" t="str">
        <f t="shared" si="14"/>
        <v>N/A</v>
      </c>
      <c r="E77" s="43">
        <v>49226.362946000001</v>
      </c>
      <c r="F77" s="11" t="str">
        <f t="shared" si="15"/>
        <v>N/A</v>
      </c>
      <c r="G77" s="43">
        <v>53034.612852999999</v>
      </c>
      <c r="H77" s="11" t="str">
        <f t="shared" si="16"/>
        <v>N/A</v>
      </c>
      <c r="I77" s="12">
        <v>2.0830000000000002</v>
      </c>
      <c r="J77" s="12">
        <v>7.7359999999999998</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v>49914.416666999998</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v>0</v>
      </c>
      <c r="D80" s="11" t="str">
        <f t="shared" si="14"/>
        <v>N/A</v>
      </c>
      <c r="E80" s="43">
        <v>10862.099314999999</v>
      </c>
      <c r="F80" s="11" t="str">
        <f t="shared" si="15"/>
        <v>N/A</v>
      </c>
      <c r="G80" s="43">
        <v>31988.465189999999</v>
      </c>
      <c r="H80" s="11" t="str">
        <f t="shared" si="16"/>
        <v>N/A</v>
      </c>
      <c r="I80" s="12" t="s">
        <v>1746</v>
      </c>
      <c r="J80" s="12">
        <v>194.5</v>
      </c>
      <c r="K80" s="41" t="s">
        <v>739</v>
      </c>
      <c r="L80" s="9" t="str">
        <f t="shared" si="18"/>
        <v>No</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2387841271</v>
      </c>
      <c r="D82" s="11" t="str">
        <f t="shared" si="14"/>
        <v>N/A</v>
      </c>
      <c r="E82" s="43">
        <v>2551595387</v>
      </c>
      <c r="F82" s="11" t="str">
        <f t="shared" si="15"/>
        <v>N/A</v>
      </c>
      <c r="G82" s="43">
        <v>2915356074</v>
      </c>
      <c r="H82" s="11" t="str">
        <f t="shared" si="16"/>
        <v>N/A</v>
      </c>
      <c r="I82" s="12">
        <v>6.8579999999999997</v>
      </c>
      <c r="J82" s="12">
        <v>14.26</v>
      </c>
      <c r="K82" s="41" t="s">
        <v>739</v>
      </c>
      <c r="L82" s="9" t="str">
        <f t="shared" ref="L82:L138" si="19">IF(J82="Div by 0", "N/A", IF(K82="N/A","N/A", IF(J82&gt;VALUE(MID(K82,1,2)), "No", IF(J82&lt;-1*VALUE(MID(K82,1,2)), "No", "Yes"))))</f>
        <v>Yes</v>
      </c>
    </row>
    <row r="83" spans="1:12" x14ac:dyDescent="0.25">
      <c r="A83" s="2" t="s">
        <v>363</v>
      </c>
      <c r="B83" s="33" t="s">
        <v>213</v>
      </c>
      <c r="C83" s="43">
        <v>67822</v>
      </c>
      <c r="D83" s="11" t="str">
        <f t="shared" ref="D83:D114" si="20">IF($B83="N/A","N/A",IF(C83&gt;10,"No",IF(C83&lt;-10,"No","Yes")))</f>
        <v>N/A</v>
      </c>
      <c r="E83" s="34">
        <v>90731</v>
      </c>
      <c r="F83" s="11" t="str">
        <f t="shared" ref="F83:F114" si="21">IF($B83="N/A","N/A",IF(E83&gt;10,"No",IF(E83&lt;-10,"No","Yes")))</f>
        <v>N/A</v>
      </c>
      <c r="G83" s="34">
        <v>105205</v>
      </c>
      <c r="H83" s="11" t="str">
        <f t="shared" ref="H83:H114" si="22">IF($B83="N/A","N/A",IF(G83&gt;10,"No",IF(G83&lt;-10,"No","Yes")))</f>
        <v>N/A</v>
      </c>
      <c r="I83" s="12">
        <v>33.78</v>
      </c>
      <c r="J83" s="12">
        <v>15.95</v>
      </c>
      <c r="K83" s="41" t="s">
        <v>739</v>
      </c>
      <c r="L83" s="9" t="str">
        <f t="shared" si="19"/>
        <v>Yes</v>
      </c>
    </row>
    <row r="84" spans="1:12" x14ac:dyDescent="0.25">
      <c r="A84" s="2" t="s">
        <v>358</v>
      </c>
      <c r="B84" s="33" t="s">
        <v>213</v>
      </c>
      <c r="C84" s="43">
        <v>35207.473548000002</v>
      </c>
      <c r="D84" s="11" t="str">
        <f t="shared" si="20"/>
        <v>N/A</v>
      </c>
      <c r="E84" s="43">
        <v>28122.641511999998</v>
      </c>
      <c r="F84" s="11" t="str">
        <f t="shared" si="21"/>
        <v>N/A</v>
      </c>
      <c r="G84" s="43">
        <v>27711.193136999998</v>
      </c>
      <c r="H84" s="11" t="str">
        <f t="shared" si="22"/>
        <v>N/A</v>
      </c>
      <c r="I84" s="12">
        <v>-20.100000000000001</v>
      </c>
      <c r="J84" s="12">
        <v>-1.46</v>
      </c>
      <c r="K84" s="41" t="s">
        <v>739</v>
      </c>
      <c r="L84" s="9" t="str">
        <f t="shared" si="19"/>
        <v>Yes</v>
      </c>
    </row>
    <row r="85" spans="1:12" ht="25" x14ac:dyDescent="0.25">
      <c r="A85" s="2" t="s">
        <v>1180</v>
      </c>
      <c r="B85" s="33" t="s">
        <v>213</v>
      </c>
      <c r="C85" s="43">
        <v>85781569</v>
      </c>
      <c r="D85" s="11" t="str">
        <f t="shared" si="20"/>
        <v>N/A</v>
      </c>
      <c r="E85" s="43">
        <v>97280042</v>
      </c>
      <c r="F85" s="11" t="str">
        <f t="shared" si="21"/>
        <v>N/A</v>
      </c>
      <c r="G85" s="43">
        <v>122353643</v>
      </c>
      <c r="H85" s="11" t="str">
        <f t="shared" si="22"/>
        <v>N/A</v>
      </c>
      <c r="I85" s="12">
        <v>13.4</v>
      </c>
      <c r="J85" s="12">
        <v>25.77</v>
      </c>
      <c r="K85" s="41" t="s">
        <v>739</v>
      </c>
      <c r="L85" s="9" t="str">
        <f t="shared" si="19"/>
        <v>Yes</v>
      </c>
    </row>
    <row r="86" spans="1:12" x14ac:dyDescent="0.25">
      <c r="A86" s="2" t="s">
        <v>729</v>
      </c>
      <c r="B86" s="33" t="s">
        <v>213</v>
      </c>
      <c r="C86" s="43">
        <v>41356</v>
      </c>
      <c r="D86" s="11" t="str">
        <f t="shared" si="20"/>
        <v>N/A</v>
      </c>
      <c r="E86" s="34">
        <v>63419</v>
      </c>
      <c r="F86" s="11" t="str">
        <f t="shared" si="21"/>
        <v>N/A</v>
      </c>
      <c r="G86" s="34">
        <v>100637</v>
      </c>
      <c r="H86" s="11" t="str">
        <f t="shared" si="22"/>
        <v>N/A</v>
      </c>
      <c r="I86" s="12">
        <v>53.35</v>
      </c>
      <c r="J86" s="12">
        <v>58.69</v>
      </c>
      <c r="K86" s="41" t="s">
        <v>739</v>
      </c>
      <c r="L86" s="9" t="str">
        <f t="shared" si="19"/>
        <v>No</v>
      </c>
    </row>
    <row r="87" spans="1:12" ht="25" x14ac:dyDescent="0.25">
      <c r="A87" s="2" t="s">
        <v>1181</v>
      </c>
      <c r="B87" s="33" t="s">
        <v>213</v>
      </c>
      <c r="C87" s="43">
        <v>2074.2230632000001</v>
      </c>
      <c r="D87" s="11" t="str">
        <f t="shared" si="20"/>
        <v>N/A</v>
      </c>
      <c r="E87" s="43">
        <v>1533.9258265999999</v>
      </c>
      <c r="F87" s="11" t="str">
        <f t="shared" si="21"/>
        <v>N/A</v>
      </c>
      <c r="G87" s="43">
        <v>1215.7918360000001</v>
      </c>
      <c r="H87" s="11" t="str">
        <f t="shared" si="22"/>
        <v>N/A</v>
      </c>
      <c r="I87" s="12">
        <v>-26</v>
      </c>
      <c r="J87" s="12">
        <v>-20.7</v>
      </c>
      <c r="K87" s="41" t="s">
        <v>739</v>
      </c>
      <c r="L87" s="9" t="str">
        <f t="shared" si="19"/>
        <v>Yes</v>
      </c>
    </row>
    <row r="88" spans="1:12" ht="25" x14ac:dyDescent="0.25">
      <c r="A88" s="2" t="s">
        <v>1182</v>
      </c>
      <c r="B88" s="33" t="s">
        <v>213</v>
      </c>
      <c r="C88" s="43">
        <v>1086862190</v>
      </c>
      <c r="D88" s="11" t="str">
        <f t="shared" si="20"/>
        <v>N/A</v>
      </c>
      <c r="E88" s="43">
        <v>1041430930</v>
      </c>
      <c r="F88" s="11" t="str">
        <f t="shared" si="21"/>
        <v>N/A</v>
      </c>
      <c r="G88" s="43">
        <v>1139533054</v>
      </c>
      <c r="H88" s="11" t="str">
        <f t="shared" si="22"/>
        <v>N/A</v>
      </c>
      <c r="I88" s="12">
        <v>-4.18</v>
      </c>
      <c r="J88" s="12">
        <v>9.42</v>
      </c>
      <c r="K88" s="41" t="s">
        <v>739</v>
      </c>
      <c r="L88" s="9" t="str">
        <f t="shared" si="19"/>
        <v>Yes</v>
      </c>
    </row>
    <row r="89" spans="1:12" x14ac:dyDescent="0.25">
      <c r="A89" s="2" t="s">
        <v>730</v>
      </c>
      <c r="B89" s="33" t="s">
        <v>213</v>
      </c>
      <c r="C89" s="43">
        <v>12556</v>
      </c>
      <c r="D89" s="11" t="str">
        <f t="shared" si="20"/>
        <v>N/A</v>
      </c>
      <c r="E89" s="34">
        <v>12799</v>
      </c>
      <c r="F89" s="11" t="str">
        <f t="shared" si="21"/>
        <v>N/A</v>
      </c>
      <c r="G89" s="34">
        <v>13000</v>
      </c>
      <c r="H89" s="11" t="str">
        <f t="shared" si="22"/>
        <v>N/A</v>
      </c>
      <c r="I89" s="12">
        <v>1.9350000000000001</v>
      </c>
      <c r="J89" s="12">
        <v>1.57</v>
      </c>
      <c r="K89" s="41" t="s">
        <v>739</v>
      </c>
      <c r="L89" s="9" t="str">
        <f t="shared" si="19"/>
        <v>Yes</v>
      </c>
    </row>
    <row r="90" spans="1:12" ht="25" x14ac:dyDescent="0.25">
      <c r="A90" s="2" t="s">
        <v>1183</v>
      </c>
      <c r="B90" s="33" t="s">
        <v>213</v>
      </c>
      <c r="C90" s="43">
        <v>86561.181108999997</v>
      </c>
      <c r="D90" s="11" t="str">
        <f t="shared" si="20"/>
        <v>N/A</v>
      </c>
      <c r="E90" s="43">
        <v>81368.148293000006</v>
      </c>
      <c r="F90" s="11" t="str">
        <f t="shared" si="21"/>
        <v>N/A</v>
      </c>
      <c r="G90" s="43">
        <v>87656.388768999997</v>
      </c>
      <c r="H90" s="11" t="str">
        <f t="shared" si="22"/>
        <v>N/A</v>
      </c>
      <c r="I90" s="12">
        <v>-6</v>
      </c>
      <c r="J90" s="12">
        <v>7.7279999999999998</v>
      </c>
      <c r="K90" s="41" t="s">
        <v>739</v>
      </c>
      <c r="L90" s="9" t="str">
        <f t="shared" si="19"/>
        <v>Yes</v>
      </c>
    </row>
    <row r="91" spans="1:12" ht="25" x14ac:dyDescent="0.25">
      <c r="A91" s="2" t="s">
        <v>1184</v>
      </c>
      <c r="B91" s="33" t="s">
        <v>213</v>
      </c>
      <c r="C91" s="43">
        <v>23576415</v>
      </c>
      <c r="D91" s="11" t="str">
        <f t="shared" si="20"/>
        <v>N/A</v>
      </c>
      <c r="E91" s="43">
        <v>23322000</v>
      </c>
      <c r="F91" s="11" t="str">
        <f t="shared" si="21"/>
        <v>N/A</v>
      </c>
      <c r="G91" s="43">
        <v>25422990</v>
      </c>
      <c r="H91" s="11" t="str">
        <f t="shared" si="22"/>
        <v>N/A</v>
      </c>
      <c r="I91" s="12">
        <v>-1.08</v>
      </c>
      <c r="J91" s="12">
        <v>9.0090000000000003</v>
      </c>
      <c r="K91" s="41" t="s">
        <v>739</v>
      </c>
      <c r="L91" s="9" t="str">
        <f t="shared" si="19"/>
        <v>Yes</v>
      </c>
    </row>
    <row r="92" spans="1:12" x14ac:dyDescent="0.25">
      <c r="A92" s="2" t="s">
        <v>731</v>
      </c>
      <c r="B92" s="33" t="s">
        <v>213</v>
      </c>
      <c r="C92" s="43">
        <v>3693</v>
      </c>
      <c r="D92" s="11" t="str">
        <f t="shared" si="20"/>
        <v>N/A</v>
      </c>
      <c r="E92" s="34">
        <v>3712</v>
      </c>
      <c r="F92" s="11" t="str">
        <f t="shared" si="21"/>
        <v>N/A</v>
      </c>
      <c r="G92" s="34">
        <v>3844</v>
      </c>
      <c r="H92" s="11" t="str">
        <f t="shared" si="22"/>
        <v>N/A</v>
      </c>
      <c r="I92" s="12">
        <v>0.51449999999999996</v>
      </c>
      <c r="J92" s="12">
        <v>3.556</v>
      </c>
      <c r="K92" s="41" t="s">
        <v>739</v>
      </c>
      <c r="L92" s="9" t="str">
        <f t="shared" si="19"/>
        <v>Yes</v>
      </c>
    </row>
    <row r="93" spans="1:12" ht="25" x14ac:dyDescent="0.25">
      <c r="A93" s="2" t="s">
        <v>1185</v>
      </c>
      <c r="B93" s="33" t="s">
        <v>213</v>
      </c>
      <c r="C93" s="43">
        <v>6384.0820470999997</v>
      </c>
      <c r="D93" s="11" t="str">
        <f t="shared" si="20"/>
        <v>N/A</v>
      </c>
      <c r="E93" s="43">
        <v>6282.8663792999996</v>
      </c>
      <c r="F93" s="11" t="str">
        <f t="shared" si="21"/>
        <v>N/A</v>
      </c>
      <c r="G93" s="43">
        <v>6613.6810613999996</v>
      </c>
      <c r="H93" s="11" t="str">
        <f t="shared" si="22"/>
        <v>N/A</v>
      </c>
      <c r="I93" s="12">
        <v>-1.59</v>
      </c>
      <c r="J93" s="12">
        <v>5.2649999999999997</v>
      </c>
      <c r="K93" s="41" t="s">
        <v>739</v>
      </c>
      <c r="L93" s="9" t="str">
        <f t="shared" si="19"/>
        <v>Yes</v>
      </c>
    </row>
    <row r="94" spans="1:12" x14ac:dyDescent="0.25">
      <c r="A94" s="2" t="s">
        <v>1186</v>
      </c>
      <c r="B94" s="33" t="s">
        <v>213</v>
      </c>
      <c r="C94" s="43">
        <v>223311892</v>
      </c>
      <c r="D94" s="11" t="str">
        <f t="shared" si="20"/>
        <v>N/A</v>
      </c>
      <c r="E94" s="43">
        <v>236787771</v>
      </c>
      <c r="F94" s="11" t="str">
        <f t="shared" si="21"/>
        <v>N/A</v>
      </c>
      <c r="G94" s="43">
        <v>261388123</v>
      </c>
      <c r="H94" s="11" t="str">
        <f t="shared" si="22"/>
        <v>N/A</v>
      </c>
      <c r="I94" s="12">
        <v>6.0350000000000001</v>
      </c>
      <c r="J94" s="12">
        <v>10.39</v>
      </c>
      <c r="K94" s="41" t="s">
        <v>739</v>
      </c>
      <c r="L94" s="9" t="str">
        <f t="shared" si="19"/>
        <v>Yes</v>
      </c>
    </row>
    <row r="95" spans="1:12" x14ac:dyDescent="0.25">
      <c r="A95" s="2" t="s">
        <v>732</v>
      </c>
      <c r="B95" s="33" t="s">
        <v>213</v>
      </c>
      <c r="C95" s="43">
        <v>19143</v>
      </c>
      <c r="D95" s="11" t="str">
        <f t="shared" si="20"/>
        <v>N/A</v>
      </c>
      <c r="E95" s="34">
        <v>19962</v>
      </c>
      <c r="F95" s="11" t="str">
        <f t="shared" si="21"/>
        <v>N/A</v>
      </c>
      <c r="G95" s="34">
        <v>20383</v>
      </c>
      <c r="H95" s="11" t="str">
        <f t="shared" si="22"/>
        <v>N/A</v>
      </c>
      <c r="I95" s="12">
        <v>4.2779999999999996</v>
      </c>
      <c r="J95" s="12">
        <v>2.109</v>
      </c>
      <c r="K95" s="41" t="s">
        <v>739</v>
      </c>
      <c r="L95" s="9" t="str">
        <f t="shared" si="19"/>
        <v>Yes</v>
      </c>
    </row>
    <row r="96" spans="1:12" x14ac:dyDescent="0.25">
      <c r="A96" s="2" t="s">
        <v>1187</v>
      </c>
      <c r="B96" s="33" t="s">
        <v>213</v>
      </c>
      <c r="C96" s="43">
        <v>11665.459541</v>
      </c>
      <c r="D96" s="11" t="str">
        <f t="shared" si="20"/>
        <v>N/A</v>
      </c>
      <c r="E96" s="43">
        <v>11861.92621</v>
      </c>
      <c r="F96" s="11" t="str">
        <f t="shared" si="21"/>
        <v>N/A</v>
      </c>
      <c r="G96" s="43">
        <v>12823.829809000001</v>
      </c>
      <c r="H96" s="11" t="str">
        <f t="shared" si="22"/>
        <v>N/A</v>
      </c>
      <c r="I96" s="12">
        <v>1.6839999999999999</v>
      </c>
      <c r="J96" s="12">
        <v>8.109</v>
      </c>
      <c r="K96" s="41" t="s">
        <v>739</v>
      </c>
      <c r="L96" s="9" t="str">
        <f t="shared" si="19"/>
        <v>Yes</v>
      </c>
    </row>
    <row r="97" spans="1:12" x14ac:dyDescent="0.25">
      <c r="A97" s="2" t="s">
        <v>1188</v>
      </c>
      <c r="B97" s="33" t="s">
        <v>213</v>
      </c>
      <c r="C97" s="43">
        <v>51782003</v>
      </c>
      <c r="D97" s="11" t="str">
        <f t="shared" si="20"/>
        <v>N/A</v>
      </c>
      <c r="E97" s="43">
        <v>64163900</v>
      </c>
      <c r="F97" s="11" t="str">
        <f t="shared" si="21"/>
        <v>N/A</v>
      </c>
      <c r="G97" s="43">
        <v>79648848</v>
      </c>
      <c r="H97" s="11" t="str">
        <f t="shared" si="22"/>
        <v>N/A</v>
      </c>
      <c r="I97" s="12">
        <v>23.91</v>
      </c>
      <c r="J97" s="12">
        <v>24.13</v>
      </c>
      <c r="K97" s="41" t="s">
        <v>739</v>
      </c>
      <c r="L97" s="9" t="str">
        <f t="shared" si="19"/>
        <v>Yes</v>
      </c>
    </row>
    <row r="98" spans="1:12" x14ac:dyDescent="0.25">
      <c r="A98" s="2" t="s">
        <v>520</v>
      </c>
      <c r="B98" s="33" t="s">
        <v>213</v>
      </c>
      <c r="C98" s="43">
        <v>1744</v>
      </c>
      <c r="D98" s="11" t="str">
        <f t="shared" si="20"/>
        <v>N/A</v>
      </c>
      <c r="E98" s="34">
        <v>2088</v>
      </c>
      <c r="F98" s="11" t="str">
        <f t="shared" si="21"/>
        <v>N/A</v>
      </c>
      <c r="G98" s="34">
        <v>2658</v>
      </c>
      <c r="H98" s="11" t="str">
        <f t="shared" si="22"/>
        <v>N/A</v>
      </c>
      <c r="I98" s="12">
        <v>19.72</v>
      </c>
      <c r="J98" s="12">
        <v>27.3</v>
      </c>
      <c r="K98" s="41" t="s">
        <v>739</v>
      </c>
      <c r="L98" s="9" t="str">
        <f t="shared" si="19"/>
        <v>Yes</v>
      </c>
    </row>
    <row r="99" spans="1:12" x14ac:dyDescent="0.25">
      <c r="A99" s="2" t="s">
        <v>1189</v>
      </c>
      <c r="B99" s="33" t="s">
        <v>213</v>
      </c>
      <c r="C99" s="43">
        <v>29691.515481999999</v>
      </c>
      <c r="D99" s="11" t="str">
        <f t="shared" si="20"/>
        <v>N/A</v>
      </c>
      <c r="E99" s="43">
        <v>30729.837165000001</v>
      </c>
      <c r="F99" s="11" t="str">
        <f t="shared" si="21"/>
        <v>N/A</v>
      </c>
      <c r="G99" s="43">
        <v>29965.706546000001</v>
      </c>
      <c r="H99" s="11" t="str">
        <f t="shared" si="22"/>
        <v>N/A</v>
      </c>
      <c r="I99" s="12">
        <v>3.4969999999999999</v>
      </c>
      <c r="J99" s="12">
        <v>-2.4900000000000002</v>
      </c>
      <c r="K99" s="41" t="s">
        <v>739</v>
      </c>
      <c r="L99" s="9" t="str">
        <f t="shared" si="19"/>
        <v>Yes</v>
      </c>
    </row>
    <row r="100" spans="1:12" ht="25" x14ac:dyDescent="0.25">
      <c r="A100" s="2" t="s">
        <v>1190</v>
      </c>
      <c r="B100" s="33" t="s">
        <v>213</v>
      </c>
      <c r="C100" s="43">
        <v>6195300</v>
      </c>
      <c r="D100" s="11" t="str">
        <f t="shared" si="20"/>
        <v>N/A</v>
      </c>
      <c r="E100" s="43">
        <v>6953873</v>
      </c>
      <c r="F100" s="11" t="str">
        <f t="shared" si="21"/>
        <v>N/A</v>
      </c>
      <c r="G100" s="43">
        <v>8415755</v>
      </c>
      <c r="H100" s="11" t="str">
        <f t="shared" si="22"/>
        <v>N/A</v>
      </c>
      <c r="I100" s="12">
        <v>12.24</v>
      </c>
      <c r="J100" s="12">
        <v>21.02</v>
      </c>
      <c r="K100" s="41" t="s">
        <v>739</v>
      </c>
      <c r="L100" s="9" t="str">
        <f t="shared" si="19"/>
        <v>Yes</v>
      </c>
    </row>
    <row r="101" spans="1:12" x14ac:dyDescent="0.25">
      <c r="A101" s="2" t="s">
        <v>521</v>
      </c>
      <c r="B101" s="33" t="s">
        <v>213</v>
      </c>
      <c r="C101" s="43">
        <v>6763</v>
      </c>
      <c r="D101" s="11" t="str">
        <f t="shared" si="20"/>
        <v>N/A</v>
      </c>
      <c r="E101" s="34">
        <v>7056</v>
      </c>
      <c r="F101" s="11" t="str">
        <f t="shared" si="21"/>
        <v>N/A</v>
      </c>
      <c r="G101" s="34">
        <v>7802</v>
      </c>
      <c r="H101" s="11" t="str">
        <f t="shared" si="22"/>
        <v>N/A</v>
      </c>
      <c r="I101" s="12">
        <v>4.3319999999999999</v>
      </c>
      <c r="J101" s="12">
        <v>10.57</v>
      </c>
      <c r="K101" s="41" t="s">
        <v>739</v>
      </c>
      <c r="L101" s="9" t="str">
        <f t="shared" si="19"/>
        <v>Yes</v>
      </c>
    </row>
    <row r="102" spans="1:12" ht="25" x14ac:dyDescent="0.25">
      <c r="A102" s="2" t="s">
        <v>1191</v>
      </c>
      <c r="B102" s="33" t="s">
        <v>213</v>
      </c>
      <c r="C102" s="43">
        <v>916.05796243999998</v>
      </c>
      <c r="D102" s="11" t="str">
        <f t="shared" si="20"/>
        <v>N/A</v>
      </c>
      <c r="E102" s="43">
        <v>985.52621882000005</v>
      </c>
      <c r="F102" s="11" t="str">
        <f t="shared" si="21"/>
        <v>N/A</v>
      </c>
      <c r="G102" s="43">
        <v>1078.6663676000001</v>
      </c>
      <c r="H102" s="11" t="str">
        <f t="shared" si="22"/>
        <v>N/A</v>
      </c>
      <c r="I102" s="12">
        <v>7.5830000000000002</v>
      </c>
      <c r="J102" s="12">
        <v>9.4510000000000005</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646125342</v>
      </c>
      <c r="D106" s="11" t="str">
        <f t="shared" si="20"/>
        <v>N/A</v>
      </c>
      <c r="E106" s="43">
        <v>925800296</v>
      </c>
      <c r="F106" s="11" t="str">
        <f t="shared" si="21"/>
        <v>N/A</v>
      </c>
      <c r="G106" s="43">
        <v>1086248798</v>
      </c>
      <c r="H106" s="11" t="str">
        <f t="shared" si="22"/>
        <v>N/A</v>
      </c>
      <c r="I106" s="12">
        <v>43.28</v>
      </c>
      <c r="J106" s="12">
        <v>17.329999999999998</v>
      </c>
      <c r="K106" s="41" t="s">
        <v>739</v>
      </c>
      <c r="L106" s="9" t="str">
        <f t="shared" si="19"/>
        <v>Yes</v>
      </c>
    </row>
    <row r="107" spans="1:12" x14ac:dyDescent="0.25">
      <c r="A107" s="2" t="s">
        <v>523</v>
      </c>
      <c r="B107" s="33" t="s">
        <v>213</v>
      </c>
      <c r="C107" s="43">
        <v>37284</v>
      </c>
      <c r="D107" s="11" t="str">
        <f t="shared" si="20"/>
        <v>N/A</v>
      </c>
      <c r="E107" s="34">
        <v>50878</v>
      </c>
      <c r="F107" s="11" t="str">
        <f t="shared" si="21"/>
        <v>N/A</v>
      </c>
      <c r="G107" s="34">
        <v>54831</v>
      </c>
      <c r="H107" s="11" t="str">
        <f t="shared" si="22"/>
        <v>N/A</v>
      </c>
      <c r="I107" s="12">
        <v>36.46</v>
      </c>
      <c r="J107" s="12">
        <v>7.77</v>
      </c>
      <c r="K107" s="41" t="s">
        <v>739</v>
      </c>
      <c r="L107" s="9" t="str">
        <f t="shared" si="19"/>
        <v>Yes</v>
      </c>
    </row>
    <row r="108" spans="1:12" ht="25" x14ac:dyDescent="0.25">
      <c r="A108" s="2" t="s">
        <v>1195</v>
      </c>
      <c r="B108" s="33" t="s">
        <v>213</v>
      </c>
      <c r="C108" s="43">
        <v>17329.828935000001</v>
      </c>
      <c r="D108" s="11" t="str">
        <f t="shared" si="20"/>
        <v>N/A</v>
      </c>
      <c r="E108" s="43">
        <v>18196.475804999998</v>
      </c>
      <c r="F108" s="11" t="str">
        <f t="shared" si="21"/>
        <v>N/A</v>
      </c>
      <c r="G108" s="43">
        <v>19810.851489000001</v>
      </c>
      <c r="H108" s="11" t="str">
        <f t="shared" si="22"/>
        <v>N/A</v>
      </c>
      <c r="I108" s="12">
        <v>5.0010000000000003</v>
      </c>
      <c r="J108" s="12">
        <v>8.8719999999999999</v>
      </c>
      <c r="K108" s="41" t="s">
        <v>739</v>
      </c>
      <c r="L108" s="9" t="str">
        <f t="shared" si="19"/>
        <v>Yes</v>
      </c>
    </row>
    <row r="109" spans="1:12" ht="25" x14ac:dyDescent="0.25">
      <c r="A109" s="2" t="s">
        <v>1196</v>
      </c>
      <c r="B109" s="33" t="s">
        <v>213</v>
      </c>
      <c r="C109" s="43">
        <v>25230196</v>
      </c>
      <c r="D109" s="11" t="str">
        <f t="shared" si="20"/>
        <v>N/A</v>
      </c>
      <c r="E109" s="43">
        <v>23127335</v>
      </c>
      <c r="F109" s="11" t="str">
        <f t="shared" si="21"/>
        <v>N/A</v>
      </c>
      <c r="G109" s="43">
        <v>17136271</v>
      </c>
      <c r="H109" s="11" t="str">
        <f t="shared" si="22"/>
        <v>N/A</v>
      </c>
      <c r="I109" s="12">
        <v>-8.33</v>
      </c>
      <c r="J109" s="12">
        <v>-25.9</v>
      </c>
      <c r="K109" s="41" t="s">
        <v>739</v>
      </c>
      <c r="L109" s="9" t="str">
        <f t="shared" si="19"/>
        <v>Yes</v>
      </c>
    </row>
    <row r="110" spans="1:12" x14ac:dyDescent="0.25">
      <c r="A110" s="2" t="s">
        <v>524</v>
      </c>
      <c r="B110" s="33" t="s">
        <v>213</v>
      </c>
      <c r="C110" s="43">
        <v>6617</v>
      </c>
      <c r="D110" s="11" t="str">
        <f t="shared" si="20"/>
        <v>N/A</v>
      </c>
      <c r="E110" s="34">
        <v>7371</v>
      </c>
      <c r="F110" s="11" t="str">
        <f t="shared" si="21"/>
        <v>N/A</v>
      </c>
      <c r="G110" s="34">
        <v>6939</v>
      </c>
      <c r="H110" s="11" t="str">
        <f t="shared" si="22"/>
        <v>N/A</v>
      </c>
      <c r="I110" s="12">
        <v>11.39</v>
      </c>
      <c r="J110" s="12">
        <v>-5.86</v>
      </c>
      <c r="K110" s="41" t="s">
        <v>739</v>
      </c>
      <c r="L110" s="9" t="str">
        <f t="shared" si="19"/>
        <v>Yes</v>
      </c>
    </row>
    <row r="111" spans="1:12" ht="25" x14ac:dyDescent="0.25">
      <c r="A111" s="2" t="s">
        <v>1197</v>
      </c>
      <c r="B111" s="33" t="s">
        <v>213</v>
      </c>
      <c r="C111" s="43">
        <v>3812.9357715000001</v>
      </c>
      <c r="D111" s="11" t="str">
        <f t="shared" si="20"/>
        <v>N/A</v>
      </c>
      <c r="E111" s="43">
        <v>3137.6115859000001</v>
      </c>
      <c r="F111" s="11" t="str">
        <f t="shared" si="21"/>
        <v>N/A</v>
      </c>
      <c r="G111" s="43">
        <v>2469.5591583999999</v>
      </c>
      <c r="H111" s="11" t="str">
        <f t="shared" si="22"/>
        <v>N/A</v>
      </c>
      <c r="I111" s="12">
        <v>-17.7</v>
      </c>
      <c r="J111" s="12">
        <v>-21.3</v>
      </c>
      <c r="K111" s="41" t="s">
        <v>739</v>
      </c>
      <c r="L111" s="9" t="str">
        <f t="shared" si="19"/>
        <v>Yes</v>
      </c>
    </row>
    <row r="112" spans="1:12" ht="25" x14ac:dyDescent="0.25">
      <c r="A112" s="2" t="s">
        <v>1198</v>
      </c>
      <c r="B112" s="33" t="s">
        <v>213</v>
      </c>
      <c r="C112" s="43">
        <v>9528971</v>
      </c>
      <c r="D112" s="11" t="str">
        <f t="shared" si="20"/>
        <v>N/A</v>
      </c>
      <c r="E112" s="43">
        <v>12686627</v>
      </c>
      <c r="F112" s="11" t="str">
        <f t="shared" si="21"/>
        <v>N/A</v>
      </c>
      <c r="G112" s="43">
        <v>12912936</v>
      </c>
      <c r="H112" s="11" t="str">
        <f t="shared" si="22"/>
        <v>N/A</v>
      </c>
      <c r="I112" s="12">
        <v>33.14</v>
      </c>
      <c r="J112" s="12">
        <v>1.784</v>
      </c>
      <c r="K112" s="41" t="s">
        <v>739</v>
      </c>
      <c r="L112" s="9" t="str">
        <f t="shared" si="19"/>
        <v>Yes</v>
      </c>
    </row>
    <row r="113" spans="1:12" x14ac:dyDescent="0.25">
      <c r="A113" s="2" t="s">
        <v>525</v>
      </c>
      <c r="B113" s="33" t="s">
        <v>213</v>
      </c>
      <c r="C113" s="43">
        <v>3900</v>
      </c>
      <c r="D113" s="11" t="str">
        <f t="shared" si="20"/>
        <v>N/A</v>
      </c>
      <c r="E113" s="34">
        <v>4694</v>
      </c>
      <c r="F113" s="11" t="str">
        <f t="shared" si="21"/>
        <v>N/A</v>
      </c>
      <c r="G113" s="34">
        <v>5195</v>
      </c>
      <c r="H113" s="11" t="str">
        <f t="shared" si="22"/>
        <v>N/A</v>
      </c>
      <c r="I113" s="12">
        <v>20.36</v>
      </c>
      <c r="J113" s="12">
        <v>10.67</v>
      </c>
      <c r="K113" s="41" t="s">
        <v>739</v>
      </c>
      <c r="L113" s="9" t="str">
        <f t="shared" si="19"/>
        <v>Yes</v>
      </c>
    </row>
    <row r="114" spans="1:12" ht="25" x14ac:dyDescent="0.25">
      <c r="A114" s="2" t="s">
        <v>1199</v>
      </c>
      <c r="B114" s="33" t="s">
        <v>213</v>
      </c>
      <c r="C114" s="43">
        <v>2443.3258974</v>
      </c>
      <c r="D114" s="11" t="str">
        <f t="shared" si="20"/>
        <v>N/A</v>
      </c>
      <c r="E114" s="43">
        <v>2702.7326373999999</v>
      </c>
      <c r="F114" s="11" t="str">
        <f t="shared" si="21"/>
        <v>N/A</v>
      </c>
      <c r="G114" s="43">
        <v>2485.6469682000002</v>
      </c>
      <c r="H114" s="11" t="str">
        <f t="shared" si="22"/>
        <v>N/A</v>
      </c>
      <c r="I114" s="12">
        <v>10.62</v>
      </c>
      <c r="J114" s="12">
        <v>-8.0299999999999994</v>
      </c>
      <c r="K114" s="41" t="s">
        <v>739</v>
      </c>
      <c r="L114" s="9" t="str">
        <f t="shared" si="19"/>
        <v>Yes</v>
      </c>
    </row>
    <row r="115" spans="1:12" ht="25" x14ac:dyDescent="0.25">
      <c r="A115" s="2" t="s">
        <v>1200</v>
      </c>
      <c r="B115" s="33" t="s">
        <v>213</v>
      </c>
      <c r="C115" s="43">
        <v>6170484</v>
      </c>
      <c r="D115" s="11" t="str">
        <f t="shared" ref="D115:D146" si="23">IF($B115="N/A","N/A",IF(C115&gt;10,"No",IF(C115&lt;-10,"No","Yes")))</f>
        <v>N/A</v>
      </c>
      <c r="E115" s="43">
        <v>35292670</v>
      </c>
      <c r="F115" s="11" t="str">
        <f t="shared" ref="F115:F146" si="24">IF($B115="N/A","N/A",IF(E115&gt;10,"No",IF(E115&lt;-10,"No","Yes")))</f>
        <v>N/A</v>
      </c>
      <c r="G115" s="43">
        <v>73536716</v>
      </c>
      <c r="H115" s="11" t="str">
        <f t="shared" ref="H115:H146" si="25">IF($B115="N/A","N/A",IF(G115&gt;10,"No",IF(G115&lt;-10,"No","Yes")))</f>
        <v>N/A</v>
      </c>
      <c r="I115" s="12">
        <v>472</v>
      </c>
      <c r="J115" s="12">
        <v>108.4</v>
      </c>
      <c r="K115" s="41" t="s">
        <v>739</v>
      </c>
      <c r="L115" s="9" t="str">
        <f t="shared" si="19"/>
        <v>No</v>
      </c>
    </row>
    <row r="116" spans="1:12" ht="25" x14ac:dyDescent="0.25">
      <c r="A116" s="2" t="s">
        <v>526</v>
      </c>
      <c r="B116" s="33" t="s">
        <v>213</v>
      </c>
      <c r="C116" s="43">
        <v>4132</v>
      </c>
      <c r="D116" s="11" t="str">
        <f t="shared" si="23"/>
        <v>N/A</v>
      </c>
      <c r="E116" s="34">
        <v>16348</v>
      </c>
      <c r="F116" s="11" t="str">
        <f t="shared" si="24"/>
        <v>N/A</v>
      </c>
      <c r="G116" s="34">
        <v>22986</v>
      </c>
      <c r="H116" s="11" t="str">
        <f t="shared" si="25"/>
        <v>N/A</v>
      </c>
      <c r="I116" s="12">
        <v>295.60000000000002</v>
      </c>
      <c r="J116" s="12">
        <v>40.6</v>
      </c>
      <c r="K116" s="41" t="s">
        <v>739</v>
      </c>
      <c r="L116" s="9" t="str">
        <f t="shared" si="19"/>
        <v>No</v>
      </c>
    </row>
    <row r="117" spans="1:12" ht="25" x14ac:dyDescent="0.25">
      <c r="A117" s="2" t="s">
        <v>1201</v>
      </c>
      <c r="B117" s="33" t="s">
        <v>213</v>
      </c>
      <c r="C117" s="43">
        <v>1493.3407551</v>
      </c>
      <c r="D117" s="11" t="str">
        <f t="shared" si="23"/>
        <v>N/A</v>
      </c>
      <c r="E117" s="43">
        <v>2158.8371665999998</v>
      </c>
      <c r="F117" s="11" t="str">
        <f t="shared" si="24"/>
        <v>N/A</v>
      </c>
      <c r="G117" s="43">
        <v>3199.1958583000001</v>
      </c>
      <c r="H117" s="11" t="str">
        <f t="shared" si="25"/>
        <v>N/A</v>
      </c>
      <c r="I117" s="12">
        <v>44.56</v>
      </c>
      <c r="J117" s="12">
        <v>48.19</v>
      </c>
      <c r="K117" s="41" t="s">
        <v>739</v>
      </c>
      <c r="L117" s="9" t="str">
        <f t="shared" si="19"/>
        <v>No</v>
      </c>
    </row>
    <row r="118" spans="1:12" ht="25" x14ac:dyDescent="0.25">
      <c r="A118" s="2" t="s">
        <v>1202</v>
      </c>
      <c r="B118" s="33" t="s">
        <v>213</v>
      </c>
      <c r="C118" s="43">
        <v>18901392</v>
      </c>
      <c r="D118" s="11" t="str">
        <f t="shared" si="23"/>
        <v>N/A</v>
      </c>
      <c r="E118" s="43">
        <v>20272616</v>
      </c>
      <c r="F118" s="11" t="str">
        <f t="shared" si="24"/>
        <v>N/A</v>
      </c>
      <c r="G118" s="43">
        <v>22531397</v>
      </c>
      <c r="H118" s="11" t="str">
        <f t="shared" si="25"/>
        <v>N/A</v>
      </c>
      <c r="I118" s="12">
        <v>7.2549999999999999</v>
      </c>
      <c r="J118" s="12">
        <v>11.14</v>
      </c>
      <c r="K118" s="41" t="s">
        <v>739</v>
      </c>
      <c r="L118" s="9" t="str">
        <f t="shared" si="19"/>
        <v>Yes</v>
      </c>
    </row>
    <row r="119" spans="1:12" ht="25" x14ac:dyDescent="0.25">
      <c r="A119" s="2" t="s">
        <v>527</v>
      </c>
      <c r="B119" s="33" t="s">
        <v>213</v>
      </c>
      <c r="C119" s="43">
        <v>20105</v>
      </c>
      <c r="D119" s="11" t="str">
        <f t="shared" si="23"/>
        <v>N/A</v>
      </c>
      <c r="E119" s="34">
        <v>22610</v>
      </c>
      <c r="F119" s="11" t="str">
        <f t="shared" si="24"/>
        <v>N/A</v>
      </c>
      <c r="G119" s="34">
        <v>23481</v>
      </c>
      <c r="H119" s="11" t="str">
        <f t="shared" si="25"/>
        <v>N/A</v>
      </c>
      <c r="I119" s="12">
        <v>12.46</v>
      </c>
      <c r="J119" s="12">
        <v>3.8519999999999999</v>
      </c>
      <c r="K119" s="41" t="s">
        <v>739</v>
      </c>
      <c r="L119" s="9" t="str">
        <f t="shared" si="19"/>
        <v>Yes</v>
      </c>
    </row>
    <row r="120" spans="1:12" ht="25" x14ac:dyDescent="0.25">
      <c r="A120" s="2" t="s">
        <v>1203</v>
      </c>
      <c r="B120" s="33" t="s">
        <v>213</v>
      </c>
      <c r="C120" s="43">
        <v>940.13389703999997</v>
      </c>
      <c r="D120" s="11" t="str">
        <f t="shared" si="23"/>
        <v>N/A</v>
      </c>
      <c r="E120" s="43">
        <v>896.62167182999997</v>
      </c>
      <c r="F120" s="11" t="str">
        <f t="shared" si="24"/>
        <v>N/A</v>
      </c>
      <c r="G120" s="43">
        <v>959.55866445000004</v>
      </c>
      <c r="H120" s="11" t="str">
        <f t="shared" si="25"/>
        <v>N/A</v>
      </c>
      <c r="I120" s="12">
        <v>-4.63</v>
      </c>
      <c r="J120" s="12">
        <v>7.0190000000000001</v>
      </c>
      <c r="K120" s="41" t="s">
        <v>739</v>
      </c>
      <c r="L120" s="9" t="str">
        <f t="shared" si="19"/>
        <v>Yes</v>
      </c>
    </row>
    <row r="121" spans="1:12" ht="25" x14ac:dyDescent="0.25">
      <c r="A121" s="2" t="s">
        <v>1204</v>
      </c>
      <c r="B121" s="33" t="s">
        <v>213</v>
      </c>
      <c r="C121" s="43">
        <v>11372944</v>
      </c>
      <c r="D121" s="11" t="str">
        <f t="shared" si="23"/>
        <v>N/A</v>
      </c>
      <c r="E121" s="43">
        <v>10988919</v>
      </c>
      <c r="F121" s="11" t="str">
        <f t="shared" si="24"/>
        <v>N/A</v>
      </c>
      <c r="G121" s="43">
        <v>3471976</v>
      </c>
      <c r="H121" s="11" t="str">
        <f t="shared" si="25"/>
        <v>N/A</v>
      </c>
      <c r="I121" s="12">
        <v>-3.38</v>
      </c>
      <c r="J121" s="12">
        <v>-68.400000000000006</v>
      </c>
      <c r="K121" s="41" t="s">
        <v>739</v>
      </c>
      <c r="L121" s="9" t="str">
        <f t="shared" si="19"/>
        <v>No</v>
      </c>
    </row>
    <row r="122" spans="1:12" x14ac:dyDescent="0.25">
      <c r="A122" s="2" t="s">
        <v>528</v>
      </c>
      <c r="B122" s="33" t="s">
        <v>213</v>
      </c>
      <c r="C122" s="43">
        <v>900</v>
      </c>
      <c r="D122" s="11" t="str">
        <f t="shared" si="23"/>
        <v>N/A</v>
      </c>
      <c r="E122" s="34">
        <v>821</v>
      </c>
      <c r="F122" s="11" t="str">
        <f t="shared" si="24"/>
        <v>N/A</v>
      </c>
      <c r="G122" s="34">
        <v>552</v>
      </c>
      <c r="H122" s="11" t="str">
        <f t="shared" si="25"/>
        <v>N/A</v>
      </c>
      <c r="I122" s="12">
        <v>-8.7799999999999994</v>
      </c>
      <c r="J122" s="12">
        <v>-32.799999999999997</v>
      </c>
      <c r="K122" s="41" t="s">
        <v>739</v>
      </c>
      <c r="L122" s="9" t="str">
        <f t="shared" si="19"/>
        <v>No</v>
      </c>
    </row>
    <row r="123" spans="1:12" ht="25" x14ac:dyDescent="0.25">
      <c r="A123" s="2" t="s">
        <v>1205</v>
      </c>
      <c r="B123" s="33" t="s">
        <v>213</v>
      </c>
      <c r="C123" s="43">
        <v>12636.604444000001</v>
      </c>
      <c r="D123" s="11" t="str">
        <f t="shared" si="23"/>
        <v>N/A</v>
      </c>
      <c r="E123" s="43">
        <v>13384.797807999999</v>
      </c>
      <c r="F123" s="11" t="str">
        <f t="shared" si="24"/>
        <v>N/A</v>
      </c>
      <c r="G123" s="43">
        <v>6289.8115942000004</v>
      </c>
      <c r="H123" s="11" t="str">
        <f t="shared" si="25"/>
        <v>N/A</v>
      </c>
      <c r="I123" s="12">
        <v>5.9210000000000003</v>
      </c>
      <c r="J123" s="12">
        <v>-53</v>
      </c>
      <c r="K123" s="41" t="s">
        <v>739</v>
      </c>
      <c r="L123" s="9" t="str">
        <f t="shared" si="19"/>
        <v>No</v>
      </c>
    </row>
    <row r="124" spans="1:12" ht="25" x14ac:dyDescent="0.25">
      <c r="A124" s="2" t="s">
        <v>1206</v>
      </c>
      <c r="B124" s="33" t="s">
        <v>213</v>
      </c>
      <c r="C124" s="43">
        <v>19481464</v>
      </c>
      <c r="D124" s="11" t="str">
        <f t="shared" si="23"/>
        <v>N/A</v>
      </c>
      <c r="E124" s="43">
        <v>21675557</v>
      </c>
      <c r="F124" s="11" t="str">
        <f t="shared" si="24"/>
        <v>N/A</v>
      </c>
      <c r="G124" s="43">
        <v>27381478</v>
      </c>
      <c r="H124" s="11" t="str">
        <f t="shared" si="25"/>
        <v>N/A</v>
      </c>
      <c r="I124" s="12">
        <v>11.26</v>
      </c>
      <c r="J124" s="12">
        <v>26.32</v>
      </c>
      <c r="K124" s="41" t="s">
        <v>739</v>
      </c>
      <c r="L124" s="9" t="str">
        <f t="shared" si="19"/>
        <v>Yes</v>
      </c>
    </row>
    <row r="125" spans="1:12" ht="25" x14ac:dyDescent="0.25">
      <c r="A125" s="2" t="s">
        <v>529</v>
      </c>
      <c r="B125" s="33" t="s">
        <v>213</v>
      </c>
      <c r="C125" s="43">
        <v>20805</v>
      </c>
      <c r="D125" s="11" t="str">
        <f t="shared" si="23"/>
        <v>N/A</v>
      </c>
      <c r="E125" s="34">
        <v>22295</v>
      </c>
      <c r="F125" s="11" t="str">
        <f t="shared" si="24"/>
        <v>N/A</v>
      </c>
      <c r="G125" s="34">
        <v>24618</v>
      </c>
      <c r="H125" s="11" t="str">
        <f t="shared" si="25"/>
        <v>N/A</v>
      </c>
      <c r="I125" s="12">
        <v>7.1619999999999999</v>
      </c>
      <c r="J125" s="12">
        <v>10.42</v>
      </c>
      <c r="K125" s="41" t="s">
        <v>739</v>
      </c>
      <c r="L125" s="9" t="str">
        <f t="shared" si="19"/>
        <v>Yes</v>
      </c>
    </row>
    <row r="126" spans="1:12" ht="25" x14ac:dyDescent="0.25">
      <c r="A126" s="2" t="s">
        <v>1207</v>
      </c>
      <c r="B126" s="33" t="s">
        <v>213</v>
      </c>
      <c r="C126" s="43">
        <v>936.38375391</v>
      </c>
      <c r="D126" s="11" t="str">
        <f t="shared" si="23"/>
        <v>N/A</v>
      </c>
      <c r="E126" s="43">
        <v>972.21605740999996</v>
      </c>
      <c r="F126" s="11" t="str">
        <f t="shared" si="24"/>
        <v>N/A</v>
      </c>
      <c r="G126" s="43">
        <v>1112.2543667</v>
      </c>
      <c r="H126" s="11" t="str">
        <f t="shared" si="25"/>
        <v>N/A</v>
      </c>
      <c r="I126" s="12">
        <v>3.827</v>
      </c>
      <c r="J126" s="12">
        <v>14.4</v>
      </c>
      <c r="K126" s="41" t="s">
        <v>739</v>
      </c>
      <c r="L126" s="9" t="str">
        <f t="shared" si="19"/>
        <v>Yes</v>
      </c>
    </row>
    <row r="127" spans="1:12" ht="25" x14ac:dyDescent="0.25">
      <c r="A127" s="2" t="s">
        <v>1208</v>
      </c>
      <c r="B127" s="33" t="s">
        <v>213</v>
      </c>
      <c r="C127" s="43">
        <v>28578242</v>
      </c>
      <c r="D127" s="11" t="str">
        <f t="shared" si="23"/>
        <v>N/A</v>
      </c>
      <c r="E127" s="43">
        <v>30969040</v>
      </c>
      <c r="F127" s="11" t="str">
        <f t="shared" si="24"/>
        <v>N/A</v>
      </c>
      <c r="G127" s="43">
        <v>34575290</v>
      </c>
      <c r="H127" s="11" t="str">
        <f t="shared" si="25"/>
        <v>N/A</v>
      </c>
      <c r="I127" s="12">
        <v>8.3659999999999997</v>
      </c>
      <c r="J127" s="12">
        <v>11.64</v>
      </c>
      <c r="K127" s="41" t="s">
        <v>739</v>
      </c>
      <c r="L127" s="9" t="str">
        <f t="shared" si="19"/>
        <v>Yes</v>
      </c>
    </row>
    <row r="128" spans="1:12" x14ac:dyDescent="0.25">
      <c r="A128" s="2" t="s">
        <v>530</v>
      </c>
      <c r="B128" s="33" t="s">
        <v>213</v>
      </c>
      <c r="C128" s="43">
        <v>13924</v>
      </c>
      <c r="D128" s="11" t="str">
        <f t="shared" si="23"/>
        <v>N/A</v>
      </c>
      <c r="E128" s="34">
        <v>14308</v>
      </c>
      <c r="F128" s="11" t="str">
        <f t="shared" si="24"/>
        <v>N/A</v>
      </c>
      <c r="G128" s="34">
        <v>14137</v>
      </c>
      <c r="H128" s="11" t="str">
        <f t="shared" si="25"/>
        <v>N/A</v>
      </c>
      <c r="I128" s="12">
        <v>2.758</v>
      </c>
      <c r="J128" s="12">
        <v>-1.2</v>
      </c>
      <c r="K128" s="41" t="s">
        <v>739</v>
      </c>
      <c r="L128" s="9" t="str">
        <f t="shared" si="19"/>
        <v>Yes</v>
      </c>
    </row>
    <row r="129" spans="1:12" ht="25" x14ac:dyDescent="0.25">
      <c r="A129" s="2" t="s">
        <v>1209</v>
      </c>
      <c r="B129" s="33" t="s">
        <v>213</v>
      </c>
      <c r="C129" s="43">
        <v>2052.4448434000001</v>
      </c>
      <c r="D129" s="11" t="str">
        <f t="shared" si="23"/>
        <v>N/A</v>
      </c>
      <c r="E129" s="43">
        <v>2164.4562483</v>
      </c>
      <c r="F129" s="11" t="str">
        <f t="shared" si="24"/>
        <v>N/A</v>
      </c>
      <c r="G129" s="43">
        <v>2445.7303529999999</v>
      </c>
      <c r="H129" s="11" t="str">
        <f t="shared" si="25"/>
        <v>N/A</v>
      </c>
      <c r="I129" s="12">
        <v>5.4569999999999999</v>
      </c>
      <c r="J129" s="12">
        <v>13</v>
      </c>
      <c r="K129" s="41" t="s">
        <v>739</v>
      </c>
      <c r="L129" s="9" t="str">
        <f t="shared" si="19"/>
        <v>Yes</v>
      </c>
    </row>
    <row r="130" spans="1:12" ht="25" x14ac:dyDescent="0.25">
      <c r="A130" s="2" t="s">
        <v>1210</v>
      </c>
      <c r="B130" s="33" t="s">
        <v>213</v>
      </c>
      <c r="C130" s="43">
        <v>449477</v>
      </c>
      <c r="D130" s="11" t="str">
        <f t="shared" si="23"/>
        <v>N/A</v>
      </c>
      <c r="E130" s="43">
        <v>363675</v>
      </c>
      <c r="F130" s="11" t="str">
        <f t="shared" si="24"/>
        <v>N/A</v>
      </c>
      <c r="G130" s="43">
        <v>279990</v>
      </c>
      <c r="H130" s="11" t="str">
        <f t="shared" si="25"/>
        <v>N/A</v>
      </c>
      <c r="I130" s="12">
        <v>-19.100000000000001</v>
      </c>
      <c r="J130" s="12">
        <v>-23</v>
      </c>
      <c r="K130" s="41" t="s">
        <v>739</v>
      </c>
      <c r="L130" s="9" t="str">
        <f t="shared" si="19"/>
        <v>Yes</v>
      </c>
    </row>
    <row r="131" spans="1:12" x14ac:dyDescent="0.25">
      <c r="A131" s="2" t="s">
        <v>531</v>
      </c>
      <c r="B131" s="33" t="s">
        <v>213</v>
      </c>
      <c r="C131" s="43">
        <v>655</v>
      </c>
      <c r="D131" s="11" t="str">
        <f t="shared" si="23"/>
        <v>N/A</v>
      </c>
      <c r="E131" s="34">
        <v>675</v>
      </c>
      <c r="F131" s="11" t="str">
        <f t="shared" si="24"/>
        <v>N/A</v>
      </c>
      <c r="G131" s="34">
        <v>550</v>
      </c>
      <c r="H131" s="11" t="str">
        <f t="shared" si="25"/>
        <v>N/A</v>
      </c>
      <c r="I131" s="12">
        <v>3.0529999999999999</v>
      </c>
      <c r="J131" s="12">
        <v>-18.5</v>
      </c>
      <c r="K131" s="41" t="s">
        <v>739</v>
      </c>
      <c r="L131" s="9" t="str">
        <f t="shared" si="19"/>
        <v>Yes</v>
      </c>
    </row>
    <row r="132" spans="1:12" ht="25" x14ac:dyDescent="0.25">
      <c r="A132" s="2" t="s">
        <v>1211</v>
      </c>
      <c r="B132" s="33" t="s">
        <v>213</v>
      </c>
      <c r="C132" s="43">
        <v>686.22442748000003</v>
      </c>
      <c r="D132" s="11" t="str">
        <f t="shared" si="23"/>
        <v>N/A</v>
      </c>
      <c r="E132" s="43">
        <v>538.77777777999995</v>
      </c>
      <c r="F132" s="11" t="str">
        <f t="shared" si="24"/>
        <v>N/A</v>
      </c>
      <c r="G132" s="43">
        <v>509.07272726999997</v>
      </c>
      <c r="H132" s="11" t="str">
        <f t="shared" si="25"/>
        <v>N/A</v>
      </c>
      <c r="I132" s="12">
        <v>-21.5</v>
      </c>
      <c r="J132" s="12">
        <v>-5.51</v>
      </c>
      <c r="K132" s="41" t="s">
        <v>739</v>
      </c>
      <c r="L132" s="9" t="str">
        <f t="shared" si="19"/>
        <v>Yes</v>
      </c>
    </row>
    <row r="133" spans="1:12" x14ac:dyDescent="0.25">
      <c r="A133" s="2" t="s">
        <v>1212</v>
      </c>
      <c r="B133" s="33" t="s">
        <v>213</v>
      </c>
      <c r="C133" s="43">
        <v>40447</v>
      </c>
      <c r="D133" s="11" t="str">
        <f t="shared" si="23"/>
        <v>N/A</v>
      </c>
      <c r="E133" s="43">
        <v>59295</v>
      </c>
      <c r="F133" s="11" t="str">
        <f t="shared" si="24"/>
        <v>N/A</v>
      </c>
      <c r="G133" s="43">
        <v>265333</v>
      </c>
      <c r="H133" s="11" t="str">
        <f t="shared" si="25"/>
        <v>N/A</v>
      </c>
      <c r="I133" s="12">
        <v>46.6</v>
      </c>
      <c r="J133" s="12">
        <v>347.5</v>
      </c>
      <c r="K133" s="41" t="s">
        <v>739</v>
      </c>
      <c r="L133" s="9" t="str">
        <f t="shared" si="19"/>
        <v>No</v>
      </c>
    </row>
    <row r="134" spans="1:12" x14ac:dyDescent="0.25">
      <c r="A134" s="2" t="s">
        <v>532</v>
      </c>
      <c r="B134" s="33" t="s">
        <v>213</v>
      </c>
      <c r="C134" s="43">
        <v>87</v>
      </c>
      <c r="D134" s="11" t="str">
        <f t="shared" si="23"/>
        <v>N/A</v>
      </c>
      <c r="E134" s="34">
        <v>224</v>
      </c>
      <c r="F134" s="11" t="str">
        <f t="shared" si="24"/>
        <v>N/A</v>
      </c>
      <c r="G134" s="34">
        <v>3857</v>
      </c>
      <c r="H134" s="11" t="str">
        <f t="shared" si="25"/>
        <v>N/A</v>
      </c>
      <c r="I134" s="12">
        <v>157.5</v>
      </c>
      <c r="J134" s="12">
        <v>1622</v>
      </c>
      <c r="K134" s="41" t="s">
        <v>739</v>
      </c>
      <c r="L134" s="9" t="str">
        <f t="shared" si="19"/>
        <v>No</v>
      </c>
    </row>
    <row r="135" spans="1:12" x14ac:dyDescent="0.25">
      <c r="A135" s="2" t="s">
        <v>1213</v>
      </c>
      <c r="B135" s="33" t="s">
        <v>213</v>
      </c>
      <c r="C135" s="43">
        <v>464.90804598</v>
      </c>
      <c r="D135" s="11" t="str">
        <f t="shared" si="23"/>
        <v>N/A</v>
      </c>
      <c r="E135" s="43">
        <v>264.70982142999998</v>
      </c>
      <c r="F135" s="11" t="str">
        <f t="shared" si="24"/>
        <v>N/A</v>
      </c>
      <c r="G135" s="43">
        <v>68.792584911000006</v>
      </c>
      <c r="H135" s="11" t="str">
        <f t="shared" si="25"/>
        <v>N/A</v>
      </c>
      <c r="I135" s="12">
        <v>-43.1</v>
      </c>
      <c r="J135" s="12">
        <v>-74</v>
      </c>
      <c r="K135" s="41" t="s">
        <v>739</v>
      </c>
      <c r="L135" s="9" t="str">
        <f t="shared" si="19"/>
        <v>No</v>
      </c>
    </row>
    <row r="136" spans="1:12" x14ac:dyDescent="0.25">
      <c r="A136" s="2" t="s">
        <v>1214</v>
      </c>
      <c r="B136" s="33" t="s">
        <v>213</v>
      </c>
      <c r="C136" s="43">
        <v>144452943</v>
      </c>
      <c r="D136" s="11" t="str">
        <f t="shared" si="23"/>
        <v>N/A</v>
      </c>
      <c r="E136" s="43">
        <v>420841</v>
      </c>
      <c r="F136" s="11" t="str">
        <f t="shared" si="24"/>
        <v>N/A</v>
      </c>
      <c r="G136" s="43">
        <v>253476</v>
      </c>
      <c r="H136" s="11" t="str">
        <f t="shared" si="25"/>
        <v>N/A</v>
      </c>
      <c r="I136" s="12">
        <v>-99.7</v>
      </c>
      <c r="J136" s="12">
        <v>-39.799999999999997</v>
      </c>
      <c r="K136" s="41" t="s">
        <v>739</v>
      </c>
      <c r="L136" s="9" t="str">
        <f t="shared" si="19"/>
        <v>No</v>
      </c>
    </row>
    <row r="137" spans="1:12" x14ac:dyDescent="0.25">
      <c r="A137" s="2" t="s">
        <v>533</v>
      </c>
      <c r="B137" s="33" t="s">
        <v>213</v>
      </c>
      <c r="C137" s="43">
        <v>10142</v>
      </c>
      <c r="D137" s="11" t="str">
        <f t="shared" si="23"/>
        <v>N/A</v>
      </c>
      <c r="E137" s="34">
        <v>86</v>
      </c>
      <c r="F137" s="11" t="str">
        <f t="shared" si="24"/>
        <v>N/A</v>
      </c>
      <c r="G137" s="34">
        <v>117</v>
      </c>
      <c r="H137" s="11" t="str">
        <f t="shared" si="25"/>
        <v>N/A</v>
      </c>
      <c r="I137" s="12">
        <v>-99.2</v>
      </c>
      <c r="J137" s="12">
        <v>36.049999999999997</v>
      </c>
      <c r="K137" s="41" t="s">
        <v>739</v>
      </c>
      <c r="L137" s="9" t="str">
        <f t="shared" si="19"/>
        <v>No</v>
      </c>
    </row>
    <row r="138" spans="1:12" x14ac:dyDescent="0.25">
      <c r="A138" s="2" t="s">
        <v>1215</v>
      </c>
      <c r="B138" s="33" t="s">
        <v>213</v>
      </c>
      <c r="C138" s="43">
        <v>14243.043088</v>
      </c>
      <c r="D138" s="11" t="str">
        <f t="shared" si="23"/>
        <v>N/A</v>
      </c>
      <c r="E138" s="43">
        <v>4893.5</v>
      </c>
      <c r="F138" s="11" t="str">
        <f t="shared" si="24"/>
        <v>N/A</v>
      </c>
      <c r="G138" s="43">
        <v>2166.4615385000002</v>
      </c>
      <c r="H138" s="11" t="str">
        <f t="shared" si="25"/>
        <v>N/A</v>
      </c>
      <c r="I138" s="12">
        <v>-65.599999999999994</v>
      </c>
      <c r="J138" s="12">
        <v>-55.7</v>
      </c>
      <c r="K138" s="41" t="s">
        <v>739</v>
      </c>
      <c r="L138" s="9" t="str">
        <f t="shared" si="19"/>
        <v>No</v>
      </c>
    </row>
    <row r="139" spans="1:12" x14ac:dyDescent="0.25">
      <c r="A139" s="48" t="s">
        <v>406</v>
      </c>
      <c r="B139" s="14" t="s">
        <v>213</v>
      </c>
      <c r="C139" s="14">
        <v>16878964885</v>
      </c>
      <c r="D139" s="11" t="str">
        <f t="shared" si="23"/>
        <v>N/A</v>
      </c>
      <c r="E139" s="14">
        <v>17895387666</v>
      </c>
      <c r="F139" s="11" t="str">
        <f t="shared" si="24"/>
        <v>N/A</v>
      </c>
      <c r="G139" s="14">
        <v>18251067736</v>
      </c>
      <c r="H139" s="11" t="str">
        <f t="shared" si="25"/>
        <v>N/A</v>
      </c>
      <c r="I139" s="12">
        <v>6.0220000000000002</v>
      </c>
      <c r="J139" s="12">
        <v>1.988</v>
      </c>
      <c r="K139" s="14" t="s">
        <v>213</v>
      </c>
      <c r="L139" s="9" t="str">
        <f t="shared" ref="L139:L158" si="26">IF(J139="Div by 0", "N/A", IF(K139="N/A","N/A", IF(J139&gt;VALUE(MID(K139,1,2)), "No", IF(J139&lt;-1*VALUE(MID(K139,1,2)), "No", "Yes"))))</f>
        <v>N/A</v>
      </c>
    </row>
    <row r="140" spans="1:12" x14ac:dyDescent="0.25">
      <c r="A140" s="48" t="s">
        <v>1216</v>
      </c>
      <c r="B140" s="14" t="s">
        <v>213</v>
      </c>
      <c r="C140" s="14">
        <v>7487.3697824999999</v>
      </c>
      <c r="D140" s="11" t="str">
        <f t="shared" si="23"/>
        <v>N/A</v>
      </c>
      <c r="E140" s="14">
        <v>7652.1339845000002</v>
      </c>
      <c r="F140" s="11" t="str">
        <f t="shared" si="24"/>
        <v>N/A</v>
      </c>
      <c r="G140" s="14">
        <v>7779.1165896000002</v>
      </c>
      <c r="H140" s="11" t="str">
        <f t="shared" si="25"/>
        <v>N/A</v>
      </c>
      <c r="I140" s="12">
        <v>2.2010000000000001</v>
      </c>
      <c r="J140" s="12">
        <v>1.659</v>
      </c>
      <c r="K140" s="14" t="s">
        <v>213</v>
      </c>
      <c r="L140" s="9" t="str">
        <f t="shared" si="26"/>
        <v>N/A</v>
      </c>
    </row>
    <row r="141" spans="1:12" x14ac:dyDescent="0.25">
      <c r="A141" s="48" t="s">
        <v>407</v>
      </c>
      <c r="B141" s="14" t="s">
        <v>213</v>
      </c>
      <c r="C141" s="14">
        <v>34678763</v>
      </c>
      <c r="D141" s="11" t="str">
        <f t="shared" si="23"/>
        <v>N/A</v>
      </c>
      <c r="E141" s="14">
        <v>37629536</v>
      </c>
      <c r="F141" s="11" t="str">
        <f t="shared" si="24"/>
        <v>N/A</v>
      </c>
      <c r="G141" s="14">
        <v>31200081</v>
      </c>
      <c r="H141" s="11" t="str">
        <f t="shared" si="25"/>
        <v>N/A</v>
      </c>
      <c r="I141" s="12">
        <v>8.5090000000000003</v>
      </c>
      <c r="J141" s="12">
        <v>-17.100000000000001</v>
      </c>
      <c r="K141" s="14" t="s">
        <v>213</v>
      </c>
      <c r="L141" s="9" t="str">
        <f t="shared" si="26"/>
        <v>N/A</v>
      </c>
    </row>
    <row r="142" spans="1:12" x14ac:dyDescent="0.25">
      <c r="A142" s="48" t="s">
        <v>1217</v>
      </c>
      <c r="B142" s="14" t="s">
        <v>213</v>
      </c>
      <c r="C142" s="14">
        <v>6769.2295530000001</v>
      </c>
      <c r="D142" s="11" t="str">
        <f t="shared" si="23"/>
        <v>N/A</v>
      </c>
      <c r="E142" s="14">
        <v>7192.1896023999998</v>
      </c>
      <c r="F142" s="11" t="str">
        <f t="shared" si="24"/>
        <v>N/A</v>
      </c>
      <c r="G142" s="14">
        <v>6967.4142474</v>
      </c>
      <c r="H142" s="11" t="str">
        <f t="shared" si="25"/>
        <v>N/A</v>
      </c>
      <c r="I142" s="12">
        <v>6.2480000000000002</v>
      </c>
      <c r="J142" s="12">
        <v>-3.13</v>
      </c>
      <c r="K142" s="14" t="s">
        <v>213</v>
      </c>
      <c r="L142" s="9" t="str">
        <f t="shared" si="26"/>
        <v>N/A</v>
      </c>
    </row>
    <row r="143" spans="1:12" x14ac:dyDescent="0.25">
      <c r="A143" s="48" t="s">
        <v>408</v>
      </c>
      <c r="B143" s="14" t="s">
        <v>213</v>
      </c>
      <c r="C143" s="14">
        <v>2000100</v>
      </c>
      <c r="D143" s="11" t="str">
        <f t="shared" si="23"/>
        <v>N/A</v>
      </c>
      <c r="E143" s="14">
        <v>2138989</v>
      </c>
      <c r="F143" s="11" t="str">
        <f t="shared" si="24"/>
        <v>N/A</v>
      </c>
      <c r="G143" s="14">
        <v>2861715</v>
      </c>
      <c r="H143" s="11" t="str">
        <f t="shared" si="25"/>
        <v>N/A</v>
      </c>
      <c r="I143" s="12">
        <v>6.944</v>
      </c>
      <c r="J143" s="12">
        <v>33.79</v>
      </c>
      <c r="K143" s="14" t="s">
        <v>213</v>
      </c>
      <c r="L143" s="9" t="str">
        <f t="shared" si="26"/>
        <v>N/A</v>
      </c>
    </row>
    <row r="144" spans="1:12" x14ac:dyDescent="0.25">
      <c r="A144" s="48" t="s">
        <v>1218</v>
      </c>
      <c r="B144" s="14" t="s">
        <v>213</v>
      </c>
      <c r="C144" s="14">
        <v>32.57279656</v>
      </c>
      <c r="D144" s="11" t="str">
        <f t="shared" si="23"/>
        <v>N/A</v>
      </c>
      <c r="E144" s="14">
        <v>30.413607280000001</v>
      </c>
      <c r="F144" s="11" t="str">
        <f t="shared" si="24"/>
        <v>N/A</v>
      </c>
      <c r="G144" s="14">
        <v>39.276900906000002</v>
      </c>
      <c r="H144" s="11" t="str">
        <f t="shared" si="25"/>
        <v>N/A</v>
      </c>
      <c r="I144" s="12">
        <v>-6.63</v>
      </c>
      <c r="J144" s="12">
        <v>29.14</v>
      </c>
      <c r="K144" s="14" t="s">
        <v>213</v>
      </c>
      <c r="L144" s="9" t="str">
        <f t="shared" si="26"/>
        <v>N/A</v>
      </c>
    </row>
    <row r="145" spans="1:13" x14ac:dyDescent="0.25">
      <c r="A145" s="48" t="s">
        <v>409</v>
      </c>
      <c r="B145" s="14" t="s">
        <v>213</v>
      </c>
      <c r="C145" s="14">
        <v>11872258</v>
      </c>
      <c r="D145" s="11" t="str">
        <f t="shared" si="23"/>
        <v>N/A</v>
      </c>
      <c r="E145" s="14">
        <v>10749051</v>
      </c>
      <c r="F145" s="11" t="str">
        <f t="shared" si="24"/>
        <v>N/A</v>
      </c>
      <c r="G145" s="14">
        <v>9725850</v>
      </c>
      <c r="H145" s="11" t="str">
        <f t="shared" si="25"/>
        <v>N/A</v>
      </c>
      <c r="I145" s="12">
        <v>-9.4600000000000009</v>
      </c>
      <c r="J145" s="12">
        <v>-9.52</v>
      </c>
      <c r="K145" s="14" t="s">
        <v>213</v>
      </c>
      <c r="L145" s="9" t="str">
        <f t="shared" si="26"/>
        <v>N/A</v>
      </c>
    </row>
    <row r="146" spans="1:13" x14ac:dyDescent="0.25">
      <c r="A146" s="48" t="s">
        <v>1219</v>
      </c>
      <c r="B146" s="14" t="s">
        <v>213</v>
      </c>
      <c r="C146" s="14">
        <v>7438.7581454000001</v>
      </c>
      <c r="D146" s="11" t="str">
        <f t="shared" si="23"/>
        <v>N/A</v>
      </c>
      <c r="E146" s="14">
        <v>7532.6215837</v>
      </c>
      <c r="F146" s="11" t="str">
        <f t="shared" si="24"/>
        <v>N/A</v>
      </c>
      <c r="G146" s="14">
        <v>6892.8773918999996</v>
      </c>
      <c r="H146" s="11" t="str">
        <f t="shared" si="25"/>
        <v>N/A</v>
      </c>
      <c r="I146" s="12">
        <v>1.262</v>
      </c>
      <c r="J146" s="12">
        <v>-8.49</v>
      </c>
      <c r="K146" s="14" t="s">
        <v>213</v>
      </c>
      <c r="L146" s="9" t="str">
        <f t="shared" si="26"/>
        <v>N/A</v>
      </c>
    </row>
    <row r="147" spans="1:13" x14ac:dyDescent="0.25">
      <c r="A147" s="48" t="s">
        <v>410</v>
      </c>
      <c r="B147" s="14" t="s">
        <v>213</v>
      </c>
      <c r="C147" s="14">
        <v>481846704</v>
      </c>
      <c r="D147" s="11" t="str">
        <f t="shared" ref="D147:D160" si="27">IF($B147="N/A","N/A",IF(C147&gt;10,"No",IF(C147&lt;-10,"No","Yes")))</f>
        <v>N/A</v>
      </c>
      <c r="E147" s="14">
        <v>510851187</v>
      </c>
      <c r="F147" s="11" t="str">
        <f t="shared" ref="F147:F160" si="28">IF($B147="N/A","N/A",IF(E147&gt;10,"No",IF(E147&lt;-10,"No","Yes")))</f>
        <v>N/A</v>
      </c>
      <c r="G147" s="14">
        <v>471315905</v>
      </c>
      <c r="H147" s="11" t="str">
        <f t="shared" ref="H147:H160" si="29">IF($B147="N/A","N/A",IF(G147&gt;10,"No",IF(G147&lt;-10,"No","Yes")))</f>
        <v>N/A</v>
      </c>
      <c r="I147" s="12">
        <v>6.0190000000000001</v>
      </c>
      <c r="J147" s="12">
        <v>-7.74</v>
      </c>
      <c r="K147" s="14" t="s">
        <v>213</v>
      </c>
      <c r="L147" s="9" t="str">
        <f t="shared" si="26"/>
        <v>N/A</v>
      </c>
    </row>
    <row r="148" spans="1:13" x14ac:dyDescent="0.25">
      <c r="A148" s="48" t="s">
        <v>1220</v>
      </c>
      <c r="B148" s="14" t="s">
        <v>213</v>
      </c>
      <c r="C148" s="14">
        <v>6576.4959326999997</v>
      </c>
      <c r="D148" s="11" t="str">
        <f t="shared" si="27"/>
        <v>N/A</v>
      </c>
      <c r="E148" s="14">
        <v>6775.3944004000004</v>
      </c>
      <c r="F148" s="11" t="str">
        <f t="shared" si="28"/>
        <v>N/A</v>
      </c>
      <c r="G148" s="14">
        <v>7004.1447593000003</v>
      </c>
      <c r="H148" s="11" t="str">
        <f t="shared" si="29"/>
        <v>N/A</v>
      </c>
      <c r="I148" s="12">
        <v>3.024</v>
      </c>
      <c r="J148" s="12">
        <v>3.3759999999999999</v>
      </c>
      <c r="K148" s="14" t="s">
        <v>213</v>
      </c>
      <c r="L148" s="9" t="str">
        <f t="shared" si="26"/>
        <v>N/A</v>
      </c>
    </row>
    <row r="149" spans="1:13" x14ac:dyDescent="0.25">
      <c r="A149" s="48" t="s">
        <v>411</v>
      </c>
      <c r="B149" s="14" t="s">
        <v>213</v>
      </c>
      <c r="C149" s="14">
        <v>12836132</v>
      </c>
      <c r="D149" s="11" t="str">
        <f t="shared" si="27"/>
        <v>N/A</v>
      </c>
      <c r="E149" s="14">
        <v>12958529</v>
      </c>
      <c r="F149" s="11" t="str">
        <f t="shared" si="28"/>
        <v>N/A</v>
      </c>
      <c r="G149" s="14">
        <v>11862256</v>
      </c>
      <c r="H149" s="11" t="str">
        <f t="shared" si="29"/>
        <v>N/A</v>
      </c>
      <c r="I149" s="12">
        <v>0.95350000000000001</v>
      </c>
      <c r="J149" s="12">
        <v>-8.4600000000000009</v>
      </c>
      <c r="K149" s="14" t="s">
        <v>213</v>
      </c>
      <c r="L149" s="9" t="str">
        <f t="shared" si="26"/>
        <v>N/A</v>
      </c>
    </row>
    <row r="150" spans="1:13" x14ac:dyDescent="0.25">
      <c r="A150" s="48" t="s">
        <v>1221</v>
      </c>
      <c r="B150" s="14" t="s">
        <v>213</v>
      </c>
      <c r="C150" s="14">
        <v>137.77256384</v>
      </c>
      <c r="D150" s="11" t="str">
        <f t="shared" si="27"/>
        <v>N/A</v>
      </c>
      <c r="E150" s="14">
        <v>124.25118655999999</v>
      </c>
      <c r="F150" s="11" t="str">
        <f t="shared" si="28"/>
        <v>N/A</v>
      </c>
      <c r="G150" s="14">
        <v>115.2301834</v>
      </c>
      <c r="H150" s="11" t="str">
        <f t="shared" si="29"/>
        <v>N/A</v>
      </c>
      <c r="I150" s="12">
        <v>-9.81</v>
      </c>
      <c r="J150" s="12">
        <v>-7.26</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15875085</v>
      </c>
      <c r="D153" s="11" t="str">
        <f t="shared" si="27"/>
        <v>N/A</v>
      </c>
      <c r="E153" s="14">
        <v>14351456</v>
      </c>
      <c r="F153" s="11" t="str">
        <f t="shared" si="28"/>
        <v>N/A</v>
      </c>
      <c r="G153" s="14">
        <v>22356912</v>
      </c>
      <c r="H153" s="11" t="str">
        <f t="shared" si="29"/>
        <v>N/A</v>
      </c>
      <c r="I153" s="12">
        <v>-9.6</v>
      </c>
      <c r="J153" s="12">
        <v>55.78</v>
      </c>
      <c r="K153" s="14" t="s">
        <v>213</v>
      </c>
      <c r="L153" s="9" t="str">
        <f t="shared" si="26"/>
        <v>N/A</v>
      </c>
      <c r="M153" s="53"/>
    </row>
    <row r="154" spans="1:13" x14ac:dyDescent="0.25">
      <c r="A154" s="48" t="s">
        <v>1223</v>
      </c>
      <c r="B154" s="14" t="s">
        <v>213</v>
      </c>
      <c r="C154" s="14">
        <v>34361.655844000001</v>
      </c>
      <c r="D154" s="11" t="str">
        <f t="shared" si="27"/>
        <v>N/A</v>
      </c>
      <c r="E154" s="14">
        <v>28992.840403999999</v>
      </c>
      <c r="F154" s="11" t="str">
        <f t="shared" si="28"/>
        <v>N/A</v>
      </c>
      <c r="G154" s="14">
        <v>41021.856881</v>
      </c>
      <c r="H154" s="11" t="str">
        <f t="shared" si="29"/>
        <v>N/A</v>
      </c>
      <c r="I154" s="12">
        <v>-15.6</v>
      </c>
      <c r="J154" s="12">
        <v>41.49</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t="s">
        <v>1746</v>
      </c>
      <c r="D164" s="116" t="str">
        <f t="shared" ref="D164" si="31">IF($B164="N/A","N/A",IF(C164&gt;10,"No",IF(C164&lt;-10,"No","Yes")))</f>
        <v>N/A</v>
      </c>
      <c r="E164" s="115" t="s">
        <v>1746</v>
      </c>
      <c r="F164" s="116" t="str">
        <f t="shared" ref="F164" si="32">IF($B164="N/A","N/A",IF(E164&gt;10,"No",IF(E164&lt;-10,"No","Yes")))</f>
        <v>N/A</v>
      </c>
      <c r="G164" s="115" t="s">
        <v>1746</v>
      </c>
      <c r="H164" s="116" t="str">
        <f t="shared" ref="H164" si="33">IF($B164="N/A","N/A",IF(G164&gt;10,"No",IF(G164&lt;-10,"No","Yes")))</f>
        <v>N/A</v>
      </c>
      <c r="I164" s="117" t="s">
        <v>1746</v>
      </c>
      <c r="J164" s="117" t="s">
        <v>1746</v>
      </c>
      <c r="K164" s="118" t="s">
        <v>739</v>
      </c>
      <c r="L164" s="119" t="str">
        <f>IF(J164="Div by 0", "N/A", IF(OR(J164="N/A",K164="N/A"),"N/A", IF(J164&gt;VALUE(MID(K164,1,2)), "No", IF(J164&lt;-1*VALUE(MID(K164,1,2)), "No", "Yes"))))</f>
        <v>N/A</v>
      </c>
      <c r="N164" s="54"/>
    </row>
    <row r="165" spans="1:16" x14ac:dyDescent="0.25">
      <c r="A165" s="48"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1" t="s">
        <v>739</v>
      </c>
      <c r="L165" s="9" t="str">
        <f>IF(J165="Div by 0", "N/A", IF(OR(J165="N/A",K165="N/A"),"N/A", IF(J165&gt;VALUE(MID(K165,1,2)), "No", IF(J165&lt;-1*VALUE(MID(K165,1,2)), "No", "Yes"))))</f>
        <v>N/A</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2288920</v>
      </c>
      <c r="D6" s="11" t="str">
        <f t="shared" ref="D6:D11" si="0">IF($B6="N/A","N/A",IF(C6&gt;10,"No",IF(C6&lt;-10,"No","Yes")))</f>
        <v>N/A</v>
      </c>
      <c r="E6" s="1">
        <v>2374511</v>
      </c>
      <c r="F6" s="11" t="str">
        <f t="shared" ref="F6:F11" si="1">IF($B6="N/A","N/A",IF(E6&gt;10,"No",IF(E6&lt;-10,"No","Yes")))</f>
        <v>N/A</v>
      </c>
      <c r="G6" s="1">
        <v>2378049</v>
      </c>
      <c r="H6" s="11" t="str">
        <f t="shared" ref="H6:H11" si="2">IF($B6="N/A","N/A",IF(G6&gt;10,"No",IF(G6&lt;-10,"No","Yes")))</f>
        <v>N/A</v>
      </c>
      <c r="I6" s="12">
        <v>3.7389999999999999</v>
      </c>
      <c r="J6" s="12">
        <v>0.14899999999999999</v>
      </c>
      <c r="K6" s="1" t="s">
        <v>739</v>
      </c>
      <c r="L6" s="9" t="str">
        <f t="shared" ref="L6:L14" si="3">IF(J6="Div by 0", "N/A", IF(K6="N/A","N/A", IF(J6&gt;VALUE(MID(K6,1,2)), "No", IF(J6&lt;-1*VALUE(MID(K6,1,2)), "No", "Yes"))))</f>
        <v>Yes</v>
      </c>
    </row>
    <row r="7" spans="1:12" x14ac:dyDescent="0.25">
      <c r="A7" s="18" t="s">
        <v>100</v>
      </c>
      <c r="B7" s="41" t="s">
        <v>213</v>
      </c>
      <c r="C7" s="1">
        <v>203604</v>
      </c>
      <c r="D7" s="11" t="str">
        <f t="shared" si="0"/>
        <v>N/A</v>
      </c>
      <c r="E7" s="1">
        <v>207389</v>
      </c>
      <c r="F7" s="11" t="str">
        <f t="shared" si="1"/>
        <v>N/A</v>
      </c>
      <c r="G7" s="1">
        <v>208210</v>
      </c>
      <c r="H7" s="11" t="str">
        <f t="shared" si="2"/>
        <v>N/A</v>
      </c>
      <c r="I7" s="12">
        <v>1.859</v>
      </c>
      <c r="J7" s="12">
        <v>0.39589999999999997</v>
      </c>
      <c r="K7" s="41" t="s">
        <v>739</v>
      </c>
      <c r="L7" s="9" t="str">
        <f t="shared" si="3"/>
        <v>Yes</v>
      </c>
    </row>
    <row r="8" spans="1:12" x14ac:dyDescent="0.25">
      <c r="A8" s="18" t="s">
        <v>101</v>
      </c>
      <c r="B8" s="41" t="s">
        <v>213</v>
      </c>
      <c r="C8" s="1">
        <v>586256</v>
      </c>
      <c r="D8" s="11" t="str">
        <f t="shared" si="0"/>
        <v>N/A</v>
      </c>
      <c r="E8" s="1">
        <v>623054</v>
      </c>
      <c r="F8" s="11" t="str">
        <f t="shared" si="1"/>
        <v>N/A</v>
      </c>
      <c r="G8" s="1">
        <v>678719</v>
      </c>
      <c r="H8" s="11" t="str">
        <f t="shared" si="2"/>
        <v>N/A</v>
      </c>
      <c r="I8" s="12">
        <v>6.2770000000000001</v>
      </c>
      <c r="J8" s="12">
        <v>8.9339999999999993</v>
      </c>
      <c r="K8" s="41" t="s">
        <v>739</v>
      </c>
      <c r="L8" s="9" t="str">
        <f t="shared" si="3"/>
        <v>Yes</v>
      </c>
    </row>
    <row r="9" spans="1:12" x14ac:dyDescent="0.25">
      <c r="A9" s="18" t="s">
        <v>104</v>
      </c>
      <c r="B9" s="41" t="s">
        <v>213</v>
      </c>
      <c r="C9" s="1">
        <v>1077371</v>
      </c>
      <c r="D9" s="11" t="str">
        <f t="shared" si="0"/>
        <v>N/A</v>
      </c>
      <c r="E9" s="1">
        <v>1103456</v>
      </c>
      <c r="F9" s="11" t="str">
        <f t="shared" si="1"/>
        <v>N/A</v>
      </c>
      <c r="G9" s="1">
        <v>1094408</v>
      </c>
      <c r="H9" s="11" t="str">
        <f t="shared" si="2"/>
        <v>N/A</v>
      </c>
      <c r="I9" s="12">
        <v>2.4209999999999998</v>
      </c>
      <c r="J9" s="12">
        <v>-0.82</v>
      </c>
      <c r="K9" s="41" t="s">
        <v>739</v>
      </c>
      <c r="L9" s="9" t="str">
        <f t="shared" si="3"/>
        <v>Yes</v>
      </c>
    </row>
    <row r="10" spans="1:12" x14ac:dyDescent="0.25">
      <c r="A10" s="18" t="s">
        <v>105</v>
      </c>
      <c r="B10" s="41" t="s">
        <v>213</v>
      </c>
      <c r="C10" s="1">
        <v>421689</v>
      </c>
      <c r="D10" s="11" t="str">
        <f t="shared" si="0"/>
        <v>N/A</v>
      </c>
      <c r="E10" s="1">
        <v>440612</v>
      </c>
      <c r="F10" s="11" t="str">
        <f t="shared" si="1"/>
        <v>N/A</v>
      </c>
      <c r="G10" s="1">
        <v>396712</v>
      </c>
      <c r="H10" s="11" t="str">
        <f t="shared" si="2"/>
        <v>N/A</v>
      </c>
      <c r="I10" s="12">
        <v>4.4870000000000001</v>
      </c>
      <c r="J10" s="12">
        <v>-9.9600000000000009</v>
      </c>
      <c r="K10" s="41" t="s">
        <v>739</v>
      </c>
      <c r="L10" s="9" t="str">
        <f t="shared" si="3"/>
        <v>Yes</v>
      </c>
    </row>
    <row r="11" spans="1:12" x14ac:dyDescent="0.25">
      <c r="A11" s="18" t="s">
        <v>77</v>
      </c>
      <c r="B11" s="1" t="s">
        <v>213</v>
      </c>
      <c r="C11" s="1">
        <v>1933844.72</v>
      </c>
      <c r="D11" s="11" t="str">
        <f t="shared" si="0"/>
        <v>N/A</v>
      </c>
      <c r="E11" s="1">
        <v>2002577.74</v>
      </c>
      <c r="F11" s="11" t="str">
        <f t="shared" si="1"/>
        <v>N/A</v>
      </c>
      <c r="G11" s="1">
        <v>2010545.96</v>
      </c>
      <c r="H11" s="11" t="str">
        <f t="shared" si="2"/>
        <v>N/A</v>
      </c>
      <c r="I11" s="12">
        <v>3.5539999999999998</v>
      </c>
      <c r="J11" s="12">
        <v>0.39789999999999998</v>
      </c>
      <c r="K11" s="1" t="s">
        <v>740</v>
      </c>
      <c r="L11" s="9" t="str">
        <f t="shared" si="3"/>
        <v>Yes</v>
      </c>
    </row>
    <row r="12" spans="1:12" x14ac:dyDescent="0.25">
      <c r="A12" s="18" t="s">
        <v>115</v>
      </c>
      <c r="B12" s="1" t="s">
        <v>213</v>
      </c>
      <c r="C12" s="1">
        <v>362310</v>
      </c>
      <c r="D12" s="1" t="s">
        <v>213</v>
      </c>
      <c r="E12" s="1">
        <v>375626</v>
      </c>
      <c r="F12" s="1" t="s">
        <v>213</v>
      </c>
      <c r="G12" s="1">
        <v>382683</v>
      </c>
      <c r="H12" s="1" t="s">
        <v>213</v>
      </c>
      <c r="I12" s="12">
        <v>3.6749999999999998</v>
      </c>
      <c r="J12" s="12">
        <v>1.879</v>
      </c>
      <c r="K12" s="1" t="s">
        <v>740</v>
      </c>
      <c r="L12" s="9" t="str">
        <f t="shared" si="3"/>
        <v>Yes</v>
      </c>
    </row>
    <row r="13" spans="1:12" x14ac:dyDescent="0.25">
      <c r="A13" s="18" t="s">
        <v>449</v>
      </c>
      <c r="B13" s="1" t="s">
        <v>213</v>
      </c>
      <c r="C13" s="1">
        <v>190753</v>
      </c>
      <c r="D13" s="1" t="s">
        <v>213</v>
      </c>
      <c r="E13" s="1">
        <v>194510</v>
      </c>
      <c r="F13" s="1" t="s">
        <v>213</v>
      </c>
      <c r="G13" s="1">
        <v>196729</v>
      </c>
      <c r="H13" s="1" t="s">
        <v>213</v>
      </c>
      <c r="I13" s="12">
        <v>1.97</v>
      </c>
      <c r="J13" s="12">
        <v>1.141</v>
      </c>
      <c r="K13" s="1" t="s">
        <v>740</v>
      </c>
      <c r="L13" s="9" t="str">
        <f t="shared" si="3"/>
        <v>Yes</v>
      </c>
    </row>
    <row r="14" spans="1:12" x14ac:dyDescent="0.25">
      <c r="A14" s="18" t="s">
        <v>450</v>
      </c>
      <c r="B14" s="1" t="s">
        <v>213</v>
      </c>
      <c r="C14" s="1">
        <v>168812</v>
      </c>
      <c r="D14" s="1" t="s">
        <v>213</v>
      </c>
      <c r="E14" s="1">
        <v>178561</v>
      </c>
      <c r="F14" s="1" t="s">
        <v>213</v>
      </c>
      <c r="G14" s="1">
        <v>184495</v>
      </c>
      <c r="H14" s="1" t="s">
        <v>213</v>
      </c>
      <c r="I14" s="12">
        <v>5.7750000000000004</v>
      </c>
      <c r="J14" s="12">
        <v>3.323</v>
      </c>
      <c r="K14" s="1" t="s">
        <v>740</v>
      </c>
      <c r="L14" s="9" t="str">
        <f t="shared" si="3"/>
        <v>Yes</v>
      </c>
    </row>
    <row r="15" spans="1:12" x14ac:dyDescent="0.25">
      <c r="A15" s="4" t="s">
        <v>58</v>
      </c>
      <c r="B15" s="41" t="s">
        <v>213</v>
      </c>
      <c r="C15" s="14">
        <v>17166373470</v>
      </c>
      <c r="D15" s="11" t="str">
        <f t="shared" ref="D15:D20" si="4">IF($B15="N/A","N/A",IF(C15&gt;10,"No",IF(C15&lt;-10,"No","Yes")))</f>
        <v>N/A</v>
      </c>
      <c r="E15" s="14">
        <v>18201327348</v>
      </c>
      <c r="F15" s="11" t="str">
        <f t="shared" ref="F15:F20" si="5">IF($B15="N/A","N/A",IF(E15&gt;10,"No",IF(E15&lt;-10,"No","Yes")))</f>
        <v>N/A</v>
      </c>
      <c r="G15" s="14">
        <v>18537367635</v>
      </c>
      <c r="H15" s="11" t="str">
        <f t="shared" ref="H15:H20" si="6">IF($B15="N/A","N/A",IF(G15&gt;10,"No",IF(G15&lt;-10,"No","Yes")))</f>
        <v>N/A</v>
      </c>
      <c r="I15" s="12">
        <v>6.0289999999999999</v>
      </c>
      <c r="J15" s="12">
        <v>1.8460000000000001</v>
      </c>
      <c r="K15" s="41" t="s">
        <v>739</v>
      </c>
      <c r="L15" s="9" t="str">
        <f t="shared" ref="L15:L20" si="7">IF(J15="Div by 0", "N/A", IF(K15="N/A","N/A", IF(J15&gt;VALUE(MID(K15,1,2)), "No", IF(J15&lt;-1*VALUE(MID(K15,1,2)), "No", "Yes"))))</f>
        <v>Yes</v>
      </c>
    </row>
    <row r="16" spans="1:12" x14ac:dyDescent="0.25">
      <c r="A16" s="4" t="s">
        <v>1132</v>
      </c>
      <c r="B16" s="41" t="s">
        <v>213</v>
      </c>
      <c r="C16" s="14">
        <v>7499.7699657000003</v>
      </c>
      <c r="D16" s="11" t="str">
        <f t="shared" si="4"/>
        <v>N/A</v>
      </c>
      <c r="E16" s="14">
        <v>7665.2950220000002</v>
      </c>
      <c r="F16" s="11" t="str">
        <f t="shared" si="5"/>
        <v>N/A</v>
      </c>
      <c r="G16" s="14">
        <v>7795.2000294999998</v>
      </c>
      <c r="H16" s="11" t="str">
        <f t="shared" si="6"/>
        <v>N/A</v>
      </c>
      <c r="I16" s="12">
        <v>2.2069999999999999</v>
      </c>
      <c r="J16" s="12">
        <v>1.6950000000000001</v>
      </c>
      <c r="K16" s="41" t="s">
        <v>739</v>
      </c>
      <c r="L16" s="9" t="str">
        <f t="shared" si="7"/>
        <v>Yes</v>
      </c>
    </row>
    <row r="17" spans="1:12" x14ac:dyDescent="0.25">
      <c r="A17" s="4" t="s">
        <v>1232</v>
      </c>
      <c r="B17" s="41" t="s">
        <v>213</v>
      </c>
      <c r="C17" s="14">
        <v>18113.092895999998</v>
      </c>
      <c r="D17" s="11" t="str">
        <f t="shared" si="4"/>
        <v>N/A</v>
      </c>
      <c r="E17" s="14">
        <v>17987.049318000001</v>
      </c>
      <c r="F17" s="11" t="str">
        <f t="shared" si="5"/>
        <v>N/A</v>
      </c>
      <c r="G17" s="14">
        <v>18335.793564</v>
      </c>
      <c r="H17" s="11" t="str">
        <f t="shared" si="6"/>
        <v>N/A</v>
      </c>
      <c r="I17" s="12">
        <v>-0.69599999999999995</v>
      </c>
      <c r="J17" s="12">
        <v>1.9390000000000001</v>
      </c>
      <c r="K17" s="41" t="s">
        <v>739</v>
      </c>
      <c r="L17" s="9" t="str">
        <f t="shared" si="7"/>
        <v>Yes</v>
      </c>
    </row>
    <row r="18" spans="1:12" x14ac:dyDescent="0.25">
      <c r="A18" s="4" t="s">
        <v>1233</v>
      </c>
      <c r="B18" s="41" t="s">
        <v>213</v>
      </c>
      <c r="C18" s="14">
        <v>14532.390758</v>
      </c>
      <c r="D18" s="11" t="str">
        <f t="shared" si="4"/>
        <v>N/A</v>
      </c>
      <c r="E18" s="14">
        <v>14775.863765</v>
      </c>
      <c r="F18" s="11" t="str">
        <f t="shared" si="5"/>
        <v>N/A</v>
      </c>
      <c r="G18" s="14">
        <v>14663.853867</v>
      </c>
      <c r="H18" s="11" t="str">
        <f t="shared" si="6"/>
        <v>N/A</v>
      </c>
      <c r="I18" s="12">
        <v>1.675</v>
      </c>
      <c r="J18" s="12">
        <v>-0.75800000000000001</v>
      </c>
      <c r="K18" s="41" t="s">
        <v>739</v>
      </c>
      <c r="L18" s="9" t="str">
        <f t="shared" si="7"/>
        <v>Yes</v>
      </c>
    </row>
    <row r="19" spans="1:12" x14ac:dyDescent="0.25">
      <c r="A19" s="4" t="s">
        <v>1234</v>
      </c>
      <c r="B19" s="41" t="s">
        <v>213</v>
      </c>
      <c r="C19" s="14">
        <v>2885.0853671</v>
      </c>
      <c r="D19" s="11" t="str">
        <f t="shared" si="4"/>
        <v>N/A</v>
      </c>
      <c r="E19" s="14">
        <v>2990.6336012000002</v>
      </c>
      <c r="F19" s="11" t="str">
        <f t="shared" si="5"/>
        <v>N/A</v>
      </c>
      <c r="G19" s="14">
        <v>2968.4956204999999</v>
      </c>
      <c r="H19" s="11" t="str">
        <f t="shared" si="6"/>
        <v>N/A</v>
      </c>
      <c r="I19" s="12">
        <v>3.6579999999999999</v>
      </c>
      <c r="J19" s="12">
        <v>-0.74</v>
      </c>
      <c r="K19" s="41" t="s">
        <v>739</v>
      </c>
      <c r="L19" s="9" t="str">
        <f t="shared" si="7"/>
        <v>Yes</v>
      </c>
    </row>
    <row r="20" spans="1:12" x14ac:dyDescent="0.25">
      <c r="A20" s="4" t="s">
        <v>1235</v>
      </c>
      <c r="B20" s="41" t="s">
        <v>213</v>
      </c>
      <c r="C20" s="14">
        <v>4388.2262069999997</v>
      </c>
      <c r="D20" s="11" t="str">
        <f t="shared" si="4"/>
        <v>N/A</v>
      </c>
      <c r="E20" s="14">
        <v>4459.2919939000003</v>
      </c>
      <c r="F20" s="11" t="str">
        <f t="shared" si="5"/>
        <v>N/A</v>
      </c>
      <c r="G20" s="14">
        <v>3827.1856383999998</v>
      </c>
      <c r="H20" s="11" t="str">
        <f t="shared" si="6"/>
        <v>N/A</v>
      </c>
      <c r="I20" s="12">
        <v>1.619</v>
      </c>
      <c r="J20" s="12">
        <v>-14.2</v>
      </c>
      <c r="K20" s="41" t="s">
        <v>739</v>
      </c>
      <c r="L20" s="9" t="str">
        <f t="shared" si="7"/>
        <v>Yes</v>
      </c>
    </row>
    <row r="21" spans="1:12" x14ac:dyDescent="0.25">
      <c r="A21" s="2" t="s">
        <v>1136</v>
      </c>
      <c r="B21" s="41" t="s">
        <v>213</v>
      </c>
      <c r="C21" s="14">
        <v>7519.4388571999998</v>
      </c>
      <c r="D21" s="11" t="str">
        <f t="shared" ref="D21:D22" si="8">IF($B21="N/A","N/A",IF(C21&gt;10,"No",IF(C21&lt;-10,"No","Yes")))</f>
        <v>N/A</v>
      </c>
      <c r="E21" s="14">
        <v>7608.3977856000001</v>
      </c>
      <c r="F21" s="11" t="str">
        <f t="shared" ref="F21:F22" si="9">IF($B21="N/A","N/A",IF(E21&gt;10,"No",IF(E21&lt;-10,"No","Yes")))</f>
        <v>N/A</v>
      </c>
      <c r="G21" s="14">
        <v>7692.4664308000001</v>
      </c>
      <c r="H21" s="11" t="str">
        <f t="shared" ref="H21:H22" si="10">IF($B21="N/A","N/A",IF(G21&gt;10,"No",IF(G21&lt;-10,"No","Yes")))</f>
        <v>N/A</v>
      </c>
      <c r="I21" s="12">
        <v>1.1830000000000001</v>
      </c>
      <c r="J21" s="12">
        <v>1.105</v>
      </c>
      <c r="K21" s="41" t="s">
        <v>739</v>
      </c>
      <c r="L21" s="9" t="str">
        <f>IF(J21="Div by 0", "N/A", IF(OR(J21="N/A",K21="N/A"),"N/A", IF(J21&gt;VALUE(MID(K21,1,2)), "No", IF(J21&lt;-1*VALUE(MID(K21,1,2)), "No", "Yes"))))</f>
        <v>Yes</v>
      </c>
    </row>
    <row r="22" spans="1:12" x14ac:dyDescent="0.25">
      <c r="A22" s="2" t="s">
        <v>1137</v>
      </c>
      <c r="B22" s="41" t="s">
        <v>213</v>
      </c>
      <c r="C22" s="14">
        <v>7474.0371912000001</v>
      </c>
      <c r="D22" s="11" t="str">
        <f t="shared" si="8"/>
        <v>N/A</v>
      </c>
      <c r="E22" s="14">
        <v>7739.3695267000003</v>
      </c>
      <c r="F22" s="11" t="str">
        <f t="shared" si="9"/>
        <v>N/A</v>
      </c>
      <c r="G22" s="14">
        <v>7928.9250820999996</v>
      </c>
      <c r="H22" s="11" t="str">
        <f t="shared" si="10"/>
        <v>N/A</v>
      </c>
      <c r="I22" s="12">
        <v>3.55</v>
      </c>
      <c r="J22" s="12">
        <v>2.4489999999999998</v>
      </c>
      <c r="K22" s="41" t="s">
        <v>739</v>
      </c>
      <c r="L22" s="9" t="str">
        <f>IF(J22="Div by 0", "N/A", IF(OR(J22="N/A",K22="N/A"),"N/A", IF(J22&gt;VALUE(MID(K22,1,2)), "No", IF(J22&lt;-1*VALUE(MID(K22,1,2)), "No", "Yes"))))</f>
        <v>Yes</v>
      </c>
    </row>
    <row r="23" spans="1:12" x14ac:dyDescent="0.25">
      <c r="A23" s="4" t="s">
        <v>1236</v>
      </c>
      <c r="B23" s="41" t="s">
        <v>213</v>
      </c>
      <c r="C23" s="14">
        <v>15760.351895</v>
      </c>
      <c r="D23" s="11" t="str">
        <f>IF($B23="N/A","N/A",IF(C23&gt;10,"No",IF(C23&lt;-10,"No","Yes")))</f>
        <v>N/A</v>
      </c>
      <c r="E23" s="14">
        <v>15576.958741</v>
      </c>
      <c r="F23" s="11" t="str">
        <f>IF($B23="N/A","N/A",IF(E23&gt;10,"No",IF(E23&lt;-10,"No","Yes")))</f>
        <v>N/A</v>
      </c>
      <c r="G23" s="14">
        <v>15771.489600999999</v>
      </c>
      <c r="H23" s="11" t="str">
        <f>IF($B23="N/A","N/A",IF(G23&gt;10,"No",IF(G23&lt;-10,"No","Yes")))</f>
        <v>N/A</v>
      </c>
      <c r="I23" s="12">
        <v>-1.1599999999999999</v>
      </c>
      <c r="J23" s="12">
        <v>1.2490000000000001</v>
      </c>
      <c r="K23" s="41" t="s">
        <v>739</v>
      </c>
      <c r="L23" s="9" t="str">
        <f>IF(J23="Div by 0", "N/A", IF(K23="N/A","N/A", IF(J23&gt;VALUE(MID(K23,1,2)), "No", IF(J23&lt;-1*VALUE(MID(K23,1,2)), "No", "Yes"))))</f>
        <v>Yes</v>
      </c>
    </row>
    <row r="24" spans="1:12" x14ac:dyDescent="0.25">
      <c r="A24" s="4" t="s">
        <v>1237</v>
      </c>
      <c r="B24" s="41" t="s">
        <v>213</v>
      </c>
      <c r="C24" s="14">
        <v>18449.642994000002</v>
      </c>
      <c r="D24" s="11" t="str">
        <f>IF($B24="N/A","N/A",IF(C24&gt;10,"No",IF(C24&lt;-10,"No","Yes")))</f>
        <v>N/A</v>
      </c>
      <c r="E24" s="14">
        <v>18338.807352</v>
      </c>
      <c r="F24" s="11" t="str">
        <f>IF($B24="N/A","N/A",IF(E24&gt;10,"No",IF(E24&lt;-10,"No","Yes")))</f>
        <v>N/A</v>
      </c>
      <c r="G24" s="14">
        <v>18557.719822999999</v>
      </c>
      <c r="H24" s="11" t="str">
        <f>IF($B24="N/A","N/A",IF(G24&gt;10,"No",IF(G24&lt;-10,"No","Yes")))</f>
        <v>N/A</v>
      </c>
      <c r="I24" s="12">
        <v>-0.60099999999999998</v>
      </c>
      <c r="J24" s="12">
        <v>1.194</v>
      </c>
      <c r="K24" s="41" t="s">
        <v>739</v>
      </c>
      <c r="L24" s="9" t="str">
        <f>IF(J24="Div by 0", "N/A", IF(K24="N/A","N/A", IF(J24&gt;VALUE(MID(K24,1,2)), "No", IF(J24&lt;-1*VALUE(MID(K24,1,2)), "No", "Yes"))))</f>
        <v>Yes</v>
      </c>
    </row>
    <row r="25" spans="1:12" x14ac:dyDescent="0.25">
      <c r="A25" s="4" t="s">
        <v>1238</v>
      </c>
      <c r="B25" s="41" t="s">
        <v>213</v>
      </c>
      <c r="C25" s="14">
        <v>12873.149106999999</v>
      </c>
      <c r="D25" s="11" t="str">
        <f>IF($B25="N/A","N/A",IF(C25&gt;10,"No",IF(C25&lt;-10,"No","Yes")))</f>
        <v>N/A</v>
      </c>
      <c r="E25" s="14">
        <v>12704.177412999999</v>
      </c>
      <c r="F25" s="11" t="str">
        <f>IF($B25="N/A","N/A",IF(E25&gt;10,"No",IF(E25&lt;-10,"No","Yes")))</f>
        <v>N/A</v>
      </c>
      <c r="G25" s="14">
        <v>12899.555179999999</v>
      </c>
      <c r="H25" s="11" t="str">
        <f>IF($B25="N/A","N/A",IF(G25&gt;10,"No",IF(G25&lt;-10,"No","Yes")))</f>
        <v>N/A</v>
      </c>
      <c r="I25" s="12">
        <v>-1.31</v>
      </c>
      <c r="J25" s="12">
        <v>1.538</v>
      </c>
      <c r="K25" s="41" t="s">
        <v>739</v>
      </c>
      <c r="L25" s="9" t="str">
        <f>IF(J25="Div by 0", "N/A", IF(K25="N/A","N/A", IF(J25&gt;VALUE(MID(K25,1,2)), "No", IF(J25&lt;-1*VALUE(MID(K25,1,2)), "No", "Yes"))))</f>
        <v>Yes</v>
      </c>
    </row>
    <row r="26" spans="1:12" x14ac:dyDescent="0.25">
      <c r="A26" s="4" t="s">
        <v>1239</v>
      </c>
      <c r="B26" s="41" t="s">
        <v>213</v>
      </c>
      <c r="C26" s="14">
        <v>16042.850942999999</v>
      </c>
      <c r="D26" s="11" t="str">
        <f t="shared" ref="D26:D27" si="11">IF($B26="N/A","N/A",IF(C26&gt;10,"No",IF(C26&lt;-10,"No","Yes")))</f>
        <v>N/A</v>
      </c>
      <c r="E26" s="14">
        <v>15786.439909000001</v>
      </c>
      <c r="F26" s="11" t="str">
        <f t="shared" ref="F26:F30" si="12">IF($B26="N/A","N/A",IF(E26&gt;10,"No",IF(E26&lt;-10,"No","Yes")))</f>
        <v>N/A</v>
      </c>
      <c r="G26" s="14">
        <v>15922.530766</v>
      </c>
      <c r="H26" s="11" t="str">
        <f t="shared" ref="H26:H27" si="13">IF($B26="N/A","N/A",IF(G26&gt;10,"No",IF(G26&lt;-10,"No","Yes")))</f>
        <v>N/A</v>
      </c>
      <c r="I26" s="12">
        <v>-1.6</v>
      </c>
      <c r="J26" s="12">
        <v>0.86209999999999998</v>
      </c>
      <c r="K26" s="41" t="s">
        <v>739</v>
      </c>
      <c r="L26" s="9" t="str">
        <f>IF(J26="Div by 0", "N/A", IF(OR(J26="N/A",K26="N/A"),"N/A", IF(J26&gt;VALUE(MID(K26,1,2)), "No", IF(J26&lt;-1*VALUE(MID(K26,1,2)), "No", "Yes"))))</f>
        <v>Yes</v>
      </c>
    </row>
    <row r="27" spans="1:12" x14ac:dyDescent="0.25">
      <c r="A27" s="4" t="s">
        <v>1240</v>
      </c>
      <c r="B27" s="41" t="s">
        <v>213</v>
      </c>
      <c r="C27" s="14">
        <v>15293.775062999999</v>
      </c>
      <c r="D27" s="11" t="str">
        <f t="shared" si="11"/>
        <v>N/A</v>
      </c>
      <c r="E27" s="14">
        <v>15236.107183</v>
      </c>
      <c r="F27" s="11" t="str">
        <f t="shared" si="12"/>
        <v>N/A</v>
      </c>
      <c r="G27" s="14">
        <v>15527.85346</v>
      </c>
      <c r="H27" s="11" t="str">
        <f t="shared" si="13"/>
        <v>N/A</v>
      </c>
      <c r="I27" s="12">
        <v>-0.377</v>
      </c>
      <c r="J27" s="12">
        <v>1.915</v>
      </c>
      <c r="K27" s="41" t="s">
        <v>739</v>
      </c>
      <c r="L27" s="9" t="str">
        <f>IF(J27="Div by 0", "N/A", IF(OR(J27="N/A",K27="N/A"),"N/A", IF(J27&gt;VALUE(MID(K27,1,2)), "No", IF(J27&lt;-1*VALUE(MID(K27,1,2)), "No", "Yes"))))</f>
        <v>Yes</v>
      </c>
    </row>
    <row r="28" spans="1:12" x14ac:dyDescent="0.25">
      <c r="A28" s="48"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1" t="s">
        <v>739</v>
      </c>
      <c r="L28" s="9" t="str">
        <f>IF(J28="Div by 0", "N/A", IF(OR(J28="N/A",K28="N/A"),"N/A", IF(J28&gt;VALUE(MID(K28,1,2)), "No", IF(J28&lt;-1*VALUE(MID(K28,1,2)), "No", "Yes"))))</f>
        <v>N/A</v>
      </c>
    </row>
    <row r="29" spans="1:12" x14ac:dyDescent="0.25">
      <c r="A29" s="48" t="s">
        <v>1242</v>
      </c>
      <c r="B29" s="14" t="s">
        <v>213</v>
      </c>
      <c r="C29" s="14" t="s">
        <v>1746</v>
      </c>
      <c r="D29" s="11" t="str">
        <f t="shared" si="14"/>
        <v>N/A</v>
      </c>
      <c r="E29" s="14" t="s">
        <v>1746</v>
      </c>
      <c r="F29" s="11" t="str">
        <f t="shared" si="12"/>
        <v>N/A</v>
      </c>
      <c r="G29" s="14" t="s">
        <v>1746</v>
      </c>
      <c r="H29" s="11" t="str">
        <f t="shared" si="15"/>
        <v>N/A</v>
      </c>
      <c r="I29" s="12" t="s">
        <v>1746</v>
      </c>
      <c r="J29" s="12" t="s">
        <v>1746</v>
      </c>
      <c r="K29" s="41" t="s">
        <v>739</v>
      </c>
      <c r="L29" s="9" t="str">
        <f t="shared" ref="L29:L30" si="16">IF(J29="Div by 0", "N/A", IF(OR(J29="N/A",K29="N/A"),"N/A", IF(J29&gt;VALUE(MID(K29,1,2)), "No", IF(J29&lt;-1*VALUE(MID(K29,1,2)), "No", "Yes"))))</f>
        <v>N/A</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93.856840781000002</v>
      </c>
      <c r="D31" s="11" t="str">
        <f t="shared" ref="D31:D69" si="17">IF($B31="N/A","N/A",IF(C31&gt;10,"No",IF(C31&lt;-10,"No","Yes")))</f>
        <v>N/A</v>
      </c>
      <c r="E31" s="13">
        <v>94.113903872999998</v>
      </c>
      <c r="F31" s="11" t="str">
        <f t="shared" ref="F31:F69" si="18">IF($B31="N/A","N/A",IF(E31&gt;10,"No",IF(E31&lt;-10,"No","Yes")))</f>
        <v>N/A</v>
      </c>
      <c r="G31" s="13">
        <v>94.217612841000005</v>
      </c>
      <c r="H31" s="11" t="str">
        <f t="shared" ref="H31:H69" si="19">IF($B31="N/A","N/A",IF(G31&gt;10,"No",IF(G31&lt;-10,"No","Yes")))</f>
        <v>N/A</v>
      </c>
      <c r="I31" s="12">
        <v>0.27389999999999998</v>
      </c>
      <c r="J31" s="12">
        <v>0.11020000000000001</v>
      </c>
      <c r="K31" s="41" t="s">
        <v>739</v>
      </c>
      <c r="L31" s="9" t="str">
        <f t="shared" ref="L31:L99" si="20">IF(J31="Div by 0", "N/A", IF(K31="N/A","N/A", IF(J31&gt;VALUE(MID(K31,1,2)), "No", IF(J31&lt;-1*VALUE(MID(K31,1,2)), "No", "Yes"))))</f>
        <v>Yes</v>
      </c>
    </row>
    <row r="32" spans="1:12" x14ac:dyDescent="0.25">
      <c r="A32" s="42" t="s">
        <v>22</v>
      </c>
      <c r="B32" s="33" t="s">
        <v>213</v>
      </c>
      <c r="C32" s="1">
        <v>2148308</v>
      </c>
      <c r="D32" s="11" t="str">
        <f t="shared" si="17"/>
        <v>N/A</v>
      </c>
      <c r="E32" s="1">
        <v>2234745</v>
      </c>
      <c r="F32" s="11" t="str">
        <f t="shared" si="18"/>
        <v>N/A</v>
      </c>
      <c r="G32" s="1">
        <v>2240541</v>
      </c>
      <c r="H32" s="11" t="str">
        <f t="shared" si="19"/>
        <v>N/A</v>
      </c>
      <c r="I32" s="12">
        <v>4.0229999999999997</v>
      </c>
      <c r="J32" s="12">
        <v>0.25940000000000002</v>
      </c>
      <c r="K32" s="41" t="s">
        <v>739</v>
      </c>
      <c r="L32" s="9" t="str">
        <f t="shared" si="20"/>
        <v>Yes</v>
      </c>
    </row>
    <row r="33" spans="1:12" x14ac:dyDescent="0.25">
      <c r="A33" s="42" t="s">
        <v>451</v>
      </c>
      <c r="B33" s="41" t="s">
        <v>213</v>
      </c>
      <c r="C33" s="1">
        <v>122037</v>
      </c>
      <c r="D33" s="1" t="str">
        <f t="shared" si="17"/>
        <v>N/A</v>
      </c>
      <c r="E33" s="1">
        <v>125946</v>
      </c>
      <c r="F33" s="1" t="str">
        <f t="shared" si="18"/>
        <v>N/A</v>
      </c>
      <c r="G33" s="1">
        <v>128758</v>
      </c>
      <c r="H33" s="11" t="str">
        <f t="shared" si="19"/>
        <v>N/A</v>
      </c>
      <c r="I33" s="12">
        <v>3.2029999999999998</v>
      </c>
      <c r="J33" s="12">
        <v>2.2330000000000001</v>
      </c>
      <c r="K33" s="41" t="s">
        <v>739</v>
      </c>
      <c r="L33" s="9" t="str">
        <f t="shared" si="20"/>
        <v>Yes</v>
      </c>
    </row>
    <row r="34" spans="1:12" x14ac:dyDescent="0.25">
      <c r="A34" s="42" t="s">
        <v>1244</v>
      </c>
      <c r="B34" s="5" t="s">
        <v>213</v>
      </c>
      <c r="C34" s="1">
        <v>64314</v>
      </c>
      <c r="D34" s="9" t="str">
        <f t="shared" ref="D34:D38" si="21">IF($B34="N/A","N/A",IF(C34&lt;0,"No","Yes"))</f>
        <v>N/A</v>
      </c>
      <c r="E34" s="1">
        <v>64686</v>
      </c>
      <c r="F34" s="9" t="str">
        <f t="shared" ref="F34:F38" si="22">IF($B34="N/A","N/A",IF(E34&lt;0,"No","Yes"))</f>
        <v>N/A</v>
      </c>
      <c r="G34" s="1">
        <v>65369</v>
      </c>
      <c r="H34" s="9" t="str">
        <f t="shared" ref="H34:H38" si="23">IF($B34="N/A","N/A",IF(G34&lt;0,"No","Yes"))</f>
        <v>N/A</v>
      </c>
      <c r="I34" s="12">
        <v>0.57840000000000003</v>
      </c>
      <c r="J34" s="12">
        <v>1.056</v>
      </c>
      <c r="K34" s="1" t="s">
        <v>739</v>
      </c>
      <c r="L34" s="9" t="str">
        <f t="shared" si="20"/>
        <v>Yes</v>
      </c>
    </row>
    <row r="35" spans="1:12" x14ac:dyDescent="0.25">
      <c r="A35" s="42" t="s">
        <v>1245</v>
      </c>
      <c r="B35" s="5" t="s">
        <v>213</v>
      </c>
      <c r="C35" s="1">
        <v>570</v>
      </c>
      <c r="D35" s="9" t="str">
        <f t="shared" si="21"/>
        <v>N/A</v>
      </c>
      <c r="E35" s="1">
        <v>644</v>
      </c>
      <c r="F35" s="9" t="str">
        <f t="shared" si="22"/>
        <v>N/A</v>
      </c>
      <c r="G35" s="1">
        <v>476</v>
      </c>
      <c r="H35" s="9" t="str">
        <f t="shared" si="23"/>
        <v>N/A</v>
      </c>
      <c r="I35" s="12">
        <v>12.98</v>
      </c>
      <c r="J35" s="12">
        <v>-26.1</v>
      </c>
      <c r="K35" s="1" t="s">
        <v>739</v>
      </c>
      <c r="L35" s="9" t="str">
        <f t="shared" si="20"/>
        <v>Yes</v>
      </c>
    </row>
    <row r="36" spans="1:12" x14ac:dyDescent="0.25">
      <c r="A36" s="42" t="s">
        <v>1246</v>
      </c>
      <c r="B36" s="5" t="s">
        <v>213</v>
      </c>
      <c r="C36" s="1">
        <v>44237</v>
      </c>
      <c r="D36" s="9" t="str">
        <f t="shared" si="21"/>
        <v>N/A</v>
      </c>
      <c r="E36" s="1">
        <v>46508</v>
      </c>
      <c r="F36" s="9" t="str">
        <f t="shared" si="22"/>
        <v>N/A</v>
      </c>
      <c r="G36" s="1">
        <v>48447</v>
      </c>
      <c r="H36" s="9" t="str">
        <f t="shared" si="23"/>
        <v>N/A</v>
      </c>
      <c r="I36" s="12">
        <v>5.1340000000000003</v>
      </c>
      <c r="J36" s="12">
        <v>4.1689999999999996</v>
      </c>
      <c r="K36" s="1" t="s">
        <v>739</v>
      </c>
      <c r="L36" s="9" t="str">
        <f t="shared" si="20"/>
        <v>Yes</v>
      </c>
    </row>
    <row r="37" spans="1:12" x14ac:dyDescent="0.25">
      <c r="A37" s="42" t="s">
        <v>1247</v>
      </c>
      <c r="B37" s="5" t="s">
        <v>213</v>
      </c>
      <c r="C37" s="1">
        <v>12916</v>
      </c>
      <c r="D37" s="9" t="str">
        <f t="shared" si="21"/>
        <v>N/A</v>
      </c>
      <c r="E37" s="1">
        <v>14108</v>
      </c>
      <c r="F37" s="9" t="str">
        <f t="shared" si="22"/>
        <v>N/A</v>
      </c>
      <c r="G37" s="1">
        <v>14466</v>
      </c>
      <c r="H37" s="9" t="str">
        <f t="shared" si="23"/>
        <v>N/A</v>
      </c>
      <c r="I37" s="12">
        <v>9.2289999999999992</v>
      </c>
      <c r="J37" s="12">
        <v>2.5379999999999998</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563971</v>
      </c>
      <c r="D39" s="1" t="str">
        <f t="shared" si="17"/>
        <v>N/A</v>
      </c>
      <c r="E39" s="1">
        <v>600702</v>
      </c>
      <c r="F39" s="1" t="str">
        <f t="shared" si="18"/>
        <v>N/A</v>
      </c>
      <c r="G39" s="1">
        <v>655797</v>
      </c>
      <c r="H39" s="11" t="str">
        <f t="shared" si="19"/>
        <v>N/A</v>
      </c>
      <c r="I39" s="12">
        <v>6.5129999999999999</v>
      </c>
      <c r="J39" s="12">
        <v>9.1720000000000006</v>
      </c>
      <c r="K39" s="41" t="s">
        <v>739</v>
      </c>
      <c r="L39" s="9" t="str">
        <f t="shared" si="20"/>
        <v>Yes</v>
      </c>
    </row>
    <row r="40" spans="1:12" x14ac:dyDescent="0.25">
      <c r="A40" s="42" t="s">
        <v>1249</v>
      </c>
      <c r="B40" s="5" t="s">
        <v>213</v>
      </c>
      <c r="C40" s="1">
        <v>319502</v>
      </c>
      <c r="D40" s="9" t="str">
        <f t="shared" ref="D40:D45" si="24">IF($B40="N/A","N/A",IF(C40&lt;0,"No","Yes"))</f>
        <v>N/A</v>
      </c>
      <c r="E40" s="1">
        <v>331362</v>
      </c>
      <c r="F40" s="9" t="str">
        <f t="shared" ref="F40:F45" si="25">IF($B40="N/A","N/A",IF(E40&lt;0,"No","Yes"))</f>
        <v>N/A</v>
      </c>
      <c r="G40" s="1">
        <v>339178</v>
      </c>
      <c r="H40" s="9" t="str">
        <f t="shared" ref="H40:H45" si="26">IF($B40="N/A","N/A",IF(G40&lt;0,"No","Yes"))</f>
        <v>N/A</v>
      </c>
      <c r="I40" s="12">
        <v>3.7120000000000002</v>
      </c>
      <c r="J40" s="12">
        <v>2.359</v>
      </c>
      <c r="K40" s="1" t="s">
        <v>739</v>
      </c>
      <c r="L40" s="9" t="str">
        <f t="shared" si="20"/>
        <v>Yes</v>
      </c>
    </row>
    <row r="41" spans="1:12" x14ac:dyDescent="0.25">
      <c r="A41" s="42" t="s">
        <v>1250</v>
      </c>
      <c r="B41" s="5" t="s">
        <v>213</v>
      </c>
      <c r="C41" s="1">
        <v>3526</v>
      </c>
      <c r="D41" s="9" t="str">
        <f t="shared" si="24"/>
        <v>N/A</v>
      </c>
      <c r="E41" s="1">
        <v>3739</v>
      </c>
      <c r="F41" s="9" t="str">
        <f t="shared" si="25"/>
        <v>N/A</v>
      </c>
      <c r="G41" s="1">
        <v>3145</v>
      </c>
      <c r="H41" s="9" t="str">
        <f t="shared" si="26"/>
        <v>N/A</v>
      </c>
      <c r="I41" s="12">
        <v>6.0410000000000004</v>
      </c>
      <c r="J41" s="12">
        <v>-15.9</v>
      </c>
      <c r="K41" s="1" t="s">
        <v>739</v>
      </c>
      <c r="L41" s="9" t="str">
        <f t="shared" si="20"/>
        <v>Yes</v>
      </c>
    </row>
    <row r="42" spans="1:12" x14ac:dyDescent="0.25">
      <c r="A42" s="42" t="s">
        <v>1251</v>
      </c>
      <c r="B42" s="5" t="s">
        <v>213</v>
      </c>
      <c r="C42" s="1">
        <v>183429</v>
      </c>
      <c r="D42" s="9" t="str">
        <f t="shared" si="24"/>
        <v>N/A</v>
      </c>
      <c r="E42" s="1">
        <v>200869</v>
      </c>
      <c r="F42" s="9" t="str">
        <f t="shared" si="25"/>
        <v>N/A</v>
      </c>
      <c r="G42" s="1">
        <v>243667</v>
      </c>
      <c r="H42" s="9" t="str">
        <f t="shared" si="26"/>
        <v>N/A</v>
      </c>
      <c r="I42" s="12">
        <v>9.5079999999999991</v>
      </c>
      <c r="J42" s="12">
        <v>21.31</v>
      </c>
      <c r="K42" s="1" t="s">
        <v>739</v>
      </c>
      <c r="L42" s="9" t="str">
        <f t="shared" si="20"/>
        <v>Yes</v>
      </c>
    </row>
    <row r="43" spans="1:12" x14ac:dyDescent="0.25">
      <c r="A43" s="42" t="s">
        <v>1252</v>
      </c>
      <c r="B43" s="5" t="s">
        <v>213</v>
      </c>
      <c r="C43" s="1">
        <v>1100</v>
      </c>
      <c r="D43" s="9" t="str">
        <f t="shared" si="24"/>
        <v>N/A</v>
      </c>
      <c r="E43" s="1">
        <v>1151</v>
      </c>
      <c r="F43" s="9" t="str">
        <f t="shared" si="25"/>
        <v>N/A</v>
      </c>
      <c r="G43" s="1">
        <v>1076</v>
      </c>
      <c r="H43" s="9" t="str">
        <f t="shared" si="26"/>
        <v>N/A</v>
      </c>
      <c r="I43" s="12">
        <v>4.6360000000000001</v>
      </c>
      <c r="J43" s="12">
        <v>-6.52</v>
      </c>
      <c r="K43" s="1" t="s">
        <v>739</v>
      </c>
      <c r="L43" s="9" t="str">
        <f t="shared" si="20"/>
        <v>Yes</v>
      </c>
    </row>
    <row r="44" spans="1:12" x14ac:dyDescent="0.25">
      <c r="A44" s="42" t="s">
        <v>1253</v>
      </c>
      <c r="B44" s="5" t="s">
        <v>213</v>
      </c>
      <c r="C44" s="1">
        <v>56414</v>
      </c>
      <c r="D44" s="9" t="str">
        <f t="shared" si="24"/>
        <v>N/A</v>
      </c>
      <c r="E44" s="1">
        <v>63581</v>
      </c>
      <c r="F44" s="9" t="str">
        <f t="shared" si="25"/>
        <v>N/A</v>
      </c>
      <c r="G44" s="1">
        <v>68731</v>
      </c>
      <c r="H44" s="9" t="str">
        <f t="shared" si="26"/>
        <v>N/A</v>
      </c>
      <c r="I44" s="12">
        <v>12.7</v>
      </c>
      <c r="J44" s="12">
        <v>8.1</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1051448</v>
      </c>
      <c r="D46" s="1" t="str">
        <f t="shared" si="17"/>
        <v>N/A</v>
      </c>
      <c r="E46" s="1">
        <v>1077841</v>
      </c>
      <c r="F46" s="1" t="str">
        <f t="shared" si="18"/>
        <v>N/A</v>
      </c>
      <c r="G46" s="1">
        <v>1069003</v>
      </c>
      <c r="H46" s="11" t="str">
        <f t="shared" si="19"/>
        <v>N/A</v>
      </c>
      <c r="I46" s="12">
        <v>2.5099999999999998</v>
      </c>
      <c r="J46" s="12">
        <v>-0.82</v>
      </c>
      <c r="K46" s="41" t="s">
        <v>739</v>
      </c>
      <c r="L46" s="9" t="str">
        <f t="shared" si="20"/>
        <v>Yes</v>
      </c>
    </row>
    <row r="47" spans="1:12" x14ac:dyDescent="0.25">
      <c r="A47" s="42" t="s">
        <v>1255</v>
      </c>
      <c r="B47" s="5" t="s">
        <v>213</v>
      </c>
      <c r="C47" s="1">
        <v>364449</v>
      </c>
      <c r="D47" s="9" t="str">
        <f t="shared" ref="D47:D53" si="27">IF($B47="N/A","N/A",IF(C47&lt;0,"No","Yes"))</f>
        <v>N/A</v>
      </c>
      <c r="E47" s="1">
        <v>371684</v>
      </c>
      <c r="F47" s="9" t="str">
        <f t="shared" ref="F47:F53" si="28">IF($B47="N/A","N/A",IF(E47&lt;0,"No","Yes"))</f>
        <v>N/A</v>
      </c>
      <c r="G47" s="1">
        <v>369357</v>
      </c>
      <c r="H47" s="9" t="str">
        <f t="shared" ref="H47:H53" si="29">IF($B47="N/A","N/A",IF(G47&lt;0,"No","Yes"))</f>
        <v>N/A</v>
      </c>
      <c r="I47" s="12">
        <v>1.9850000000000001</v>
      </c>
      <c r="J47" s="12">
        <v>-0.626</v>
      </c>
      <c r="K47" s="1" t="s">
        <v>739</v>
      </c>
      <c r="L47" s="9" t="str">
        <f t="shared" si="20"/>
        <v>Yes</v>
      </c>
    </row>
    <row r="48" spans="1:12" x14ac:dyDescent="0.25">
      <c r="A48" s="42" t="s">
        <v>1256</v>
      </c>
      <c r="B48" s="5" t="s">
        <v>213</v>
      </c>
      <c r="C48" s="1">
        <v>55940</v>
      </c>
      <c r="D48" s="9" t="str">
        <f t="shared" si="27"/>
        <v>N/A</v>
      </c>
      <c r="E48" s="1">
        <v>56621</v>
      </c>
      <c r="F48" s="9" t="str">
        <f t="shared" si="28"/>
        <v>N/A</v>
      </c>
      <c r="G48" s="1">
        <v>53976</v>
      </c>
      <c r="H48" s="9" t="str">
        <f t="shared" si="29"/>
        <v>N/A</v>
      </c>
      <c r="I48" s="12">
        <v>1.2170000000000001</v>
      </c>
      <c r="J48" s="12">
        <v>-4.67</v>
      </c>
      <c r="K48" s="1" t="s">
        <v>739</v>
      </c>
      <c r="L48" s="9" t="str">
        <f t="shared" si="20"/>
        <v>Yes</v>
      </c>
    </row>
    <row r="49" spans="1:12" x14ac:dyDescent="0.25">
      <c r="A49" s="42" t="s">
        <v>1257</v>
      </c>
      <c r="B49" s="5" t="s">
        <v>213</v>
      </c>
      <c r="C49" s="1">
        <v>31630</v>
      </c>
      <c r="D49" s="9" t="str">
        <f t="shared" si="27"/>
        <v>N/A</v>
      </c>
      <c r="E49" s="1">
        <v>33660</v>
      </c>
      <c r="F49" s="9" t="str">
        <f t="shared" si="28"/>
        <v>N/A</v>
      </c>
      <c r="G49" s="1">
        <v>32852</v>
      </c>
      <c r="H49" s="9" t="str">
        <f t="shared" si="29"/>
        <v>N/A</v>
      </c>
      <c r="I49" s="12">
        <v>6.4180000000000001</v>
      </c>
      <c r="J49" s="12">
        <v>-2.4</v>
      </c>
      <c r="K49" s="1" t="s">
        <v>739</v>
      </c>
      <c r="L49" s="9" t="str">
        <f t="shared" si="20"/>
        <v>Yes</v>
      </c>
    </row>
    <row r="50" spans="1:12" x14ac:dyDescent="0.25">
      <c r="A50" s="42" t="s">
        <v>1258</v>
      </c>
      <c r="B50" s="5" t="s">
        <v>213</v>
      </c>
      <c r="C50" s="1">
        <v>457961</v>
      </c>
      <c r="D50" s="9" t="str">
        <f t="shared" si="27"/>
        <v>N/A</v>
      </c>
      <c r="E50" s="1">
        <v>472247</v>
      </c>
      <c r="F50" s="9" t="str">
        <f t="shared" si="28"/>
        <v>N/A</v>
      </c>
      <c r="G50" s="1">
        <v>471278</v>
      </c>
      <c r="H50" s="9" t="str">
        <f t="shared" si="29"/>
        <v>N/A</v>
      </c>
      <c r="I50" s="12">
        <v>3.1190000000000002</v>
      </c>
      <c r="J50" s="12">
        <v>-0.20499999999999999</v>
      </c>
      <c r="K50" s="1" t="s">
        <v>739</v>
      </c>
      <c r="L50" s="9" t="str">
        <f t="shared" si="20"/>
        <v>Yes</v>
      </c>
    </row>
    <row r="51" spans="1:12" x14ac:dyDescent="0.25">
      <c r="A51" s="42" t="s">
        <v>1259</v>
      </c>
      <c r="B51" s="5" t="s">
        <v>213</v>
      </c>
      <c r="C51" s="1">
        <v>93836</v>
      </c>
      <c r="D51" s="9" t="str">
        <f t="shared" si="27"/>
        <v>N/A</v>
      </c>
      <c r="E51" s="1">
        <v>96214</v>
      </c>
      <c r="F51" s="9" t="str">
        <f t="shared" si="28"/>
        <v>N/A</v>
      </c>
      <c r="G51" s="1">
        <v>94012</v>
      </c>
      <c r="H51" s="9" t="str">
        <f t="shared" si="29"/>
        <v>N/A</v>
      </c>
      <c r="I51" s="12">
        <v>2.5339999999999998</v>
      </c>
      <c r="J51" s="12">
        <v>-2.29</v>
      </c>
      <c r="K51" s="1" t="s">
        <v>739</v>
      </c>
      <c r="L51" s="9" t="str">
        <f t="shared" si="20"/>
        <v>Yes</v>
      </c>
    </row>
    <row r="52" spans="1:12" x14ac:dyDescent="0.25">
      <c r="A52" s="42" t="s">
        <v>1260</v>
      </c>
      <c r="B52" s="5" t="s">
        <v>213</v>
      </c>
      <c r="C52" s="1">
        <v>47632</v>
      </c>
      <c r="D52" s="9" t="str">
        <f t="shared" si="27"/>
        <v>N/A</v>
      </c>
      <c r="E52" s="1">
        <v>47414</v>
      </c>
      <c r="F52" s="9" t="str">
        <f t="shared" si="28"/>
        <v>N/A</v>
      </c>
      <c r="G52" s="1">
        <v>47415</v>
      </c>
      <c r="H52" s="9" t="str">
        <f t="shared" si="29"/>
        <v>N/A</v>
      </c>
      <c r="I52" s="12">
        <v>-0.45800000000000002</v>
      </c>
      <c r="J52" s="12">
        <v>2.0999999999999999E-3</v>
      </c>
      <c r="K52" s="1" t="s">
        <v>739</v>
      </c>
      <c r="L52" s="9" t="str">
        <f t="shared" si="20"/>
        <v>Yes</v>
      </c>
    </row>
    <row r="53" spans="1:12" x14ac:dyDescent="0.25">
      <c r="A53" s="42" t="s">
        <v>1261</v>
      </c>
      <c r="B53" s="5" t="s">
        <v>213</v>
      </c>
      <c r="C53" s="1">
        <v>0</v>
      </c>
      <c r="D53" s="9" t="str">
        <f t="shared" si="27"/>
        <v>N/A</v>
      </c>
      <c r="E53" s="1">
        <v>11</v>
      </c>
      <c r="F53" s="9" t="str">
        <f t="shared" si="28"/>
        <v>N/A</v>
      </c>
      <c r="G53" s="1">
        <v>113</v>
      </c>
      <c r="H53" s="9" t="str">
        <f t="shared" si="29"/>
        <v>N/A</v>
      </c>
      <c r="I53" s="12" t="s">
        <v>1746</v>
      </c>
      <c r="J53" s="12">
        <v>11200</v>
      </c>
      <c r="K53" s="1" t="s">
        <v>739</v>
      </c>
      <c r="L53" s="9" t="str">
        <f t="shared" si="20"/>
        <v>No</v>
      </c>
    </row>
    <row r="54" spans="1:12" x14ac:dyDescent="0.25">
      <c r="A54" s="42" t="s">
        <v>454</v>
      </c>
      <c r="B54" s="41" t="s">
        <v>213</v>
      </c>
      <c r="C54" s="1">
        <v>410852</v>
      </c>
      <c r="D54" s="1" t="str">
        <f t="shared" si="17"/>
        <v>N/A</v>
      </c>
      <c r="E54" s="1">
        <v>430256</v>
      </c>
      <c r="F54" s="1" t="str">
        <f t="shared" si="18"/>
        <v>N/A</v>
      </c>
      <c r="G54" s="1">
        <v>386983</v>
      </c>
      <c r="H54" s="11" t="str">
        <f t="shared" si="19"/>
        <v>N/A</v>
      </c>
      <c r="I54" s="12">
        <v>4.7229999999999999</v>
      </c>
      <c r="J54" s="12">
        <v>-10.1</v>
      </c>
      <c r="K54" s="41" t="s">
        <v>739</v>
      </c>
      <c r="L54" s="9" t="str">
        <f t="shared" si="20"/>
        <v>Yes</v>
      </c>
    </row>
    <row r="55" spans="1:12" x14ac:dyDescent="0.25">
      <c r="A55" s="42" t="s">
        <v>1262</v>
      </c>
      <c r="B55" s="5" t="s">
        <v>213</v>
      </c>
      <c r="C55" s="1">
        <v>161942</v>
      </c>
      <c r="D55" s="9" t="str">
        <f t="shared" ref="D55:D60" si="30">IF($B55="N/A","N/A",IF(C55&lt;0,"No","Yes"))</f>
        <v>N/A</v>
      </c>
      <c r="E55" s="1">
        <v>167871</v>
      </c>
      <c r="F55" s="9" t="str">
        <f t="shared" ref="F55:F60" si="31">IF($B55="N/A","N/A",IF(E55&lt;0,"No","Yes"))</f>
        <v>N/A</v>
      </c>
      <c r="G55" s="1">
        <v>169208</v>
      </c>
      <c r="H55" s="9" t="str">
        <f t="shared" ref="H55:H60" si="32">IF($B55="N/A","N/A",IF(G55&lt;0,"No","Yes"))</f>
        <v>N/A</v>
      </c>
      <c r="I55" s="12">
        <v>3.661</v>
      </c>
      <c r="J55" s="12">
        <v>0.7964</v>
      </c>
      <c r="K55" s="1" t="s">
        <v>739</v>
      </c>
      <c r="L55" s="9" t="str">
        <f t="shared" si="20"/>
        <v>Yes</v>
      </c>
    </row>
    <row r="56" spans="1:12" x14ac:dyDescent="0.25">
      <c r="A56" s="42" t="s">
        <v>1263</v>
      </c>
      <c r="B56" s="5" t="s">
        <v>213</v>
      </c>
      <c r="C56" s="1">
        <v>44845</v>
      </c>
      <c r="D56" s="9" t="str">
        <f t="shared" si="30"/>
        <v>N/A</v>
      </c>
      <c r="E56" s="1">
        <v>45448</v>
      </c>
      <c r="F56" s="9" t="str">
        <f t="shared" si="31"/>
        <v>N/A</v>
      </c>
      <c r="G56" s="1">
        <v>43960</v>
      </c>
      <c r="H56" s="9" t="str">
        <f t="shared" si="32"/>
        <v>N/A</v>
      </c>
      <c r="I56" s="12">
        <v>1.345</v>
      </c>
      <c r="J56" s="12">
        <v>-3.27</v>
      </c>
      <c r="K56" s="1" t="s">
        <v>739</v>
      </c>
      <c r="L56" s="9" t="str">
        <f t="shared" si="20"/>
        <v>Yes</v>
      </c>
    </row>
    <row r="57" spans="1:12" x14ac:dyDescent="0.25">
      <c r="A57" s="42" t="s">
        <v>1264</v>
      </c>
      <c r="B57" s="5" t="s">
        <v>213</v>
      </c>
      <c r="C57" s="1">
        <v>35551</v>
      </c>
      <c r="D57" s="9" t="str">
        <f t="shared" si="30"/>
        <v>N/A</v>
      </c>
      <c r="E57" s="1">
        <v>36841</v>
      </c>
      <c r="F57" s="9" t="str">
        <f t="shared" si="31"/>
        <v>N/A</v>
      </c>
      <c r="G57" s="1">
        <v>31914</v>
      </c>
      <c r="H57" s="9" t="str">
        <f t="shared" si="32"/>
        <v>N/A</v>
      </c>
      <c r="I57" s="12">
        <v>3.629</v>
      </c>
      <c r="J57" s="12">
        <v>-13.4</v>
      </c>
      <c r="K57" s="1" t="s">
        <v>739</v>
      </c>
      <c r="L57" s="9" t="str">
        <f t="shared" si="20"/>
        <v>Yes</v>
      </c>
    </row>
    <row r="58" spans="1:12" x14ac:dyDescent="0.25">
      <c r="A58" s="42" t="s">
        <v>1265</v>
      </c>
      <c r="B58" s="5" t="s">
        <v>213</v>
      </c>
      <c r="C58" s="1">
        <v>22862</v>
      </c>
      <c r="D58" s="9" t="str">
        <f t="shared" si="30"/>
        <v>N/A</v>
      </c>
      <c r="E58" s="1">
        <v>22379</v>
      </c>
      <c r="F58" s="9" t="str">
        <f t="shared" si="31"/>
        <v>N/A</v>
      </c>
      <c r="G58" s="1">
        <v>23161</v>
      </c>
      <c r="H58" s="9" t="str">
        <f t="shared" si="32"/>
        <v>N/A</v>
      </c>
      <c r="I58" s="12">
        <v>-2.11</v>
      </c>
      <c r="J58" s="12">
        <v>3.4940000000000002</v>
      </c>
      <c r="K58" s="1" t="s">
        <v>739</v>
      </c>
      <c r="L58" s="9" t="str">
        <f t="shared" si="20"/>
        <v>Yes</v>
      </c>
    </row>
    <row r="59" spans="1:12" x14ac:dyDescent="0.25">
      <c r="A59" s="42" t="s">
        <v>1266</v>
      </c>
      <c r="B59" s="5" t="s">
        <v>213</v>
      </c>
      <c r="C59" s="1">
        <v>125245</v>
      </c>
      <c r="D59" s="9" t="str">
        <f t="shared" si="30"/>
        <v>N/A</v>
      </c>
      <c r="E59" s="1">
        <v>132424</v>
      </c>
      <c r="F59" s="9" t="str">
        <f t="shared" si="31"/>
        <v>N/A</v>
      </c>
      <c r="G59" s="1">
        <v>92070</v>
      </c>
      <c r="H59" s="9" t="str">
        <f t="shared" si="32"/>
        <v>N/A</v>
      </c>
      <c r="I59" s="12">
        <v>5.7320000000000002</v>
      </c>
      <c r="J59" s="12">
        <v>-30.5</v>
      </c>
      <c r="K59" s="1" t="s">
        <v>739</v>
      </c>
      <c r="L59" s="9" t="str">
        <f t="shared" si="20"/>
        <v>No</v>
      </c>
    </row>
    <row r="60" spans="1:12" x14ac:dyDescent="0.25">
      <c r="A60" s="42" t="s">
        <v>1267</v>
      </c>
      <c r="B60" s="5" t="s">
        <v>213</v>
      </c>
      <c r="C60" s="1">
        <v>20407</v>
      </c>
      <c r="D60" s="9" t="str">
        <f t="shared" si="30"/>
        <v>N/A</v>
      </c>
      <c r="E60" s="1">
        <v>25293</v>
      </c>
      <c r="F60" s="9" t="str">
        <f t="shared" si="31"/>
        <v>N/A</v>
      </c>
      <c r="G60" s="1">
        <v>26670</v>
      </c>
      <c r="H60" s="9" t="str">
        <f t="shared" si="32"/>
        <v>N/A</v>
      </c>
      <c r="I60" s="12">
        <v>23.94</v>
      </c>
      <c r="J60" s="12">
        <v>5.444</v>
      </c>
      <c r="K60" s="1" t="s">
        <v>739</v>
      </c>
      <c r="L60" s="9" t="str">
        <f t="shared" si="20"/>
        <v>Yes</v>
      </c>
    </row>
    <row r="61" spans="1:12" x14ac:dyDescent="0.25">
      <c r="A61" s="3" t="s">
        <v>186</v>
      </c>
      <c r="B61" s="33" t="s">
        <v>213</v>
      </c>
      <c r="C61" s="1">
        <v>1467783</v>
      </c>
      <c r="D61" s="1" t="str">
        <f t="shared" si="17"/>
        <v>N/A</v>
      </c>
      <c r="E61" s="1">
        <v>1455129</v>
      </c>
      <c r="F61" s="1" t="str">
        <f t="shared" si="18"/>
        <v>N/A</v>
      </c>
      <c r="G61" s="1">
        <v>1680006</v>
      </c>
      <c r="H61" s="11" t="str">
        <f t="shared" si="19"/>
        <v>N/A</v>
      </c>
      <c r="I61" s="12">
        <v>-0.86199999999999999</v>
      </c>
      <c r="J61" s="12">
        <v>15.45</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2133435</v>
      </c>
      <c r="D63" s="1" t="str">
        <f t="shared" si="17"/>
        <v>N/A</v>
      </c>
      <c r="E63" s="1">
        <v>2218160</v>
      </c>
      <c r="F63" s="1" t="str">
        <f t="shared" si="18"/>
        <v>N/A</v>
      </c>
      <c r="G63" s="1">
        <v>2222546</v>
      </c>
      <c r="H63" s="11" t="str">
        <f t="shared" si="19"/>
        <v>N/A</v>
      </c>
      <c r="I63" s="12">
        <v>3.9710000000000001</v>
      </c>
      <c r="J63" s="12">
        <v>0.19769999999999999</v>
      </c>
      <c r="K63" s="41" t="s">
        <v>739</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625</v>
      </c>
      <c r="D65" s="1" t="str">
        <f t="shared" si="17"/>
        <v>N/A</v>
      </c>
      <c r="E65" s="1">
        <v>519</v>
      </c>
      <c r="F65" s="1" t="str">
        <f t="shared" si="18"/>
        <v>N/A</v>
      </c>
      <c r="G65" s="1">
        <v>194</v>
      </c>
      <c r="H65" s="11" t="str">
        <f t="shared" si="19"/>
        <v>N/A</v>
      </c>
      <c r="I65" s="12">
        <v>-17</v>
      </c>
      <c r="J65" s="12">
        <v>-62.6</v>
      </c>
      <c r="K65" s="41" t="s">
        <v>739</v>
      </c>
      <c r="L65" s="9" t="str">
        <f t="shared" si="33"/>
        <v>No</v>
      </c>
    </row>
    <row r="66" spans="1:12" x14ac:dyDescent="0.25">
      <c r="A66" s="3" t="s">
        <v>191</v>
      </c>
      <c r="B66" s="33" t="s">
        <v>213</v>
      </c>
      <c r="C66" s="1">
        <v>2911</v>
      </c>
      <c r="D66" s="1" t="str">
        <f t="shared" si="17"/>
        <v>N/A</v>
      </c>
      <c r="E66" s="1">
        <v>3635</v>
      </c>
      <c r="F66" s="1" t="str">
        <f t="shared" si="18"/>
        <v>N/A</v>
      </c>
      <c r="G66" s="1">
        <v>4355</v>
      </c>
      <c r="H66" s="11" t="str">
        <f t="shared" si="19"/>
        <v>N/A</v>
      </c>
      <c r="I66" s="12">
        <v>24.87</v>
      </c>
      <c r="J66" s="12">
        <v>19.809999999999999</v>
      </c>
      <c r="K66" s="41" t="s">
        <v>739</v>
      </c>
      <c r="L66" s="9" t="str">
        <f t="shared" si="33"/>
        <v>Yes</v>
      </c>
    </row>
    <row r="67" spans="1:12" x14ac:dyDescent="0.25">
      <c r="A67" s="3" t="s">
        <v>192</v>
      </c>
      <c r="B67" s="33" t="s">
        <v>213</v>
      </c>
      <c r="C67" s="1">
        <v>427345</v>
      </c>
      <c r="D67" s="1" t="str">
        <f t="shared" si="17"/>
        <v>N/A</v>
      </c>
      <c r="E67" s="1">
        <v>429007</v>
      </c>
      <c r="F67" s="1" t="str">
        <f t="shared" si="18"/>
        <v>N/A</v>
      </c>
      <c r="G67" s="1">
        <v>413107</v>
      </c>
      <c r="H67" s="11" t="str">
        <f t="shared" si="19"/>
        <v>N/A</v>
      </c>
      <c r="I67" s="12">
        <v>0.38890000000000002</v>
      </c>
      <c r="J67" s="12">
        <v>-3.71</v>
      </c>
      <c r="K67" s="41" t="s">
        <v>739</v>
      </c>
      <c r="L67" s="9" t="str">
        <f t="shared" si="33"/>
        <v>Yes</v>
      </c>
    </row>
    <row r="68" spans="1:12" x14ac:dyDescent="0.25">
      <c r="A68" s="2" t="s">
        <v>193</v>
      </c>
      <c r="B68" s="41" t="s">
        <v>213</v>
      </c>
      <c r="C68" s="1">
        <v>512649</v>
      </c>
      <c r="D68" s="1" t="str">
        <f t="shared" si="17"/>
        <v>N/A</v>
      </c>
      <c r="E68" s="1">
        <v>537004</v>
      </c>
      <c r="F68" s="1" t="str">
        <f t="shared" si="18"/>
        <v>N/A</v>
      </c>
      <c r="G68" s="1">
        <v>543864</v>
      </c>
      <c r="H68" s="11" t="str">
        <f t="shared" si="19"/>
        <v>N/A</v>
      </c>
      <c r="I68" s="12">
        <v>4.7510000000000003</v>
      </c>
      <c r="J68" s="12">
        <v>1.2769999999999999</v>
      </c>
      <c r="K68" s="41" t="s">
        <v>739</v>
      </c>
      <c r="L68" s="9" t="str">
        <f t="shared" si="33"/>
        <v>Yes</v>
      </c>
    </row>
    <row r="69" spans="1:12" x14ac:dyDescent="0.25">
      <c r="A69" s="2" t="s">
        <v>194</v>
      </c>
      <c r="B69" s="41" t="s">
        <v>213</v>
      </c>
      <c r="C69" s="1">
        <v>2144892</v>
      </c>
      <c r="D69" s="1" t="str">
        <f t="shared" si="17"/>
        <v>N/A</v>
      </c>
      <c r="E69" s="1">
        <v>2230972</v>
      </c>
      <c r="F69" s="1" t="str">
        <f t="shared" si="18"/>
        <v>N/A</v>
      </c>
      <c r="G69" s="1">
        <v>2236032</v>
      </c>
      <c r="H69" s="11" t="str">
        <f t="shared" si="19"/>
        <v>N/A</v>
      </c>
      <c r="I69" s="12">
        <v>4.0129999999999999</v>
      </c>
      <c r="J69" s="12">
        <v>0.2268</v>
      </c>
      <c r="K69" s="41" t="s">
        <v>739</v>
      </c>
      <c r="L69" s="9" t="str">
        <f t="shared" si="33"/>
        <v>Yes</v>
      </c>
    </row>
    <row r="70" spans="1:12" x14ac:dyDescent="0.25">
      <c r="A70" s="42" t="s">
        <v>78</v>
      </c>
      <c r="B70" s="41" t="s">
        <v>294</v>
      </c>
      <c r="C70" s="13">
        <v>8.1168060500999992</v>
      </c>
      <c r="D70" s="11" t="str">
        <f>IF($B70="N/A","N/A",IF(C70&gt;=20,"No",IF(C70&lt;0,"No","Yes")))</f>
        <v>Yes</v>
      </c>
      <c r="E70" s="13">
        <v>8.0694627101999998</v>
      </c>
      <c r="F70" s="11" t="str">
        <f>IF($B70="N/A","N/A",IF(E70&gt;=20,"No",IF(E70&lt;0,"No","Yes")))</f>
        <v>Yes</v>
      </c>
      <c r="G70" s="13">
        <v>8.3113177225000001</v>
      </c>
      <c r="H70" s="11" t="str">
        <f>IF($B70="N/A","N/A",IF(G70&gt;=20,"No",IF(G70&lt;0,"No","Yes")))</f>
        <v>Yes</v>
      </c>
      <c r="I70" s="12">
        <v>-0.58299999999999996</v>
      </c>
      <c r="J70" s="12">
        <v>2.9969999999999999</v>
      </c>
      <c r="K70" s="41" t="s">
        <v>739</v>
      </c>
      <c r="L70" s="9" t="str">
        <f t="shared" si="20"/>
        <v>Yes</v>
      </c>
    </row>
    <row r="71" spans="1:12" x14ac:dyDescent="0.25">
      <c r="A71" s="42" t="s">
        <v>79</v>
      </c>
      <c r="B71" s="33" t="s">
        <v>213</v>
      </c>
      <c r="C71" s="13">
        <v>68.049184400000001</v>
      </c>
      <c r="D71" s="11" t="str">
        <f>IF($B71="N/A","N/A",IF(C71&gt;10,"No",IF(C71&lt;-10,"No","Yes")))</f>
        <v>N/A</v>
      </c>
      <c r="E71" s="13">
        <v>69.147503100999998</v>
      </c>
      <c r="F71" s="11" t="str">
        <f>IF($B71="N/A","N/A",IF(E71&gt;10,"No",IF(E71&lt;-10,"No","Yes")))</f>
        <v>N/A</v>
      </c>
      <c r="G71" s="13">
        <v>69.614798671000003</v>
      </c>
      <c r="H71" s="11" t="str">
        <f>IF($B71="N/A","N/A",IF(G71&gt;10,"No",IF(G71&lt;-10,"No","Yes")))</f>
        <v>N/A</v>
      </c>
      <c r="I71" s="12">
        <v>1.6140000000000001</v>
      </c>
      <c r="J71" s="12">
        <v>0.67579999999999996</v>
      </c>
      <c r="K71" s="41" t="s">
        <v>739</v>
      </c>
      <c r="L71" s="9" t="str">
        <f t="shared" si="20"/>
        <v>Yes</v>
      </c>
    </row>
    <row r="72" spans="1:12" x14ac:dyDescent="0.25">
      <c r="A72" s="42" t="s">
        <v>80</v>
      </c>
      <c r="B72" s="33" t="s">
        <v>213</v>
      </c>
      <c r="C72" s="13">
        <v>0.20341696340000001</v>
      </c>
      <c r="D72" s="11" t="str">
        <f>IF($B72="N/A","N/A",IF(C72&gt;10,"No",IF(C72&lt;-10,"No","Yes")))</f>
        <v>N/A</v>
      </c>
      <c r="E72" s="13">
        <v>0.19514091140000001</v>
      </c>
      <c r="F72" s="11" t="str">
        <f>IF($B72="N/A","N/A",IF(E72&gt;10,"No",IF(E72&lt;-10,"No","Yes")))</f>
        <v>N/A</v>
      </c>
      <c r="G72" s="13">
        <v>0.17298913199999999</v>
      </c>
      <c r="H72" s="11" t="str">
        <f>IF($B72="N/A","N/A",IF(G72&gt;10,"No",IF(G72&lt;-10,"No","Yes")))</f>
        <v>N/A</v>
      </c>
      <c r="I72" s="12">
        <v>-4.07</v>
      </c>
      <c r="J72" s="12">
        <v>-11.4</v>
      </c>
      <c r="K72" s="41" t="s">
        <v>739</v>
      </c>
      <c r="L72" s="9" t="str">
        <f t="shared" si="20"/>
        <v>Yes</v>
      </c>
    </row>
    <row r="73" spans="1:12" x14ac:dyDescent="0.25">
      <c r="A73" s="42" t="s">
        <v>81</v>
      </c>
      <c r="B73" s="33" t="s">
        <v>213</v>
      </c>
      <c r="C73" s="13">
        <v>27.265319634000001</v>
      </c>
      <c r="D73" s="11" t="str">
        <f>IF($B73="N/A","N/A",IF(C73&gt;10,"No",IF(C73&lt;-10,"No","Yes")))</f>
        <v>N/A</v>
      </c>
      <c r="E73" s="13">
        <v>25.269939315999999</v>
      </c>
      <c r="F73" s="11" t="str">
        <f>IF($B73="N/A","N/A",IF(E73&gt;10,"No",IF(E73&lt;-10,"No","Yes")))</f>
        <v>N/A</v>
      </c>
      <c r="G73" s="13">
        <v>29.450879207</v>
      </c>
      <c r="H73" s="11" t="str">
        <f>IF($B73="N/A","N/A",IF(G73&gt;10,"No",IF(G73&lt;-10,"No","Yes")))</f>
        <v>N/A</v>
      </c>
      <c r="I73" s="12">
        <v>-7.32</v>
      </c>
      <c r="J73" s="12">
        <v>16.55</v>
      </c>
      <c r="K73" s="41" t="s">
        <v>739</v>
      </c>
      <c r="L73" s="9" t="str">
        <f t="shared" si="20"/>
        <v>Yes</v>
      </c>
    </row>
    <row r="74" spans="1:12" x14ac:dyDescent="0.25">
      <c r="A74" s="42" t="s">
        <v>121</v>
      </c>
      <c r="B74" s="33" t="s">
        <v>213</v>
      </c>
      <c r="C74" s="13">
        <v>53.551557744999997</v>
      </c>
      <c r="D74" s="11" t="str">
        <f>IF($B74="N/A","N/A",IF(C74&gt;10,"No",IF(C74&lt;-10,"No","Yes")))</f>
        <v>N/A</v>
      </c>
      <c r="E74" s="13">
        <v>55.386118785000001</v>
      </c>
      <c r="F74" s="11" t="str">
        <f>IF($B74="N/A","N/A",IF(E74&gt;10,"No",IF(E74&lt;-10,"No","Yes")))</f>
        <v>N/A</v>
      </c>
      <c r="G74" s="13">
        <v>51.593029995999999</v>
      </c>
      <c r="H74" s="11" t="str">
        <f>IF($B74="N/A","N/A",IF(G74&gt;10,"No",IF(G74&lt;-10,"No","Yes")))</f>
        <v>N/A</v>
      </c>
      <c r="I74" s="12">
        <v>3.4260000000000002</v>
      </c>
      <c r="J74" s="12">
        <v>-6.85</v>
      </c>
      <c r="K74" s="41" t="s">
        <v>739</v>
      </c>
      <c r="L74" s="9" t="str">
        <f t="shared" si="20"/>
        <v>Yes</v>
      </c>
    </row>
    <row r="75" spans="1:12" x14ac:dyDescent="0.25">
      <c r="A75" s="42" t="s">
        <v>82</v>
      </c>
      <c r="B75" s="33" t="s">
        <v>213</v>
      </c>
      <c r="C75" s="13">
        <v>1.0745706174</v>
      </c>
      <c r="D75" s="11" t="str">
        <f>IF($B75="N/A","N/A",IF(C75&gt;10,"No",IF(C75&lt;-10,"No","Yes")))</f>
        <v>N/A</v>
      </c>
      <c r="E75" s="13">
        <v>0.99892627489999997</v>
      </c>
      <c r="F75" s="11" t="str">
        <f>IF($B75="N/A","N/A",IF(E75&gt;10,"No",IF(E75&lt;-10,"No","Yes")))</f>
        <v>N/A</v>
      </c>
      <c r="G75" s="13">
        <v>0.84794889569999998</v>
      </c>
      <c r="H75" s="11" t="str">
        <f>IF($B75="N/A","N/A",IF(G75&gt;10,"No",IF(G75&lt;-10,"No","Yes")))</f>
        <v>N/A</v>
      </c>
      <c r="I75" s="12">
        <v>-7.04</v>
      </c>
      <c r="J75" s="12">
        <v>-15.1</v>
      </c>
      <c r="K75" s="41" t="s">
        <v>739</v>
      </c>
      <c r="L75" s="9" t="str">
        <f t="shared" si="20"/>
        <v>Yes</v>
      </c>
    </row>
    <row r="76" spans="1:12" x14ac:dyDescent="0.25">
      <c r="A76" s="42" t="s">
        <v>195</v>
      </c>
      <c r="B76" s="33"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t="s">
        <v>1746</v>
      </c>
      <c r="D77" s="11" t="str">
        <f t="shared" si="34"/>
        <v>N/A</v>
      </c>
      <c r="E77" s="13" t="s">
        <v>1746</v>
      </c>
      <c r="F77" s="11" t="str">
        <f t="shared" si="35"/>
        <v>N/A</v>
      </c>
      <c r="G77" s="13" t="s">
        <v>1746</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t="s">
        <v>1746</v>
      </c>
      <c r="F78" s="11" t="str">
        <f t="shared" si="35"/>
        <v>N/A</v>
      </c>
      <c r="G78" s="13" t="s">
        <v>1746</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1926296</v>
      </c>
      <c r="D82" s="11" t="str">
        <f t="shared" si="34"/>
        <v>N/A</v>
      </c>
      <c r="E82" s="34">
        <v>2006432</v>
      </c>
      <c r="F82" s="11" t="str">
        <f t="shared" si="35"/>
        <v>N/A</v>
      </c>
      <c r="G82" s="34">
        <v>2003128</v>
      </c>
      <c r="H82" s="11" t="str">
        <f t="shared" si="36"/>
        <v>N/A</v>
      </c>
      <c r="I82" s="12">
        <v>4.16</v>
      </c>
      <c r="J82" s="12">
        <v>-0.16500000000000001</v>
      </c>
      <c r="K82" s="41" t="s">
        <v>739</v>
      </c>
      <c r="L82" s="9" t="str">
        <f t="shared" si="20"/>
        <v>Yes</v>
      </c>
    </row>
    <row r="83" spans="1:12" x14ac:dyDescent="0.25">
      <c r="A83" s="42" t="s">
        <v>1268</v>
      </c>
      <c r="B83" s="33" t="s">
        <v>213</v>
      </c>
      <c r="C83" s="8">
        <v>3.4522212599999998E-2</v>
      </c>
      <c r="D83" s="11" t="str">
        <f t="shared" si="34"/>
        <v>N/A</v>
      </c>
      <c r="E83" s="8">
        <v>3.3741487399999999E-2</v>
      </c>
      <c r="F83" s="11" t="str">
        <f t="shared" si="35"/>
        <v>N/A</v>
      </c>
      <c r="G83" s="8">
        <v>4.4081057200000003E-2</v>
      </c>
      <c r="H83" s="11" t="str">
        <f t="shared" si="36"/>
        <v>N/A</v>
      </c>
      <c r="I83" s="12">
        <v>-2.2599999999999998</v>
      </c>
      <c r="J83" s="12">
        <v>30.64</v>
      </c>
      <c r="K83" s="41" t="s">
        <v>739</v>
      </c>
      <c r="L83" s="9" t="str">
        <f t="shared" si="20"/>
        <v>No</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10.893704809999999</v>
      </c>
      <c r="D85" s="11" t="str">
        <f t="shared" si="34"/>
        <v>N/A</v>
      </c>
      <c r="E85" s="8">
        <v>11.83782954</v>
      </c>
      <c r="F85" s="11" t="str">
        <f t="shared" si="35"/>
        <v>N/A</v>
      </c>
      <c r="G85" s="8">
        <v>11.918759060999999</v>
      </c>
      <c r="H85" s="11" t="str">
        <f t="shared" si="36"/>
        <v>N/A</v>
      </c>
      <c r="I85" s="12">
        <v>8.6669999999999998</v>
      </c>
      <c r="J85" s="12">
        <v>0.68369999999999997</v>
      </c>
      <c r="K85" s="41" t="s">
        <v>739</v>
      </c>
      <c r="L85" s="9" t="str">
        <f t="shared" si="20"/>
        <v>Yes</v>
      </c>
    </row>
    <row r="86" spans="1:12" x14ac:dyDescent="0.25">
      <c r="A86" s="42" t="s">
        <v>1271</v>
      </c>
      <c r="B86" s="33" t="s">
        <v>213</v>
      </c>
      <c r="C86" s="8">
        <v>4.7760053500000003E-2</v>
      </c>
      <c r="D86" s="11" t="str">
        <f t="shared" si="34"/>
        <v>N/A</v>
      </c>
      <c r="E86" s="8">
        <v>4.6600134000000001E-2</v>
      </c>
      <c r="F86" s="11" t="str">
        <f t="shared" si="35"/>
        <v>N/A</v>
      </c>
      <c r="G86" s="8">
        <v>5.1519423600000003E-2</v>
      </c>
      <c r="H86" s="11" t="str">
        <f t="shared" si="36"/>
        <v>N/A</v>
      </c>
      <c r="I86" s="12">
        <v>-2.4300000000000002</v>
      </c>
      <c r="J86" s="12">
        <v>10.56</v>
      </c>
      <c r="K86" s="41" t="s">
        <v>739</v>
      </c>
      <c r="L86" s="9" t="str">
        <f t="shared" si="20"/>
        <v>Yes</v>
      </c>
    </row>
    <row r="87" spans="1:12" x14ac:dyDescent="0.25">
      <c r="A87" s="42" t="s">
        <v>1272</v>
      </c>
      <c r="B87" s="33" t="s">
        <v>213</v>
      </c>
      <c r="C87" s="8">
        <v>0.57016159509999997</v>
      </c>
      <c r="D87" s="11" t="str">
        <f t="shared" si="34"/>
        <v>N/A</v>
      </c>
      <c r="E87" s="8">
        <v>0.62344500089999999</v>
      </c>
      <c r="F87" s="11" t="str">
        <f t="shared" si="35"/>
        <v>N/A</v>
      </c>
      <c r="G87" s="8">
        <v>0.68268228490000005</v>
      </c>
      <c r="H87" s="11" t="str">
        <f t="shared" si="36"/>
        <v>N/A</v>
      </c>
      <c r="I87" s="12">
        <v>9.3450000000000006</v>
      </c>
      <c r="J87" s="12">
        <v>9.5020000000000007</v>
      </c>
      <c r="K87" s="41" t="s">
        <v>739</v>
      </c>
      <c r="L87" s="9" t="str">
        <f t="shared" si="20"/>
        <v>Yes</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42.387566605000004</v>
      </c>
      <c r="D89" s="11" t="str">
        <f t="shared" si="34"/>
        <v>N/A</v>
      </c>
      <c r="E89" s="8">
        <v>41.386650531999997</v>
      </c>
      <c r="F89" s="11" t="str">
        <f t="shared" si="35"/>
        <v>N/A</v>
      </c>
      <c r="G89" s="8">
        <v>41.269704183000002</v>
      </c>
      <c r="H89" s="11" t="str">
        <f t="shared" si="36"/>
        <v>N/A</v>
      </c>
      <c r="I89" s="12">
        <v>-2.36</v>
      </c>
      <c r="J89" s="12">
        <v>-0.28299999999999997</v>
      </c>
      <c r="K89" s="41" t="s">
        <v>739</v>
      </c>
      <c r="L89" s="9" t="str">
        <f t="shared" si="20"/>
        <v>Yes</v>
      </c>
    </row>
    <row r="90" spans="1:12" x14ac:dyDescent="0.25">
      <c r="A90" s="42" t="s">
        <v>1275</v>
      </c>
      <c r="B90" s="33" t="s">
        <v>213</v>
      </c>
      <c r="C90" s="8">
        <v>9.1367059E-3</v>
      </c>
      <c r="D90" s="11" t="str">
        <f t="shared" si="34"/>
        <v>N/A</v>
      </c>
      <c r="E90" s="8">
        <v>8.0740338999999994E-3</v>
      </c>
      <c r="F90" s="11" t="str">
        <f t="shared" si="35"/>
        <v>N/A</v>
      </c>
      <c r="G90" s="8">
        <v>8.1372732999999992E-3</v>
      </c>
      <c r="H90" s="11" t="str">
        <f t="shared" si="36"/>
        <v>N/A</v>
      </c>
      <c r="I90" s="12">
        <v>-11.6</v>
      </c>
      <c r="J90" s="12">
        <v>0.78320000000000001</v>
      </c>
      <c r="K90" s="41" t="s">
        <v>739</v>
      </c>
      <c r="L90" s="9" t="str">
        <f t="shared" si="20"/>
        <v>Yes</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16.591998321999998</v>
      </c>
      <c r="D93" s="11" t="str">
        <f t="shared" si="34"/>
        <v>N/A</v>
      </c>
      <c r="E93" s="8">
        <v>16.498391174000002</v>
      </c>
      <c r="F93" s="11" t="str">
        <f t="shared" si="35"/>
        <v>N/A</v>
      </c>
      <c r="G93" s="8">
        <v>16.453666466000001</v>
      </c>
      <c r="H93" s="11" t="str">
        <f t="shared" si="36"/>
        <v>N/A</v>
      </c>
      <c r="I93" s="12">
        <v>-0.56399999999999995</v>
      </c>
      <c r="J93" s="12">
        <v>-0.27100000000000002</v>
      </c>
      <c r="K93" s="41" t="s">
        <v>739</v>
      </c>
      <c r="L93" s="9" t="str">
        <f t="shared" si="20"/>
        <v>Yes</v>
      </c>
    </row>
    <row r="94" spans="1:12" x14ac:dyDescent="0.25">
      <c r="A94" s="42" t="s">
        <v>1279</v>
      </c>
      <c r="B94" s="33" t="s">
        <v>213</v>
      </c>
      <c r="C94" s="8">
        <v>2.0765240000000001E-4</v>
      </c>
      <c r="D94" s="11" t="str">
        <f t="shared" si="34"/>
        <v>N/A</v>
      </c>
      <c r="E94" s="8">
        <v>1.4951910000000001E-4</v>
      </c>
      <c r="F94" s="11" t="str">
        <f t="shared" si="35"/>
        <v>N/A</v>
      </c>
      <c r="G94" s="8">
        <v>9.9843800000000001E-5</v>
      </c>
      <c r="H94" s="11" t="str">
        <f t="shared" si="36"/>
        <v>N/A</v>
      </c>
      <c r="I94" s="12">
        <v>-28</v>
      </c>
      <c r="J94" s="12">
        <v>-33.200000000000003</v>
      </c>
      <c r="K94" s="41" t="s">
        <v>739</v>
      </c>
      <c r="L94" s="9" t="str">
        <f t="shared" si="20"/>
        <v>No</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21.629282312000001</v>
      </c>
      <c r="D97" s="11" t="str">
        <f t="shared" si="34"/>
        <v>N/A</v>
      </c>
      <c r="E97" s="8">
        <v>22.033091577</v>
      </c>
      <c r="F97" s="11" t="str">
        <f t="shared" si="35"/>
        <v>N/A</v>
      </c>
      <c r="G97" s="8">
        <v>22.109670475000001</v>
      </c>
      <c r="H97" s="11" t="str">
        <f t="shared" si="36"/>
        <v>N/A</v>
      </c>
      <c r="I97" s="12">
        <v>1.867</v>
      </c>
      <c r="J97" s="12">
        <v>0.34760000000000002</v>
      </c>
      <c r="K97" s="41" t="s">
        <v>739</v>
      </c>
      <c r="L97" s="9" t="str">
        <f t="shared" si="20"/>
        <v>Yes</v>
      </c>
    </row>
    <row r="98" spans="1:12" x14ac:dyDescent="0.25">
      <c r="A98" s="42" t="s">
        <v>1283</v>
      </c>
      <c r="B98" s="33" t="s">
        <v>213</v>
      </c>
      <c r="C98" s="8">
        <v>7.8356597324999999</v>
      </c>
      <c r="D98" s="11" t="str">
        <f t="shared" si="34"/>
        <v>N/A</v>
      </c>
      <c r="E98" s="8">
        <v>7.5320270012000003</v>
      </c>
      <c r="F98" s="11" t="str">
        <f t="shared" si="35"/>
        <v>N/A</v>
      </c>
      <c r="G98" s="8">
        <v>7.4616799326000001</v>
      </c>
      <c r="H98" s="11" t="str">
        <f t="shared" si="36"/>
        <v>N/A</v>
      </c>
      <c r="I98" s="12">
        <v>-3.88</v>
      </c>
      <c r="J98" s="12">
        <v>-0.93400000000000005</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9009626723</v>
      </c>
      <c r="D100" s="11" t="str">
        <f>IF($B100="N/A","N/A",IF(C100&gt;10,"No",IF(C100&lt;-10,"No","Yes")))</f>
        <v>N/A</v>
      </c>
      <c r="E100" s="43">
        <v>9745128087</v>
      </c>
      <c r="F100" s="11" t="str">
        <f>IF($B100="N/A","N/A",IF(E100&gt;10,"No",IF(E100&lt;-10,"No","Yes")))</f>
        <v>N/A</v>
      </c>
      <c r="G100" s="43">
        <v>10086076564</v>
      </c>
      <c r="H100" s="11" t="str">
        <f>IF($B100="N/A","N/A",IF(G100&gt;10,"No",IF(G100&lt;-10,"No","Yes")))</f>
        <v>N/A</v>
      </c>
      <c r="I100" s="12">
        <v>8.1639999999999997</v>
      </c>
      <c r="J100" s="12">
        <v>3.4990000000000001</v>
      </c>
      <c r="K100" s="41" t="s">
        <v>739</v>
      </c>
      <c r="L100" s="9" t="str">
        <f t="shared" ref="L100:L111" si="38">IF(J100="Div by 0", "N/A", IF(K100="N/A","N/A", IF(J100&gt;VALUE(MID(K100,1,2)), "No", IF(J100&lt;-1*VALUE(MID(K100,1,2)), "No", "Yes"))))</f>
        <v>Yes</v>
      </c>
    </row>
    <row r="101" spans="1:12" x14ac:dyDescent="0.25">
      <c r="A101" s="42" t="s">
        <v>455</v>
      </c>
      <c r="B101" s="33" t="s">
        <v>213</v>
      </c>
      <c r="C101" s="43">
        <v>6269257794</v>
      </c>
      <c r="D101" s="11" t="str">
        <f>IF($B101="N/A","N/A",IF(C101&gt;10,"No",IF(C101&lt;-10,"No","Yes")))</f>
        <v>N/A</v>
      </c>
      <c r="E101" s="43">
        <v>6916026119</v>
      </c>
      <c r="F101" s="11" t="str">
        <f>IF($B101="N/A","N/A",IF(E101&gt;10,"No",IF(E101&lt;-10,"No","Yes")))</f>
        <v>N/A</v>
      </c>
      <c r="G101" s="43">
        <v>7291133147</v>
      </c>
      <c r="H101" s="11" t="str">
        <f>IF($B101="N/A","N/A",IF(G101&gt;10,"No",IF(G101&lt;-10,"No","Yes")))</f>
        <v>N/A</v>
      </c>
      <c r="I101" s="12">
        <v>10.32</v>
      </c>
      <c r="J101" s="12">
        <v>5.4240000000000004</v>
      </c>
      <c r="K101" s="41" t="s">
        <v>739</v>
      </c>
      <c r="L101" s="9" t="str">
        <f t="shared" si="38"/>
        <v>Yes</v>
      </c>
    </row>
    <row r="102" spans="1:12" x14ac:dyDescent="0.25">
      <c r="A102" s="42" t="s">
        <v>456</v>
      </c>
      <c r="B102" s="33" t="s">
        <v>213</v>
      </c>
      <c r="C102" s="43">
        <v>2723698132</v>
      </c>
      <c r="D102" s="11" t="str">
        <f>IF($B102="N/A","N/A",IF(C102&gt;10,"No",IF(C102&lt;-10,"No","Yes")))</f>
        <v>N/A</v>
      </c>
      <c r="E102" s="43">
        <v>2813335828</v>
      </c>
      <c r="F102" s="11" t="str">
        <f>IF($B102="N/A","N/A",IF(E102&gt;10,"No",IF(E102&lt;-10,"No","Yes")))</f>
        <v>N/A</v>
      </c>
      <c r="G102" s="43">
        <v>2780432320</v>
      </c>
      <c r="H102" s="11" t="str">
        <f>IF($B102="N/A","N/A",IF(G102&gt;10,"No",IF(G102&lt;-10,"No","Yes")))</f>
        <v>N/A</v>
      </c>
      <c r="I102" s="12">
        <v>3.2909999999999999</v>
      </c>
      <c r="J102" s="12">
        <v>-1.17</v>
      </c>
      <c r="K102" s="41" t="s">
        <v>739</v>
      </c>
      <c r="L102" s="9" t="str">
        <f t="shared" si="38"/>
        <v>Yes</v>
      </c>
    </row>
    <row r="103" spans="1:12" x14ac:dyDescent="0.25">
      <c r="A103" s="42" t="s">
        <v>457</v>
      </c>
      <c r="B103" s="33" t="s">
        <v>213</v>
      </c>
      <c r="C103" s="43">
        <v>16670797</v>
      </c>
      <c r="D103" s="11" t="str">
        <f>IF($B103="N/A","N/A",IF(C103&gt;10,"No",IF(C103&lt;-10,"No","Yes")))</f>
        <v>N/A</v>
      </c>
      <c r="E103" s="43">
        <v>15766140</v>
      </c>
      <c r="F103" s="11" t="str">
        <f>IF($B103="N/A","N/A",IF(E103&gt;10,"No",IF(E103&lt;-10,"No","Yes")))</f>
        <v>N/A</v>
      </c>
      <c r="G103" s="43">
        <v>14511097</v>
      </c>
      <c r="H103" s="11" t="str">
        <f>IF($B103="N/A","N/A",IF(G103&gt;10,"No",IF(G103&lt;-10,"No","Yes")))</f>
        <v>N/A</v>
      </c>
      <c r="I103" s="12">
        <v>-5.43</v>
      </c>
      <c r="J103" s="12">
        <v>-7.96</v>
      </c>
      <c r="K103" s="41" t="s">
        <v>739</v>
      </c>
      <c r="L103" s="9" t="str">
        <f t="shared" si="38"/>
        <v>Yes</v>
      </c>
    </row>
    <row r="104" spans="1:12" x14ac:dyDescent="0.25">
      <c r="A104" s="42" t="s">
        <v>108</v>
      </c>
      <c r="B104" s="50" t="s">
        <v>295</v>
      </c>
      <c r="C104" s="8">
        <v>2.0824237935999999</v>
      </c>
      <c r="D104" s="11" t="str">
        <f>IF($B104="N/A","N/A",IF(C104&gt;2,"No",IF(C104&lt;0.9,"No","Yes")))</f>
        <v>No</v>
      </c>
      <c r="E104" s="8">
        <v>2.0833716989000002</v>
      </c>
      <c r="F104" s="11" t="str">
        <f>IF($B104="N/A","N/A",IF(E104&gt;2,"No",IF(E104&lt;0.9,"No","Yes")))</f>
        <v>No</v>
      </c>
      <c r="G104" s="8">
        <v>2.0811973689999999</v>
      </c>
      <c r="H104" s="11" t="str">
        <f>IF($B104="N/A","N/A",IF(G104&gt;2,"No",IF(G104&lt;0.9,"No","Yes")))</f>
        <v>No</v>
      </c>
      <c r="I104" s="12">
        <v>4.5499999999999999E-2</v>
      </c>
      <c r="J104" s="12">
        <v>-0.104</v>
      </c>
      <c r="K104" s="41" t="s">
        <v>739</v>
      </c>
      <c r="L104" s="9" t="str">
        <f t="shared" si="38"/>
        <v>Yes</v>
      </c>
    </row>
    <row r="105" spans="1:12" x14ac:dyDescent="0.25">
      <c r="A105" s="42" t="s">
        <v>458</v>
      </c>
      <c r="B105" s="50" t="s">
        <v>295</v>
      </c>
      <c r="C105" s="8">
        <v>1.0031120007000001</v>
      </c>
      <c r="D105" s="11" t="str">
        <f>IF($B105="N/A","N/A",IF(C105&gt;2,"No",IF(C105&lt;0.9,"No","Yes")))</f>
        <v>Yes</v>
      </c>
      <c r="E105" s="8">
        <v>1.0584627252000001</v>
      </c>
      <c r="F105" s="11" t="str">
        <f>IF($B105="N/A","N/A",IF(E105&gt;2,"No",IF(E105&lt;0.9,"No","Yes")))</f>
        <v>Yes</v>
      </c>
      <c r="G105" s="8">
        <v>1.0257179427000001</v>
      </c>
      <c r="H105" s="11" t="str">
        <f>IF($B105="N/A","N/A",IF(G105&gt;2,"No",IF(G105&lt;0.9,"No","Yes")))</f>
        <v>Yes</v>
      </c>
      <c r="I105" s="12">
        <v>5.5179999999999998</v>
      </c>
      <c r="J105" s="12">
        <v>-3.09</v>
      </c>
      <c r="K105" s="41" t="s">
        <v>739</v>
      </c>
      <c r="L105" s="9" t="str">
        <f t="shared" si="38"/>
        <v>Yes</v>
      </c>
    </row>
    <row r="106" spans="1:12" x14ac:dyDescent="0.25">
      <c r="A106" s="42" t="s">
        <v>459</v>
      </c>
      <c r="B106" s="50" t="s">
        <v>295</v>
      </c>
      <c r="C106" s="8">
        <v>1.2329972345</v>
      </c>
      <c r="D106" s="11" t="str">
        <f>IF($B106="N/A","N/A",IF(C106&gt;2,"No",IF(C106&lt;0.9,"No","Yes")))</f>
        <v>Yes</v>
      </c>
      <c r="E106" s="8">
        <v>1.2355030963</v>
      </c>
      <c r="F106" s="11" t="str">
        <f>IF($B106="N/A","N/A",IF(E106&gt;2,"No",IF(E106&lt;0.9,"No","Yes")))</f>
        <v>Yes</v>
      </c>
      <c r="G106" s="8">
        <v>1.2364244045999999</v>
      </c>
      <c r="H106" s="11" t="str">
        <f>IF($B106="N/A","N/A",IF(G106&gt;2,"No",IF(G106&lt;0.9,"No","Yes")))</f>
        <v>Yes</v>
      </c>
      <c r="I106" s="12">
        <v>0.20319999999999999</v>
      </c>
      <c r="J106" s="12">
        <v>7.46E-2</v>
      </c>
      <c r="K106" s="41" t="s">
        <v>739</v>
      </c>
      <c r="L106" s="9" t="str">
        <f t="shared" si="38"/>
        <v>Yes</v>
      </c>
    </row>
    <row r="107" spans="1:12" x14ac:dyDescent="0.25">
      <c r="A107" s="42" t="s">
        <v>460</v>
      </c>
      <c r="B107" s="50" t="s">
        <v>295</v>
      </c>
      <c r="C107" s="8">
        <v>0.99759945459999999</v>
      </c>
      <c r="D107" s="11" t="str">
        <f>IF($B107="N/A","N/A",IF(C107&gt;2,"No",IF(C107&lt;0.9,"No","Yes")))</f>
        <v>Yes</v>
      </c>
      <c r="E107" s="8">
        <v>0.9979383463</v>
      </c>
      <c r="F107" s="11" t="str">
        <f>IF($B107="N/A","N/A",IF(E107&gt;2,"No",IF(E107&lt;0.9,"No","Yes")))</f>
        <v>Yes</v>
      </c>
      <c r="G107" s="8">
        <v>0.99822409700000003</v>
      </c>
      <c r="H107" s="11" t="str">
        <f>IF($B107="N/A","N/A",IF(G107&gt;2,"No",IF(G107&lt;0.9,"No","Yes")))</f>
        <v>Yes</v>
      </c>
      <c r="I107" s="12">
        <v>3.4000000000000002E-2</v>
      </c>
      <c r="J107" s="12">
        <v>2.86E-2</v>
      </c>
      <c r="K107" s="41" t="s">
        <v>739</v>
      </c>
      <c r="L107" s="9" t="str">
        <f t="shared" si="38"/>
        <v>Yes</v>
      </c>
    </row>
    <row r="108" spans="1:12" x14ac:dyDescent="0.25">
      <c r="A108" s="42" t="s">
        <v>1285</v>
      </c>
      <c r="B108" s="33" t="s">
        <v>213</v>
      </c>
      <c r="C108" s="43">
        <v>421.38188316999998</v>
      </c>
      <c r="D108" s="11" t="str">
        <f>IF($B108="N/A","N/A",IF(C108&gt;10,"No",IF(C108&lt;-10,"No","Yes")))</f>
        <v>N/A</v>
      </c>
      <c r="E108" s="43">
        <v>439.89920897000002</v>
      </c>
      <c r="F108" s="11" t="str">
        <f>IF($B108="N/A","N/A",IF(E108&gt;10,"No",IF(E108&lt;-10,"No","Yes")))</f>
        <v>N/A</v>
      </c>
      <c r="G108" s="43">
        <v>453.48213111000001</v>
      </c>
      <c r="H108" s="11" t="str">
        <f>IF($B108="N/A","N/A",IF(G108&gt;10,"No",IF(G108&lt;-10,"No","Yes")))</f>
        <v>N/A</v>
      </c>
      <c r="I108" s="12">
        <v>4.3940000000000001</v>
      </c>
      <c r="J108" s="12">
        <v>3.0880000000000001</v>
      </c>
      <c r="K108" s="41" t="s">
        <v>739</v>
      </c>
      <c r="L108" s="9" t="str">
        <f t="shared" si="38"/>
        <v>Yes</v>
      </c>
    </row>
    <row r="109" spans="1:12" x14ac:dyDescent="0.25">
      <c r="A109" s="42" t="s">
        <v>1286</v>
      </c>
      <c r="B109" s="33" t="s">
        <v>213</v>
      </c>
      <c r="C109" s="43">
        <v>439.05695327000001</v>
      </c>
      <c r="D109" s="11" t="str">
        <f>IF($B109="N/A","N/A",IF(C109&gt;10,"No",IF(C109&lt;-10,"No","Yes")))</f>
        <v>N/A</v>
      </c>
      <c r="E109" s="43">
        <v>492.50724686000001</v>
      </c>
      <c r="F109" s="11" t="str">
        <f>IF($B109="N/A","N/A",IF(E109&gt;10,"No",IF(E109&lt;-10,"No","Yes")))</f>
        <v>N/A</v>
      </c>
      <c r="G109" s="43">
        <v>483.21353379999999</v>
      </c>
      <c r="H109" s="11" t="str">
        <f>IF($B109="N/A","N/A",IF(G109&gt;10,"No",IF(G109&lt;-10,"No","Yes")))</f>
        <v>N/A</v>
      </c>
      <c r="I109" s="12">
        <v>12.17</v>
      </c>
      <c r="J109" s="12">
        <v>-1.89</v>
      </c>
      <c r="K109" s="41" t="s">
        <v>739</v>
      </c>
      <c r="L109" s="9" t="str">
        <f t="shared" si="38"/>
        <v>Yes</v>
      </c>
    </row>
    <row r="110" spans="1:12" x14ac:dyDescent="0.25">
      <c r="A110" s="42" t="s">
        <v>1287</v>
      </c>
      <c r="B110" s="33" t="s">
        <v>213</v>
      </c>
      <c r="C110" s="43">
        <v>127.62661068</v>
      </c>
      <c r="D110" s="11" t="str">
        <f>IF($B110="N/A","N/A",IF(C110&gt;10,"No",IF(C110&lt;-10,"No","Yes")))</f>
        <v>N/A</v>
      </c>
      <c r="E110" s="43">
        <v>127.24885748</v>
      </c>
      <c r="F110" s="11" t="str">
        <f>IF($B110="N/A","N/A",IF(E110&gt;10,"No",IF(E110&lt;-10,"No","Yes")))</f>
        <v>N/A</v>
      </c>
      <c r="G110" s="43">
        <v>125.31558142999999</v>
      </c>
      <c r="H110" s="11" t="str">
        <f>IF($B110="N/A","N/A",IF(G110&gt;10,"No",IF(G110&lt;-10,"No","Yes")))</f>
        <v>N/A</v>
      </c>
      <c r="I110" s="12">
        <v>-0.29599999999999999</v>
      </c>
      <c r="J110" s="12">
        <v>-1.52</v>
      </c>
      <c r="K110" s="41" t="s">
        <v>739</v>
      </c>
      <c r="L110" s="9" t="str">
        <f t="shared" si="38"/>
        <v>Yes</v>
      </c>
    </row>
    <row r="111" spans="1:12" x14ac:dyDescent="0.25">
      <c r="A111" s="42" t="s">
        <v>1288</v>
      </c>
      <c r="B111" s="33" t="s">
        <v>213</v>
      </c>
      <c r="C111" s="43">
        <v>4.2778199608999996</v>
      </c>
      <c r="D111" s="11" t="str">
        <f>IF($B111="N/A","N/A",IF(C111&gt;10,"No",IF(C111&lt;-10,"No","Yes")))</f>
        <v>N/A</v>
      </c>
      <c r="E111" s="43">
        <v>3.9591134638000001</v>
      </c>
      <c r="F111" s="11" t="str">
        <f>IF($B111="N/A","N/A",IF(E111&gt;10,"No",IF(E111&lt;-10,"No","Yes")))</f>
        <v>N/A</v>
      </c>
      <c r="G111" s="43">
        <v>4.2871901882000003</v>
      </c>
      <c r="H111" s="11" t="str">
        <f>IF($B111="N/A","N/A",IF(G111&gt;10,"No",IF(G111&lt;-10,"No","Yes")))</f>
        <v>N/A</v>
      </c>
      <c r="I111" s="12">
        <v>-7.45</v>
      </c>
      <c r="J111" s="12">
        <v>8.2870000000000008</v>
      </c>
      <c r="K111" s="41" t="s">
        <v>739</v>
      </c>
      <c r="L111" s="9" t="str">
        <f t="shared" si="38"/>
        <v>Yes</v>
      </c>
    </row>
    <row r="112" spans="1:12" x14ac:dyDescent="0.25">
      <c r="A112" s="42" t="s">
        <v>325</v>
      </c>
      <c r="B112" s="41" t="s">
        <v>296</v>
      </c>
      <c r="C112" s="8">
        <v>99.812177770000005</v>
      </c>
      <c r="D112" s="11" t="str">
        <f>IF(OR($B112="N/A",$C112="N/A"),"N/A",IF(C112&gt;98,"Yes","No"))</f>
        <v>Yes</v>
      </c>
      <c r="E112" s="8">
        <v>99.800514152999995</v>
      </c>
      <c r="F112" s="11" t="str">
        <f>IF(OR($B112="N/A",$E112="N/A"),"N/A",IF(E112&gt;98,"Yes","No"))</f>
        <v>Yes</v>
      </c>
      <c r="G112" s="8">
        <v>99.840931275000003</v>
      </c>
      <c r="H112" s="11" t="str">
        <f t="shared" ref="H112:H115" si="39">IF($B112="N/A","N/A",IF(G112&gt;98,"Yes","No"))</f>
        <v>Yes</v>
      </c>
      <c r="I112" s="12">
        <v>-1.2E-2</v>
      </c>
      <c r="J112" s="12">
        <v>4.0500000000000001E-2</v>
      </c>
      <c r="K112" s="41" t="s">
        <v>739</v>
      </c>
      <c r="L112" s="9" t="str">
        <f>IF(J112="Div by 0", "N/A", IF(OR(J112="N/A",K112="N/A"),"N/A", IF(J112&gt;VALUE(MID(K112,1,2)), "No", IF(J112&lt;-1*VALUE(MID(K112,1,2)), "No", "Yes"))))</f>
        <v>Yes</v>
      </c>
    </row>
    <row r="113" spans="1:12" x14ac:dyDescent="0.25">
      <c r="A113" s="42" t="s">
        <v>461</v>
      </c>
      <c r="B113" s="41" t="s">
        <v>296</v>
      </c>
      <c r="C113" s="8">
        <v>99.703461430000004</v>
      </c>
      <c r="D113" s="11" t="str">
        <f t="shared" ref="D113:D115" si="40">IF(OR($B113="N/A",$C113="N/A"),"N/A",IF(C113&gt;98,"Yes","No"))</f>
        <v>Yes</v>
      </c>
      <c r="E113" s="8">
        <v>99.733050524999996</v>
      </c>
      <c r="F113" s="11" t="str">
        <f t="shared" ref="F113:F115" si="41">IF(OR($B113="N/A",$E113="N/A"),"N/A",IF(E113&gt;98,"Yes","No"))</f>
        <v>Yes</v>
      </c>
      <c r="G113" s="8">
        <v>99.779074738000006</v>
      </c>
      <c r="H113" s="11" t="str">
        <f t="shared" si="39"/>
        <v>Yes</v>
      </c>
      <c r="I113" s="12">
        <v>2.9700000000000001E-2</v>
      </c>
      <c r="J113" s="12">
        <v>4.6100000000000002E-2</v>
      </c>
      <c r="K113" s="41" t="s">
        <v>739</v>
      </c>
      <c r="L113" s="9" t="str">
        <f t="shared" ref="L113:L115" si="42">IF(J113="Div by 0", "N/A", IF(OR(J113="N/A",K113="N/A"),"N/A", IF(J113&gt;VALUE(MID(K113,1,2)), "No", IF(J113&lt;-1*VALUE(MID(K113,1,2)), "No", "Yes"))))</f>
        <v>Yes</v>
      </c>
    </row>
    <row r="114" spans="1:12" x14ac:dyDescent="0.25">
      <c r="A114" s="42" t="s">
        <v>462</v>
      </c>
      <c r="B114" s="41" t="s">
        <v>296</v>
      </c>
      <c r="C114" s="8">
        <v>99.798451391</v>
      </c>
      <c r="D114" s="11" t="str">
        <f t="shared" si="40"/>
        <v>Yes</v>
      </c>
      <c r="E114" s="8">
        <v>99.779423498</v>
      </c>
      <c r="F114" s="11" t="str">
        <f t="shared" si="41"/>
        <v>Yes</v>
      </c>
      <c r="G114" s="8">
        <v>99.826120556000006</v>
      </c>
      <c r="H114" s="11" t="str">
        <f t="shared" si="39"/>
        <v>Yes</v>
      </c>
      <c r="I114" s="12">
        <v>-1.9E-2</v>
      </c>
      <c r="J114" s="12">
        <v>4.6800000000000001E-2</v>
      </c>
      <c r="K114" s="41" t="s">
        <v>739</v>
      </c>
      <c r="L114" s="9" t="str">
        <f t="shared" si="42"/>
        <v>Yes</v>
      </c>
    </row>
    <row r="115" spans="1:12" x14ac:dyDescent="0.25">
      <c r="A115" s="42" t="s">
        <v>463</v>
      </c>
      <c r="B115" s="41" t="s">
        <v>296</v>
      </c>
      <c r="C115" s="8">
        <v>99.815605657999996</v>
      </c>
      <c r="D115" s="11" t="str">
        <f t="shared" si="40"/>
        <v>Yes</v>
      </c>
      <c r="E115" s="8">
        <v>99.833336052999996</v>
      </c>
      <c r="F115" s="11" t="str">
        <f t="shared" si="41"/>
        <v>Yes</v>
      </c>
      <c r="G115" s="8">
        <v>99.848707477999994</v>
      </c>
      <c r="H115" s="11" t="str">
        <f t="shared" si="39"/>
        <v>Yes</v>
      </c>
      <c r="I115" s="12">
        <v>1.78E-2</v>
      </c>
      <c r="J115" s="12">
        <v>1.54E-2</v>
      </c>
      <c r="K115" s="41" t="s">
        <v>739</v>
      </c>
      <c r="L115" s="9" t="str">
        <f t="shared" si="42"/>
        <v>Yes</v>
      </c>
    </row>
    <row r="116" spans="1:12" x14ac:dyDescent="0.25">
      <c r="A116" s="3" t="s">
        <v>464</v>
      </c>
      <c r="B116" s="41" t="s">
        <v>213</v>
      </c>
      <c r="C116" s="1">
        <v>2146699</v>
      </c>
      <c r="D116" s="11" t="str">
        <f>IF($B116="N/A","N/A",IF(C116&gt;10,"No",IF(C116&lt;-10,"No","Yes")))</f>
        <v>N/A</v>
      </c>
      <c r="E116" s="1">
        <v>2233128</v>
      </c>
      <c r="F116" s="11" t="str">
        <f>IF($B116="N/A","N/A",IF(E116&gt;10,"No",IF(E116&lt;-10,"No","Yes")))</f>
        <v>N/A</v>
      </c>
      <c r="G116" s="1">
        <v>2239062</v>
      </c>
      <c r="H116" s="11" t="str">
        <f>IF($B116="N/A","N/A",IF(G116&gt;10,"No",IF(G116&lt;-10,"No","Yes")))</f>
        <v>N/A</v>
      </c>
      <c r="I116" s="12">
        <v>4.0259999999999998</v>
      </c>
      <c r="J116" s="12">
        <v>0.26569999999999999</v>
      </c>
      <c r="K116" s="41" t="s">
        <v>739</v>
      </c>
      <c r="L116" s="9" t="str">
        <f>IF(J116="Div by 0", "N/A", IF(OR(J116="N/A",K116="N/A"),"N/A", IF(J116&gt;VALUE(MID(K116,1,2)), "No", IF(J116&lt;-1*VALUE(MID(K116,1,2)), "No", "Yes"))))</f>
        <v>Yes</v>
      </c>
    </row>
    <row r="117" spans="1:12" x14ac:dyDescent="0.25">
      <c r="A117" s="3" t="s">
        <v>211</v>
      </c>
      <c r="B117" s="41" t="s">
        <v>213</v>
      </c>
      <c r="C117" s="8">
        <v>0</v>
      </c>
      <c r="D117" s="11" t="str">
        <f>IF($B117="N/A","N/A",IF(C117&gt;10,"No",IF(C117&lt;-10,"No","Yes")))</f>
        <v>N/A</v>
      </c>
      <c r="E117" s="8">
        <v>0</v>
      </c>
      <c r="F117" s="11" t="str">
        <f>IF($B117="N/A","N/A",IF(E117&gt;10,"No",IF(E117&lt;-10,"No","Yes")))</f>
        <v>N/A</v>
      </c>
      <c r="G117" s="8">
        <v>27.784223928999999</v>
      </c>
      <c r="H117" s="11" t="str">
        <f>IF($B117="N/A","N/A",IF(G117&gt;10,"No",IF(G117&lt;-10,"No","Yes")))</f>
        <v>N/A</v>
      </c>
      <c r="I117" s="12" t="s">
        <v>1746</v>
      </c>
      <c r="J117" s="12" t="s">
        <v>1746</v>
      </c>
      <c r="K117" s="41" t="s">
        <v>739</v>
      </c>
      <c r="L117" s="9" t="str">
        <f>IF(J117="Div by 0", "N/A", IF(OR(J117="N/A",K117="N/A"),"N/A", IF(J117&gt;VALUE(MID(K117,1,2)), "No", IF(J117&lt;-1*VALUE(MID(K117,1,2)), "No", "Yes"))))</f>
        <v>N/A</v>
      </c>
    </row>
    <row r="118" spans="1:12" x14ac:dyDescent="0.25">
      <c r="A118" s="4" t="s">
        <v>1627</v>
      </c>
      <c r="B118" s="41" t="s">
        <v>213</v>
      </c>
      <c r="C118" s="14">
        <v>724630251</v>
      </c>
      <c r="D118" s="11" t="str">
        <f>IF($B118="N/A","N/A",IF(C118&gt;10,"No",IF(C118&lt;-10,"No","Yes")))</f>
        <v>N/A</v>
      </c>
      <c r="E118" s="14">
        <v>1183080019</v>
      </c>
      <c r="F118" s="11" t="str">
        <f>IF($B118="N/A","N/A",IF(E118&gt;10,"No",IF(E118&lt;-10,"No","Yes")))</f>
        <v>N/A</v>
      </c>
      <c r="G118" s="14">
        <v>555110675</v>
      </c>
      <c r="H118" s="11" t="str">
        <f>IF($B118="N/A","N/A",IF(G118&gt;10,"No",IF(G118&lt;-10,"No","Yes")))</f>
        <v>N/A</v>
      </c>
      <c r="I118" s="12">
        <v>63.27</v>
      </c>
      <c r="J118" s="12">
        <v>-53.1</v>
      </c>
      <c r="K118" s="41" t="s">
        <v>739</v>
      </c>
      <c r="L118" s="9" t="str">
        <f>IF(J118="Div by 0", "N/A", IF(K118="N/A","N/A", IF(J118&gt;VALUE(MID(K118,1,2)), "No", IF(J118&lt;-1*VALUE(MID(K118,1,2)), "No", "Yes"))))</f>
        <v>No</v>
      </c>
    </row>
    <row r="119" spans="1:12" x14ac:dyDescent="0.25">
      <c r="A119" s="4" t="s">
        <v>1628</v>
      </c>
      <c r="B119" s="41" t="s">
        <v>213</v>
      </c>
      <c r="C119" s="14">
        <v>3963743848</v>
      </c>
      <c r="D119" s="11" t="str">
        <f>IF($B119="N/A","N/A",IF(C119&gt;10,"No",IF(C119&lt;-10,"No","Yes")))</f>
        <v>N/A</v>
      </c>
      <c r="E119" s="14">
        <v>4641774079</v>
      </c>
      <c r="F119" s="11" t="str">
        <f>IF($B119="N/A","N/A",IF(E119&gt;10,"No",IF(E119&lt;-10,"No","Yes")))</f>
        <v>N/A</v>
      </c>
      <c r="G119" s="14">
        <v>3526763631</v>
      </c>
      <c r="H119" s="11" t="str">
        <f>IF($B119="N/A","N/A",IF(G119&gt;10,"No",IF(G119&lt;-10,"No","Yes")))</f>
        <v>N/A</v>
      </c>
      <c r="I119" s="12">
        <v>17.11</v>
      </c>
      <c r="J119" s="12">
        <v>-24</v>
      </c>
      <c r="K119" s="41" t="s">
        <v>739</v>
      </c>
      <c r="L119" s="9" t="str">
        <f>IF(J119="Div by 0", "N/A", IF(K119="N/A","N/A", IF(J119&gt;VALUE(MID(K119,1,2)), "No", IF(J119&lt;-1*VALUE(MID(K119,1,2)), "No", "Yes"))))</f>
        <v>Yes</v>
      </c>
    </row>
    <row r="120" spans="1:12" x14ac:dyDescent="0.25">
      <c r="A120" s="4" t="s">
        <v>1629</v>
      </c>
      <c r="B120" s="41" t="s">
        <v>213</v>
      </c>
      <c r="C120" s="1">
        <v>676064</v>
      </c>
      <c r="D120" s="11" t="str">
        <f>IF($B120="N/A","N/A",IF(C120&gt;10,"No",IF(C120&lt;-10,"No","Yes")))</f>
        <v>N/A</v>
      </c>
      <c r="E120" s="1">
        <v>774425</v>
      </c>
      <c r="F120" s="11" t="str">
        <f>IF($B120="N/A","N/A",IF(E120&gt;10,"No",IF(E120&lt;-10,"No","Yes")))</f>
        <v>N/A</v>
      </c>
      <c r="G120" s="1">
        <v>554782</v>
      </c>
      <c r="H120" s="11" t="str">
        <f>IF($B120="N/A","N/A",IF(G120&gt;10,"No",IF(G120&lt;-10,"No","Yes")))</f>
        <v>N/A</v>
      </c>
      <c r="I120" s="12">
        <v>14.55</v>
      </c>
      <c r="J120" s="12">
        <v>-28.4</v>
      </c>
      <c r="K120" s="41" t="s">
        <v>739</v>
      </c>
      <c r="L120" s="9" t="str">
        <f>IF(J120="Div by 0", "N/A", IF(K120="N/A","N/A", IF(J120&gt;VALUE(MID(K120,1,2)), "No", IF(J120&lt;-1*VALUE(MID(K120,1,2)), "No", "Yes"))))</f>
        <v>Yes</v>
      </c>
    </row>
    <row r="121" spans="1:12" x14ac:dyDescent="0.25">
      <c r="A121" s="4" t="s">
        <v>1630</v>
      </c>
      <c r="B121" s="5" t="s">
        <v>213</v>
      </c>
      <c r="C121" s="1">
        <v>103847</v>
      </c>
      <c r="D121" s="9" t="str">
        <f t="shared" ref="D121:H134" si="43">IF($B121="N/A","N/A",IF(C121&lt;0,"No","Yes"))</f>
        <v>N/A</v>
      </c>
      <c r="E121" s="1">
        <v>107864</v>
      </c>
      <c r="F121" s="9" t="str">
        <f t="shared" si="43"/>
        <v>N/A</v>
      </c>
      <c r="G121" s="1">
        <v>109826</v>
      </c>
      <c r="H121" s="9" t="str">
        <f t="shared" si="43"/>
        <v>N/A</v>
      </c>
      <c r="I121" s="12">
        <v>3.8679999999999999</v>
      </c>
      <c r="J121" s="12">
        <v>1.819</v>
      </c>
      <c r="K121" s="5" t="s">
        <v>739</v>
      </c>
      <c r="L121" s="9" t="str">
        <f t="shared" ref="L121:L142" si="44">IF(J121="Div by 0", "N/A", IF(OR(J121="N/A",K121="N/A"),"N/A", IF(J121&gt;VALUE(MID(K121,1,2)), "No", IF(J121&lt;-1*VALUE(MID(K121,1,2)), "No", "Yes"))))</f>
        <v>Yes</v>
      </c>
    </row>
    <row r="122" spans="1:12" x14ac:dyDescent="0.25">
      <c r="A122" s="4" t="s">
        <v>1631</v>
      </c>
      <c r="B122" s="5" t="s">
        <v>213</v>
      </c>
      <c r="C122" s="1">
        <v>239366</v>
      </c>
      <c r="D122" s="9" t="str">
        <f t="shared" si="43"/>
        <v>N/A</v>
      </c>
      <c r="E122" s="1">
        <v>269989</v>
      </c>
      <c r="F122" s="9" t="str">
        <f t="shared" si="43"/>
        <v>N/A</v>
      </c>
      <c r="G122" s="1">
        <v>223939</v>
      </c>
      <c r="H122" s="9" t="str">
        <f t="shared" si="43"/>
        <v>N/A</v>
      </c>
      <c r="I122" s="12">
        <v>12.79</v>
      </c>
      <c r="J122" s="12">
        <v>-17.100000000000001</v>
      </c>
      <c r="K122" s="5" t="s">
        <v>739</v>
      </c>
      <c r="L122" s="9" t="str">
        <f t="shared" si="44"/>
        <v>Yes</v>
      </c>
    </row>
    <row r="123" spans="1:12" x14ac:dyDescent="0.25">
      <c r="A123" s="4" t="s">
        <v>1632</v>
      </c>
      <c r="B123" s="5" t="s">
        <v>213</v>
      </c>
      <c r="C123" s="1">
        <v>236924</v>
      </c>
      <c r="D123" s="9" t="str">
        <f t="shared" si="43"/>
        <v>N/A</v>
      </c>
      <c r="E123" s="1">
        <v>284651</v>
      </c>
      <c r="F123" s="9" t="str">
        <f t="shared" si="43"/>
        <v>N/A</v>
      </c>
      <c r="G123" s="1">
        <v>157082</v>
      </c>
      <c r="H123" s="9" t="str">
        <f t="shared" si="43"/>
        <v>N/A</v>
      </c>
      <c r="I123" s="12">
        <v>20.14</v>
      </c>
      <c r="J123" s="12">
        <v>-44.8</v>
      </c>
      <c r="K123" s="5" t="s">
        <v>739</v>
      </c>
      <c r="L123" s="9" t="str">
        <f t="shared" si="44"/>
        <v>No</v>
      </c>
    </row>
    <row r="124" spans="1:12" x14ac:dyDescent="0.25">
      <c r="A124" s="4" t="s">
        <v>1633</v>
      </c>
      <c r="B124" s="5" t="s">
        <v>213</v>
      </c>
      <c r="C124" s="1">
        <v>95927</v>
      </c>
      <c r="D124" s="9" t="str">
        <f t="shared" si="43"/>
        <v>N/A</v>
      </c>
      <c r="E124" s="1">
        <v>111921</v>
      </c>
      <c r="F124" s="9" t="str">
        <f t="shared" si="43"/>
        <v>N/A</v>
      </c>
      <c r="G124" s="1">
        <v>63935</v>
      </c>
      <c r="H124" s="9" t="str">
        <f t="shared" si="43"/>
        <v>N/A</v>
      </c>
      <c r="I124" s="12">
        <v>16.670000000000002</v>
      </c>
      <c r="J124" s="12">
        <v>-42.9</v>
      </c>
      <c r="K124" s="5" t="s">
        <v>739</v>
      </c>
      <c r="L124" s="9" t="str">
        <f t="shared" si="44"/>
        <v>No</v>
      </c>
    </row>
    <row r="125" spans="1:12" x14ac:dyDescent="0.25">
      <c r="A125" s="2" t="s">
        <v>1634</v>
      </c>
      <c r="B125" s="5" t="s">
        <v>213</v>
      </c>
      <c r="C125" s="13">
        <v>29.536375234000001</v>
      </c>
      <c r="D125" s="9" t="str">
        <f t="shared" si="43"/>
        <v>N/A</v>
      </c>
      <c r="E125" s="13">
        <v>32.614083489000002</v>
      </c>
      <c r="F125" s="9" t="str">
        <f t="shared" si="43"/>
        <v>N/A</v>
      </c>
      <c r="G125" s="13">
        <v>23.329292206000002</v>
      </c>
      <c r="H125" s="9" t="str">
        <f t="shared" si="43"/>
        <v>N/A</v>
      </c>
      <c r="I125" s="12">
        <v>10.42</v>
      </c>
      <c r="J125" s="12">
        <v>-28.5</v>
      </c>
      <c r="K125" s="41" t="s">
        <v>739</v>
      </c>
      <c r="L125" s="9" t="str">
        <f>IF(J125="Div by 0", "N/A", IF(OR(J125="N/A",K125="N/A"),"N/A", IF(J125&gt;VALUE(MID(K125,1,2)), "No", IF(J125&lt;-1*VALUE(MID(K125,1,2)), "No", "Yes"))))</f>
        <v>Yes</v>
      </c>
    </row>
    <row r="126" spans="1:12" ht="25" x14ac:dyDescent="0.25">
      <c r="A126" s="2" t="s">
        <v>1635</v>
      </c>
      <c r="B126" s="5" t="s">
        <v>213</v>
      </c>
      <c r="C126" s="13">
        <v>51.004400699000001</v>
      </c>
      <c r="D126" s="9" t="str">
        <f t="shared" si="43"/>
        <v>N/A</v>
      </c>
      <c r="E126" s="13">
        <v>52.010473072000003</v>
      </c>
      <c r="F126" s="9" t="str">
        <f t="shared" si="43"/>
        <v>N/A</v>
      </c>
      <c r="G126" s="13">
        <v>52.747706641999997</v>
      </c>
      <c r="H126" s="9" t="str">
        <f t="shared" si="43"/>
        <v>N/A</v>
      </c>
      <c r="I126" s="12">
        <v>1.9730000000000001</v>
      </c>
      <c r="J126" s="12">
        <v>1.417</v>
      </c>
      <c r="K126" s="5" t="s">
        <v>739</v>
      </c>
      <c r="L126" s="9" t="str">
        <f t="shared" ref="L126:L129" si="45">IF(J126="Div by 0", "N/A", IF(OR(J126="N/A",K126="N/A"),"N/A", IF(J126&gt;VALUE(MID(K126,1,2)), "No", IF(J126&lt;-1*VALUE(MID(K126,1,2)), "No", "Yes"))))</f>
        <v>Yes</v>
      </c>
    </row>
    <row r="127" spans="1:12" ht="25" x14ac:dyDescent="0.25">
      <c r="A127" s="2" t="s">
        <v>1636</v>
      </c>
      <c r="B127" s="5" t="s">
        <v>213</v>
      </c>
      <c r="C127" s="13">
        <v>40.82960345</v>
      </c>
      <c r="D127" s="9" t="str">
        <f t="shared" si="43"/>
        <v>N/A</v>
      </c>
      <c r="E127" s="13">
        <v>43.333162133999998</v>
      </c>
      <c r="F127" s="9" t="str">
        <f t="shared" si="43"/>
        <v>N/A</v>
      </c>
      <c r="G127" s="13">
        <v>32.994361437000002</v>
      </c>
      <c r="H127" s="9" t="str">
        <f t="shared" si="43"/>
        <v>N/A</v>
      </c>
      <c r="I127" s="12">
        <v>6.1319999999999997</v>
      </c>
      <c r="J127" s="12">
        <v>-23.9</v>
      </c>
      <c r="K127" s="5" t="s">
        <v>739</v>
      </c>
      <c r="L127" s="9" t="str">
        <f t="shared" si="45"/>
        <v>Yes</v>
      </c>
    </row>
    <row r="128" spans="1:12" ht="25" x14ac:dyDescent="0.25">
      <c r="A128" s="2" t="s">
        <v>1637</v>
      </c>
      <c r="B128" s="5" t="s">
        <v>213</v>
      </c>
      <c r="C128" s="13">
        <v>21.990939053999998</v>
      </c>
      <c r="D128" s="9" t="str">
        <f t="shared" si="43"/>
        <v>N/A</v>
      </c>
      <c r="E128" s="13">
        <v>25.796316301000001</v>
      </c>
      <c r="F128" s="9" t="str">
        <f t="shared" si="43"/>
        <v>N/A</v>
      </c>
      <c r="G128" s="13">
        <v>14.353148002999999</v>
      </c>
      <c r="H128" s="9" t="str">
        <f t="shared" si="43"/>
        <v>N/A</v>
      </c>
      <c r="I128" s="12">
        <v>17.3</v>
      </c>
      <c r="J128" s="12">
        <v>-44.4</v>
      </c>
      <c r="K128" s="5" t="s">
        <v>739</v>
      </c>
      <c r="L128" s="9" t="str">
        <f t="shared" si="45"/>
        <v>No</v>
      </c>
    </row>
    <row r="129" spans="1:12" ht="25" x14ac:dyDescent="0.25">
      <c r="A129" s="2" t="s">
        <v>1638</v>
      </c>
      <c r="B129" s="5" t="s">
        <v>213</v>
      </c>
      <c r="C129" s="13">
        <v>22.748281316</v>
      </c>
      <c r="D129" s="9" t="str">
        <f t="shared" si="43"/>
        <v>N/A</v>
      </c>
      <c r="E129" s="13">
        <v>25.401260065999999</v>
      </c>
      <c r="F129" s="9" t="str">
        <f t="shared" si="43"/>
        <v>N/A</v>
      </c>
      <c r="G129" s="13">
        <v>16.116225372999999</v>
      </c>
      <c r="H129" s="9" t="str">
        <f t="shared" si="43"/>
        <v>N/A</v>
      </c>
      <c r="I129" s="12">
        <v>11.66</v>
      </c>
      <c r="J129" s="12">
        <v>-36.6</v>
      </c>
      <c r="K129" s="5" t="s">
        <v>739</v>
      </c>
      <c r="L129" s="9" t="str">
        <f t="shared" si="45"/>
        <v>No</v>
      </c>
    </row>
    <row r="130" spans="1:12" ht="25" x14ac:dyDescent="0.25">
      <c r="A130" s="2" t="s">
        <v>1639</v>
      </c>
      <c r="B130" s="5" t="s">
        <v>213</v>
      </c>
      <c r="C130" s="13">
        <v>0</v>
      </c>
      <c r="D130" s="9" t="str">
        <f t="shared" si="43"/>
        <v>N/A</v>
      </c>
      <c r="E130" s="13">
        <v>0</v>
      </c>
      <c r="F130" s="9" t="str">
        <f t="shared" si="43"/>
        <v>N/A</v>
      </c>
      <c r="G130" s="13">
        <v>0.1195064007</v>
      </c>
      <c r="H130" s="9" t="str">
        <f t="shared" si="43"/>
        <v>N/A</v>
      </c>
      <c r="I130" s="12" t="s">
        <v>1746</v>
      </c>
      <c r="J130" s="12" t="s">
        <v>1746</v>
      </c>
      <c r="K130" s="41" t="s">
        <v>739</v>
      </c>
      <c r="L130" s="9" t="str">
        <f>IF(J130="Div by 0", "N/A", IF(OR(J130="N/A",K130="N/A"),"N/A", IF(J130&gt;VALUE(MID(K130,1,2)), "No", IF(J130&lt;-1*VALUE(MID(K130,1,2)), "No", "Yes"))))</f>
        <v>N/A</v>
      </c>
    </row>
    <row r="131" spans="1:12" ht="25" x14ac:dyDescent="0.25">
      <c r="A131" s="2" t="s">
        <v>1640</v>
      </c>
      <c r="B131" s="5" t="s">
        <v>213</v>
      </c>
      <c r="C131" s="13">
        <v>0</v>
      </c>
      <c r="D131" s="9" t="str">
        <f t="shared" si="43"/>
        <v>N/A</v>
      </c>
      <c r="E131" s="13">
        <v>0</v>
      </c>
      <c r="F131" s="9" t="str">
        <f t="shared" si="43"/>
        <v>N/A</v>
      </c>
      <c r="G131" s="13">
        <v>6.6468777899999998E-2</v>
      </c>
      <c r="H131" s="9" t="str">
        <f t="shared" si="43"/>
        <v>N/A</v>
      </c>
      <c r="I131" s="12" t="s">
        <v>1746</v>
      </c>
      <c r="J131" s="12" t="s">
        <v>1746</v>
      </c>
      <c r="K131" s="5" t="s">
        <v>739</v>
      </c>
      <c r="L131" s="9" t="str">
        <f t="shared" si="44"/>
        <v>N/A</v>
      </c>
    </row>
    <row r="132" spans="1:12" ht="25" x14ac:dyDescent="0.25">
      <c r="A132" s="2" t="s">
        <v>496</v>
      </c>
      <c r="B132" s="5" t="s">
        <v>213</v>
      </c>
      <c r="C132" s="13">
        <v>0</v>
      </c>
      <c r="D132" s="9" t="str">
        <f t="shared" si="43"/>
        <v>N/A</v>
      </c>
      <c r="E132" s="13">
        <v>0</v>
      </c>
      <c r="F132" s="9" t="str">
        <f t="shared" si="43"/>
        <v>N/A</v>
      </c>
      <c r="G132" s="13">
        <v>0.11163754419999999</v>
      </c>
      <c r="H132" s="9" t="str">
        <f t="shared" si="43"/>
        <v>N/A</v>
      </c>
      <c r="I132" s="12" t="s">
        <v>1746</v>
      </c>
      <c r="J132" s="12" t="s">
        <v>1746</v>
      </c>
      <c r="K132" s="5" t="s">
        <v>739</v>
      </c>
      <c r="L132" s="9" t="str">
        <f t="shared" si="44"/>
        <v>N/A</v>
      </c>
    </row>
    <row r="133" spans="1:12" ht="25" x14ac:dyDescent="0.25">
      <c r="A133" s="2" t="s">
        <v>497</v>
      </c>
      <c r="B133" s="5" t="s">
        <v>213</v>
      </c>
      <c r="C133" s="13">
        <v>0</v>
      </c>
      <c r="D133" s="9" t="str">
        <f t="shared" si="43"/>
        <v>N/A</v>
      </c>
      <c r="E133" s="13">
        <v>0</v>
      </c>
      <c r="F133" s="9" t="str">
        <f t="shared" si="43"/>
        <v>N/A</v>
      </c>
      <c r="G133" s="13">
        <v>6.1751187300000003E-2</v>
      </c>
      <c r="H133" s="9" t="str">
        <f t="shared" si="43"/>
        <v>N/A</v>
      </c>
      <c r="I133" s="12" t="s">
        <v>1746</v>
      </c>
      <c r="J133" s="12" t="s">
        <v>1746</v>
      </c>
      <c r="K133" s="5" t="s">
        <v>739</v>
      </c>
      <c r="L133" s="9" t="str">
        <f t="shared" si="44"/>
        <v>N/A</v>
      </c>
    </row>
    <row r="134" spans="1:12" ht="25" x14ac:dyDescent="0.25">
      <c r="A134" s="2" t="s">
        <v>498</v>
      </c>
      <c r="B134" s="5" t="s">
        <v>213</v>
      </c>
      <c r="C134" s="13">
        <v>0</v>
      </c>
      <c r="D134" s="9" t="str">
        <f t="shared" si="43"/>
        <v>N/A</v>
      </c>
      <c r="E134" s="13">
        <v>0</v>
      </c>
      <c r="F134" s="9" t="str">
        <f t="shared" si="43"/>
        <v>N/A</v>
      </c>
      <c r="G134" s="13">
        <v>0.38007351220000002</v>
      </c>
      <c r="H134" s="9" t="str">
        <f t="shared" si="43"/>
        <v>N/A</v>
      </c>
      <c r="I134" s="12" t="s">
        <v>1746</v>
      </c>
      <c r="J134" s="12" t="s">
        <v>1746</v>
      </c>
      <c r="K134" s="5" t="s">
        <v>739</v>
      </c>
      <c r="L134" s="9" t="str">
        <f t="shared" si="44"/>
        <v>N/A</v>
      </c>
    </row>
    <row r="135" spans="1:12" ht="25" x14ac:dyDescent="0.25">
      <c r="A135" s="2" t="s">
        <v>499</v>
      </c>
      <c r="B135" s="33" t="s">
        <v>213</v>
      </c>
      <c r="C135" s="13">
        <v>0</v>
      </c>
      <c r="D135" s="11" t="str">
        <f t="shared" ref="D135:D141" si="46">IF($B135="N/A","N/A",IF(C135&gt;10,"No",IF(C135&lt;-10,"No","Yes")))</f>
        <v>N/A</v>
      </c>
      <c r="E135" s="13">
        <v>0</v>
      </c>
      <c r="F135" s="11" t="str">
        <f t="shared" ref="F135:F141" si="47">IF($B135="N/A","N/A",IF(E135&gt;10,"No",IF(E135&lt;-10,"No","Yes")))</f>
        <v>N/A</v>
      </c>
      <c r="G135" s="13">
        <v>1.6222588E-3</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v>0</v>
      </c>
      <c r="D136" s="11" t="str">
        <f t="shared" si="46"/>
        <v>N/A</v>
      </c>
      <c r="E136" s="13">
        <v>0</v>
      </c>
      <c r="F136" s="11" t="str">
        <f t="shared" si="47"/>
        <v>N/A</v>
      </c>
      <c r="G136" s="13">
        <v>9.0125489999999997E-4</v>
      </c>
      <c r="H136" s="11" t="str">
        <f t="shared" si="48"/>
        <v>N/A</v>
      </c>
      <c r="I136" s="12" t="s">
        <v>1746</v>
      </c>
      <c r="J136" s="12" t="s">
        <v>1746</v>
      </c>
      <c r="K136" s="5" t="s">
        <v>739</v>
      </c>
      <c r="L136" s="9" t="str">
        <f t="shared" si="44"/>
        <v>N/A</v>
      </c>
    </row>
    <row r="137" spans="1:12" ht="25" x14ac:dyDescent="0.25">
      <c r="A137" s="2" t="s">
        <v>501</v>
      </c>
      <c r="B137" s="33" t="s">
        <v>213</v>
      </c>
      <c r="C137" s="13">
        <v>0</v>
      </c>
      <c r="D137" s="11" t="str">
        <f t="shared" si="46"/>
        <v>N/A</v>
      </c>
      <c r="E137" s="13">
        <v>0</v>
      </c>
      <c r="F137" s="11" t="str">
        <f t="shared" si="47"/>
        <v>N/A</v>
      </c>
      <c r="G137" s="13">
        <v>2.25313727E-2</v>
      </c>
      <c r="H137" s="11" t="str">
        <f t="shared" si="48"/>
        <v>N/A</v>
      </c>
      <c r="I137" s="12" t="s">
        <v>1746</v>
      </c>
      <c r="J137" s="12" t="s">
        <v>1746</v>
      </c>
      <c r="K137" s="5" t="s">
        <v>739</v>
      </c>
      <c r="L137" s="9" t="str">
        <f t="shared" si="44"/>
        <v>N/A</v>
      </c>
    </row>
    <row r="138" spans="1:12" ht="25" x14ac:dyDescent="0.25">
      <c r="A138" s="2" t="s">
        <v>502</v>
      </c>
      <c r="B138" s="33" t="s">
        <v>213</v>
      </c>
      <c r="C138" s="13">
        <v>0</v>
      </c>
      <c r="D138" s="11" t="str">
        <f t="shared" si="46"/>
        <v>N/A</v>
      </c>
      <c r="E138" s="13">
        <v>0</v>
      </c>
      <c r="F138" s="11" t="str">
        <f t="shared" si="47"/>
        <v>N/A</v>
      </c>
      <c r="G138" s="13">
        <v>3.0642667000000002E-3</v>
      </c>
      <c r="H138" s="11" t="str">
        <f t="shared" si="48"/>
        <v>N/A</v>
      </c>
      <c r="I138" s="12" t="s">
        <v>1746</v>
      </c>
      <c r="J138" s="12" t="s">
        <v>1746</v>
      </c>
      <c r="K138" s="5" t="s">
        <v>739</v>
      </c>
      <c r="L138" s="9" t="str">
        <f t="shared" si="44"/>
        <v>N/A</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0</v>
      </c>
      <c r="D140" s="11" t="str">
        <f t="shared" si="46"/>
        <v>N/A</v>
      </c>
      <c r="E140" s="13">
        <v>0</v>
      </c>
      <c r="F140" s="11" t="str">
        <f t="shared" si="47"/>
        <v>N/A</v>
      </c>
      <c r="G140" s="13">
        <v>1.8025100000000001E-4</v>
      </c>
      <c r="H140" s="11" t="str">
        <f t="shared" si="48"/>
        <v>N/A</v>
      </c>
      <c r="I140" s="12" t="s">
        <v>1746</v>
      </c>
      <c r="J140" s="12" t="s">
        <v>1746</v>
      </c>
      <c r="K140" s="5" t="s">
        <v>739</v>
      </c>
      <c r="L140" s="9" t="str">
        <f t="shared" si="44"/>
        <v>N/A</v>
      </c>
    </row>
    <row r="141" spans="1:12" ht="25" x14ac:dyDescent="0.25">
      <c r="A141" s="2" t="s">
        <v>505</v>
      </c>
      <c r="B141" s="33" t="s">
        <v>213</v>
      </c>
      <c r="C141" s="13">
        <v>0</v>
      </c>
      <c r="D141" s="11" t="str">
        <f t="shared" si="46"/>
        <v>N/A</v>
      </c>
      <c r="E141" s="13">
        <v>0</v>
      </c>
      <c r="F141" s="11" t="str">
        <f t="shared" si="47"/>
        <v>N/A</v>
      </c>
      <c r="G141" s="13">
        <v>1.8025100000000001E-4</v>
      </c>
      <c r="H141" s="11" t="str">
        <f t="shared" si="48"/>
        <v>N/A</v>
      </c>
      <c r="I141" s="12" t="s">
        <v>1746</v>
      </c>
      <c r="J141" s="12" t="s">
        <v>1746</v>
      </c>
      <c r="K141" s="5" t="s">
        <v>739</v>
      </c>
      <c r="L141" s="9" t="str">
        <f t="shared" si="44"/>
        <v>N/A</v>
      </c>
    </row>
    <row r="142" spans="1:12" ht="25" x14ac:dyDescent="0.25">
      <c r="A142" s="2" t="s">
        <v>506</v>
      </c>
      <c r="B142" s="33" t="s">
        <v>213</v>
      </c>
      <c r="C142" s="13">
        <v>0</v>
      </c>
      <c r="D142" s="9" t="str">
        <f t="shared" ref="D142" si="49">IF($B142="N/A","N/A",IF(C142&lt;0,"No","Yes"))</f>
        <v>N/A</v>
      </c>
      <c r="E142" s="13">
        <v>0</v>
      </c>
      <c r="F142" s="9" t="str">
        <f t="shared" ref="F142" si="50">IF($B142="N/A","N/A",IF(E142&lt;0,"No","Yes"))</f>
        <v>N/A</v>
      </c>
      <c r="G142" s="13">
        <v>0.15068982049999999</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31888</v>
      </c>
      <c r="D143" s="11" t="str">
        <f>IF($B143="N/A","N/A",IF(C143&gt;10,"No",IF(C143&lt;-10,"No","Yes")))</f>
        <v>N/A</v>
      </c>
      <c r="E143" s="14">
        <v>30365</v>
      </c>
      <c r="F143" s="11" t="str">
        <f>IF($B143="N/A","N/A",IF(E143&gt;10,"No",IF(E143&lt;-10,"No","Yes")))</f>
        <v>N/A</v>
      </c>
      <c r="G143" s="14">
        <v>27151</v>
      </c>
      <c r="H143" s="11" t="str">
        <f>IF($B143="N/A","N/A",IF(G143&gt;10,"No",IF(G143&lt;-10,"No","Yes")))</f>
        <v>N/A</v>
      </c>
      <c r="I143" s="12">
        <v>-4.78</v>
      </c>
      <c r="J143" s="12">
        <v>-10.6</v>
      </c>
      <c r="K143" s="41" t="s">
        <v>739</v>
      </c>
      <c r="L143" s="9" t="str">
        <f>IF(J143="Div by 0", "N/A", IF(K143="N/A","N/A", IF(J143&gt;VALUE(MID(K143,1,2)), "No", IF(J143&lt;-1*VALUE(MID(K143,1,2)), "No", "Yes"))))</f>
        <v>Yes</v>
      </c>
    </row>
    <row r="144" spans="1:12" x14ac:dyDescent="0.25">
      <c r="A144" s="3" t="s">
        <v>737</v>
      </c>
      <c r="B144" s="33" t="s">
        <v>213</v>
      </c>
      <c r="C144" s="1">
        <v>1609</v>
      </c>
      <c r="D144" s="11" t="str">
        <f>IF($B144="N/A","N/A",IF(C144&gt;10,"No",IF(C144&lt;-10,"No","Yes")))</f>
        <v>N/A</v>
      </c>
      <c r="E144" s="1">
        <v>1617</v>
      </c>
      <c r="F144" s="11" t="str">
        <f>IF($B144="N/A","N/A",IF(E144&gt;10,"No",IF(E144&lt;-10,"No","Yes")))</f>
        <v>N/A</v>
      </c>
      <c r="G144" s="1">
        <v>1479</v>
      </c>
      <c r="H144" s="11" t="str">
        <f>IF($B144="N/A","N/A",IF(G144&gt;10,"No",IF(G144&lt;-10,"No","Yes")))</f>
        <v>N/A</v>
      </c>
      <c r="I144" s="12">
        <v>0.49719999999999998</v>
      </c>
      <c r="J144" s="12">
        <v>-8.5299999999999994</v>
      </c>
      <c r="K144" s="41" t="s">
        <v>739</v>
      </c>
      <c r="L144" s="9" t="str">
        <f>IF(J144="Div by 0", "N/A", IF(K144="N/A","N/A", IF(J144&gt;VALUE(MID(K144,1,2)), "No", IF(J144&lt;-1*VALUE(MID(K144,1,2)), "No", "Yes"))))</f>
        <v>Yes</v>
      </c>
    </row>
    <row r="145" spans="1:12" x14ac:dyDescent="0.25">
      <c r="A145" s="2" t="s">
        <v>507</v>
      </c>
      <c r="B145" s="5" t="s">
        <v>213</v>
      </c>
      <c r="C145" s="13">
        <v>7.0295160999999995E-2</v>
      </c>
      <c r="D145" s="9" t="str">
        <f t="shared" ref="D145:D149" si="52">IF($B145="N/A","N/A",IF(C145&lt;0,"No","Yes"))</f>
        <v>N/A</v>
      </c>
      <c r="E145" s="13">
        <v>6.8098231600000003E-2</v>
      </c>
      <c r="F145" s="9" t="str">
        <f t="shared" ref="F145:F149" si="53">IF($B145="N/A","N/A",IF(E145&lt;0,"No","Yes"))</f>
        <v>N/A</v>
      </c>
      <c r="G145" s="13">
        <v>6.2193840399999999E-2</v>
      </c>
      <c r="H145" s="9" t="str">
        <f t="shared" ref="H145:H149" si="54">IF($B145="N/A","N/A",IF(G145&lt;0,"No","Yes"))</f>
        <v>N/A</v>
      </c>
      <c r="I145" s="12">
        <v>-3.13</v>
      </c>
      <c r="J145" s="12">
        <v>-8.67</v>
      </c>
      <c r="K145" s="41" t="s">
        <v>739</v>
      </c>
      <c r="L145" s="9" t="str">
        <f>IF(J145="Div by 0", "N/A", IF(OR(J145="N/A",K145="N/A"),"N/A", IF(J145&gt;VALUE(MID(K145,1,2)), "No", IF(J145&lt;-1*VALUE(MID(K145,1,2)), "No", "Yes"))))</f>
        <v>Yes</v>
      </c>
    </row>
    <row r="146" spans="1:12" x14ac:dyDescent="0.25">
      <c r="A146" s="2" t="s">
        <v>508</v>
      </c>
      <c r="B146" s="5" t="s">
        <v>213</v>
      </c>
      <c r="C146" s="13">
        <v>0.34184004239999999</v>
      </c>
      <c r="D146" s="9" t="str">
        <f t="shared" si="52"/>
        <v>N/A</v>
      </c>
      <c r="E146" s="13">
        <v>0.33126154229999999</v>
      </c>
      <c r="F146" s="9" t="str">
        <f t="shared" si="53"/>
        <v>N/A</v>
      </c>
      <c r="G146" s="13">
        <v>0.29441429330000002</v>
      </c>
      <c r="H146" s="9" t="str">
        <f t="shared" si="54"/>
        <v>N/A</v>
      </c>
      <c r="I146" s="12">
        <v>-3.09</v>
      </c>
      <c r="J146" s="12">
        <v>-11.1</v>
      </c>
      <c r="K146" s="5" t="s">
        <v>739</v>
      </c>
      <c r="L146" s="9" t="str">
        <f t="shared" ref="L146:L149" si="55">IF(J146="Div by 0", "N/A", IF(OR(J146="N/A",K146="N/A"),"N/A", IF(J146&gt;VALUE(MID(K146,1,2)), "No", IF(J146&lt;-1*VALUE(MID(K146,1,2)), "No", "Yes"))))</f>
        <v>Yes</v>
      </c>
    </row>
    <row r="147" spans="1:12" x14ac:dyDescent="0.25">
      <c r="A147" s="2" t="s">
        <v>509</v>
      </c>
      <c r="B147" s="5" t="s">
        <v>213</v>
      </c>
      <c r="C147" s="13">
        <v>0.12827160830000001</v>
      </c>
      <c r="D147" s="9" t="str">
        <f t="shared" si="52"/>
        <v>N/A</v>
      </c>
      <c r="E147" s="13">
        <v>0.12936278400000001</v>
      </c>
      <c r="F147" s="9" t="str">
        <f t="shared" si="53"/>
        <v>N/A</v>
      </c>
      <c r="G147" s="13">
        <v>0.1077028932</v>
      </c>
      <c r="H147" s="9" t="str">
        <f t="shared" si="54"/>
        <v>N/A</v>
      </c>
      <c r="I147" s="12">
        <v>0.85070000000000001</v>
      </c>
      <c r="J147" s="12">
        <v>-16.7</v>
      </c>
      <c r="K147" s="5" t="s">
        <v>739</v>
      </c>
      <c r="L147" s="9" t="str">
        <f t="shared" si="55"/>
        <v>Yes</v>
      </c>
    </row>
    <row r="148" spans="1:12" x14ac:dyDescent="0.25">
      <c r="A148" s="2" t="s">
        <v>510</v>
      </c>
      <c r="B148" s="5" t="s">
        <v>213</v>
      </c>
      <c r="C148" s="13">
        <v>6.4044790999999998E-3</v>
      </c>
      <c r="D148" s="9" t="str">
        <f t="shared" si="52"/>
        <v>N/A</v>
      </c>
      <c r="E148" s="13">
        <v>5.1655887999999999E-3</v>
      </c>
      <c r="F148" s="9" t="str">
        <f t="shared" si="53"/>
        <v>N/A</v>
      </c>
      <c r="G148" s="13">
        <v>6.1220312999999997E-3</v>
      </c>
      <c r="H148" s="9" t="str">
        <f t="shared" si="54"/>
        <v>N/A</v>
      </c>
      <c r="I148" s="12">
        <v>-19.3</v>
      </c>
      <c r="J148" s="12">
        <v>18.52</v>
      </c>
      <c r="K148" s="5" t="s">
        <v>739</v>
      </c>
      <c r="L148" s="9" t="str">
        <f t="shared" si="55"/>
        <v>Yes</v>
      </c>
    </row>
    <row r="149" spans="1:12" x14ac:dyDescent="0.25">
      <c r="A149" s="2" t="s">
        <v>511</v>
      </c>
      <c r="B149" s="5" t="s">
        <v>213</v>
      </c>
      <c r="C149" s="13">
        <v>2.18170263E-2</v>
      </c>
      <c r="D149" s="9" t="str">
        <f t="shared" si="52"/>
        <v>N/A</v>
      </c>
      <c r="E149" s="13">
        <v>1.5206122399999999E-2</v>
      </c>
      <c r="F149" s="9" t="str">
        <f t="shared" si="53"/>
        <v>N/A</v>
      </c>
      <c r="G149" s="13">
        <v>1.7140898200000001E-2</v>
      </c>
      <c r="H149" s="9" t="str">
        <f t="shared" si="54"/>
        <v>N/A</v>
      </c>
      <c r="I149" s="12">
        <v>-30.3</v>
      </c>
      <c r="J149" s="12">
        <v>12.72</v>
      </c>
      <c r="K149" s="5" t="s">
        <v>739</v>
      </c>
      <c r="L149" s="9" t="str">
        <f t="shared" si="55"/>
        <v>Yes</v>
      </c>
    </row>
    <row r="150" spans="1:12" x14ac:dyDescent="0.25">
      <c r="A150" s="4" t="s">
        <v>738</v>
      </c>
      <c r="B150" s="41" t="s">
        <v>213</v>
      </c>
      <c r="C150" s="1">
        <v>1470635</v>
      </c>
      <c r="D150" s="11" t="str">
        <f t="shared" ref="D150:D172" si="56">IF($B150="N/A","N/A",IF(C150&gt;10,"No",IF(C150&lt;-10,"No","Yes")))</f>
        <v>N/A</v>
      </c>
      <c r="E150" s="1">
        <v>1458703</v>
      </c>
      <c r="F150" s="11" t="str">
        <f t="shared" ref="F150:F172" si="57">IF($B150="N/A","N/A",IF(E150&gt;10,"No",IF(E150&lt;-10,"No","Yes")))</f>
        <v>N/A</v>
      </c>
      <c r="G150" s="1">
        <v>1684280</v>
      </c>
      <c r="H150" s="11" t="str">
        <f t="shared" ref="H150:H172" si="58">IF($B150="N/A","N/A",IF(G150&gt;10,"No",IF(G150&lt;-10,"No","Yes")))</f>
        <v>N/A</v>
      </c>
      <c r="I150" s="12">
        <v>-0.81100000000000005</v>
      </c>
      <c r="J150" s="12">
        <v>15.46</v>
      </c>
      <c r="K150" s="41" t="s">
        <v>739</v>
      </c>
      <c r="L150" s="9" t="str">
        <f t="shared" ref="L150:L172" si="59">IF(J150="Div by 0", "N/A", IF(K150="N/A","N/A", IF(J150&gt;VALUE(MID(K150,1,2)), "No", IF(J150&lt;-1*VALUE(MID(K150,1,2)), "No", "Yes"))))</f>
        <v>Yes</v>
      </c>
    </row>
    <row r="151" spans="1:12" x14ac:dyDescent="0.25">
      <c r="A151" s="4" t="s">
        <v>534</v>
      </c>
      <c r="B151" s="41" t="s">
        <v>213</v>
      </c>
      <c r="C151" s="1">
        <v>17494</v>
      </c>
      <c r="D151" s="11" t="str">
        <f t="shared" si="56"/>
        <v>N/A</v>
      </c>
      <c r="E151" s="1">
        <v>17395</v>
      </c>
      <c r="F151" s="11" t="str">
        <f t="shared" si="57"/>
        <v>N/A</v>
      </c>
      <c r="G151" s="1">
        <v>18319</v>
      </c>
      <c r="H151" s="11" t="str">
        <f t="shared" si="58"/>
        <v>N/A</v>
      </c>
      <c r="I151" s="12">
        <v>-0.56599999999999995</v>
      </c>
      <c r="J151" s="12">
        <v>5.3120000000000003</v>
      </c>
      <c r="K151" s="41" t="s">
        <v>739</v>
      </c>
      <c r="L151" s="9" t="str">
        <f t="shared" si="59"/>
        <v>Yes</v>
      </c>
    </row>
    <row r="152" spans="1:12" x14ac:dyDescent="0.25">
      <c r="A152" s="4" t="s">
        <v>535</v>
      </c>
      <c r="B152" s="41" t="s">
        <v>213</v>
      </c>
      <c r="C152" s="1">
        <v>323853</v>
      </c>
      <c r="D152" s="11" t="str">
        <f t="shared" si="56"/>
        <v>N/A</v>
      </c>
      <c r="E152" s="1">
        <v>329907</v>
      </c>
      <c r="F152" s="11" t="str">
        <f t="shared" si="57"/>
        <v>N/A</v>
      </c>
      <c r="G152" s="1">
        <v>431127</v>
      </c>
      <c r="H152" s="11" t="str">
        <f t="shared" si="58"/>
        <v>N/A</v>
      </c>
      <c r="I152" s="12">
        <v>1.869</v>
      </c>
      <c r="J152" s="12">
        <v>30.68</v>
      </c>
      <c r="K152" s="41" t="s">
        <v>739</v>
      </c>
      <c r="L152" s="9" t="str">
        <f t="shared" si="59"/>
        <v>No</v>
      </c>
    </row>
    <row r="153" spans="1:12" x14ac:dyDescent="0.25">
      <c r="A153" s="4" t="s">
        <v>536</v>
      </c>
      <c r="B153" s="41" t="s">
        <v>213</v>
      </c>
      <c r="C153" s="1">
        <v>814455</v>
      </c>
      <c r="D153" s="11" t="str">
        <f t="shared" si="56"/>
        <v>N/A</v>
      </c>
      <c r="E153" s="1">
        <v>793133</v>
      </c>
      <c r="F153" s="11" t="str">
        <f t="shared" si="57"/>
        <v>N/A</v>
      </c>
      <c r="G153" s="1">
        <v>911854</v>
      </c>
      <c r="H153" s="11" t="str">
        <f t="shared" si="58"/>
        <v>N/A</v>
      </c>
      <c r="I153" s="12">
        <v>-2.62</v>
      </c>
      <c r="J153" s="12">
        <v>14.97</v>
      </c>
      <c r="K153" s="41" t="s">
        <v>739</v>
      </c>
      <c r="L153" s="9" t="str">
        <f t="shared" si="59"/>
        <v>Yes</v>
      </c>
    </row>
    <row r="154" spans="1:12" x14ac:dyDescent="0.25">
      <c r="A154" s="4" t="s">
        <v>537</v>
      </c>
      <c r="B154" s="41" t="s">
        <v>213</v>
      </c>
      <c r="C154" s="1">
        <v>314833</v>
      </c>
      <c r="D154" s="11" t="str">
        <f t="shared" si="56"/>
        <v>N/A</v>
      </c>
      <c r="E154" s="1">
        <v>318268</v>
      </c>
      <c r="F154" s="11" t="str">
        <f t="shared" si="57"/>
        <v>N/A</v>
      </c>
      <c r="G154" s="1">
        <v>322980</v>
      </c>
      <c r="H154" s="11" t="str">
        <f t="shared" si="58"/>
        <v>N/A</v>
      </c>
      <c r="I154" s="12">
        <v>1.091</v>
      </c>
      <c r="J154" s="12">
        <v>1.4810000000000001</v>
      </c>
      <c r="K154" s="41" t="s">
        <v>739</v>
      </c>
      <c r="L154" s="9" t="str">
        <f t="shared" si="59"/>
        <v>Yes</v>
      </c>
    </row>
    <row r="155" spans="1:12" x14ac:dyDescent="0.25">
      <c r="A155" s="2" t="s">
        <v>538</v>
      </c>
      <c r="B155" s="5" t="s">
        <v>213</v>
      </c>
      <c r="C155" s="13">
        <v>64.250170385999994</v>
      </c>
      <c r="D155" s="9" t="str">
        <f t="shared" ref="D155:D159" si="60">IF($B155="N/A","N/A",IF(C155&lt;0,"No","Yes"))</f>
        <v>N/A</v>
      </c>
      <c r="E155" s="13">
        <v>61.431722151999999</v>
      </c>
      <c r="F155" s="9" t="str">
        <f t="shared" ref="F155:F159" si="61">IF($B155="N/A","N/A",IF(E155&lt;0,"No","Yes"))</f>
        <v>N/A</v>
      </c>
      <c r="G155" s="13">
        <v>70.826126795999997</v>
      </c>
      <c r="H155" s="9" t="str">
        <f t="shared" ref="H155:H159" si="62">IF($B155="N/A","N/A",IF(G155&lt;0,"No","Yes"))</f>
        <v>N/A</v>
      </c>
      <c r="I155" s="12">
        <v>-4.3899999999999997</v>
      </c>
      <c r="J155" s="12">
        <v>15.29</v>
      </c>
      <c r="K155" s="41" t="s">
        <v>739</v>
      </c>
      <c r="L155" s="9" t="str">
        <f>IF(J155="Div by 0", "N/A", IF(OR(J155="N/A",K155="N/A"),"N/A", IF(J155&gt;VALUE(MID(K155,1,2)), "No", IF(J155&lt;-1*VALUE(MID(K155,1,2)), "No", "Yes"))))</f>
        <v>Yes</v>
      </c>
    </row>
    <row r="156" spans="1:12" x14ac:dyDescent="0.25">
      <c r="A156" s="2" t="s">
        <v>539</v>
      </c>
      <c r="B156" s="5" t="s">
        <v>213</v>
      </c>
      <c r="C156" s="13">
        <v>8.5921691126000006</v>
      </c>
      <c r="D156" s="9" t="str">
        <f t="shared" si="60"/>
        <v>N/A</v>
      </c>
      <c r="E156" s="13">
        <v>8.3876194012000003</v>
      </c>
      <c r="F156" s="9" t="str">
        <f t="shared" si="61"/>
        <v>N/A</v>
      </c>
      <c r="G156" s="13">
        <v>8.7983286105000005</v>
      </c>
      <c r="H156" s="9" t="str">
        <f t="shared" si="62"/>
        <v>N/A</v>
      </c>
      <c r="I156" s="12">
        <v>-2.38</v>
      </c>
      <c r="J156" s="12">
        <v>4.8970000000000002</v>
      </c>
      <c r="K156" s="5" t="s">
        <v>739</v>
      </c>
      <c r="L156" s="9" t="str">
        <f t="shared" ref="L156:L159" si="63">IF(J156="Div by 0", "N/A", IF(OR(J156="N/A",K156="N/A"),"N/A", IF(J156&gt;VALUE(MID(K156,1,2)), "No", IF(J156&lt;-1*VALUE(MID(K156,1,2)), "No", "Yes"))))</f>
        <v>Yes</v>
      </c>
    </row>
    <row r="157" spans="1:12" ht="25" x14ac:dyDescent="0.25">
      <c r="A157" s="2" t="s">
        <v>540</v>
      </c>
      <c r="B157" s="5" t="s">
        <v>213</v>
      </c>
      <c r="C157" s="13">
        <v>55.240884528000002</v>
      </c>
      <c r="D157" s="9" t="str">
        <f t="shared" si="60"/>
        <v>N/A</v>
      </c>
      <c r="E157" s="13">
        <v>52.949985073999997</v>
      </c>
      <c r="F157" s="9" t="str">
        <f t="shared" si="61"/>
        <v>N/A</v>
      </c>
      <c r="G157" s="13">
        <v>63.520691184</v>
      </c>
      <c r="H157" s="9" t="str">
        <f t="shared" si="62"/>
        <v>N/A</v>
      </c>
      <c r="I157" s="12">
        <v>-4.1500000000000004</v>
      </c>
      <c r="J157" s="12">
        <v>19.96</v>
      </c>
      <c r="K157" s="5" t="s">
        <v>739</v>
      </c>
      <c r="L157" s="9" t="str">
        <f t="shared" si="63"/>
        <v>Yes</v>
      </c>
    </row>
    <row r="158" spans="1:12" x14ac:dyDescent="0.25">
      <c r="A158" s="2" t="s">
        <v>541</v>
      </c>
      <c r="B158" s="5" t="s">
        <v>213</v>
      </c>
      <c r="C158" s="13">
        <v>75.596521533000001</v>
      </c>
      <c r="D158" s="9" t="str">
        <f t="shared" si="60"/>
        <v>N/A</v>
      </c>
      <c r="E158" s="13">
        <v>71.877174984999996</v>
      </c>
      <c r="F158" s="9" t="str">
        <f t="shared" si="61"/>
        <v>N/A</v>
      </c>
      <c r="G158" s="13">
        <v>83.319383630000004</v>
      </c>
      <c r="H158" s="9" t="str">
        <f t="shared" si="62"/>
        <v>N/A</v>
      </c>
      <c r="I158" s="12">
        <v>-4.92</v>
      </c>
      <c r="J158" s="12">
        <v>15.92</v>
      </c>
      <c r="K158" s="5" t="s">
        <v>739</v>
      </c>
      <c r="L158" s="9" t="str">
        <f t="shared" si="63"/>
        <v>Yes</v>
      </c>
    </row>
    <row r="159" spans="1:12" x14ac:dyDescent="0.25">
      <c r="A159" s="2" t="s">
        <v>542</v>
      </c>
      <c r="B159" s="5" t="s">
        <v>213</v>
      </c>
      <c r="C159" s="13">
        <v>74.659998244999997</v>
      </c>
      <c r="D159" s="9" t="str">
        <f t="shared" si="60"/>
        <v>N/A</v>
      </c>
      <c r="E159" s="13">
        <v>72.233166596000004</v>
      </c>
      <c r="F159" s="9" t="str">
        <f t="shared" si="61"/>
        <v>N/A</v>
      </c>
      <c r="G159" s="13">
        <v>81.414224929</v>
      </c>
      <c r="H159" s="9" t="str">
        <f t="shared" si="62"/>
        <v>N/A</v>
      </c>
      <c r="I159" s="12">
        <v>-3.25</v>
      </c>
      <c r="J159" s="12">
        <v>12.71</v>
      </c>
      <c r="K159" s="5" t="s">
        <v>739</v>
      </c>
      <c r="L159" s="9" t="str">
        <f t="shared" si="63"/>
        <v>Yes</v>
      </c>
    </row>
    <row r="160" spans="1:12" ht="25" x14ac:dyDescent="0.25">
      <c r="A160" s="4" t="s">
        <v>543</v>
      </c>
      <c r="B160" s="41" t="s">
        <v>213</v>
      </c>
      <c r="C160" s="1">
        <v>1189976.3700000001</v>
      </c>
      <c r="D160" s="11" t="str">
        <f t="shared" si="56"/>
        <v>N/A</v>
      </c>
      <c r="E160" s="1">
        <v>1170282.53</v>
      </c>
      <c r="F160" s="11" t="str">
        <f t="shared" si="57"/>
        <v>N/A</v>
      </c>
      <c r="G160" s="1">
        <v>1257443.8</v>
      </c>
      <c r="H160" s="11" t="str">
        <f t="shared" si="58"/>
        <v>N/A</v>
      </c>
      <c r="I160" s="12">
        <v>-1.65</v>
      </c>
      <c r="J160" s="12">
        <v>7.4480000000000004</v>
      </c>
      <c r="K160" s="41" t="s">
        <v>739</v>
      </c>
      <c r="L160" s="9" t="str">
        <f t="shared" si="59"/>
        <v>Yes</v>
      </c>
    </row>
    <row r="161" spans="1:12" x14ac:dyDescent="0.25">
      <c r="A161" s="4" t="s">
        <v>544</v>
      </c>
      <c r="B161" s="41" t="s">
        <v>213</v>
      </c>
      <c r="C161" s="14">
        <v>8284964584</v>
      </c>
      <c r="D161" s="11" t="str">
        <f t="shared" si="56"/>
        <v>N/A</v>
      </c>
      <c r="E161" s="14">
        <v>8562017703</v>
      </c>
      <c r="F161" s="11" t="str">
        <f t="shared" si="57"/>
        <v>N/A</v>
      </c>
      <c r="G161" s="14">
        <v>9530938738</v>
      </c>
      <c r="H161" s="11" t="str">
        <f t="shared" si="58"/>
        <v>N/A</v>
      </c>
      <c r="I161" s="12">
        <v>3.3439999999999999</v>
      </c>
      <c r="J161" s="12">
        <v>11.32</v>
      </c>
      <c r="K161" s="41" t="s">
        <v>739</v>
      </c>
      <c r="L161" s="9" t="str">
        <f t="shared" si="59"/>
        <v>Yes</v>
      </c>
    </row>
    <row r="162" spans="1:12" x14ac:dyDescent="0.25">
      <c r="A162" s="4" t="s">
        <v>1289</v>
      </c>
      <c r="B162" s="41" t="s">
        <v>213</v>
      </c>
      <c r="C162" s="14">
        <v>5633.5967687000002</v>
      </c>
      <c r="D162" s="11" t="str">
        <f t="shared" si="56"/>
        <v>N/A</v>
      </c>
      <c r="E162" s="14">
        <v>5869.6099912</v>
      </c>
      <c r="F162" s="11" t="str">
        <f t="shared" si="57"/>
        <v>N/A</v>
      </c>
      <c r="G162" s="14">
        <v>5658.7614518</v>
      </c>
      <c r="H162" s="11" t="str">
        <f t="shared" si="58"/>
        <v>N/A</v>
      </c>
      <c r="I162" s="12">
        <v>4.1890000000000001</v>
      </c>
      <c r="J162" s="12">
        <v>-3.59</v>
      </c>
      <c r="K162" s="41" t="s">
        <v>739</v>
      </c>
      <c r="L162" s="9" t="str">
        <f t="shared" si="59"/>
        <v>Yes</v>
      </c>
    </row>
    <row r="163" spans="1:12" ht="25" x14ac:dyDescent="0.25">
      <c r="A163" s="4" t="s">
        <v>1290</v>
      </c>
      <c r="B163" s="41" t="s">
        <v>213</v>
      </c>
      <c r="C163" s="14">
        <v>12978.156454</v>
      </c>
      <c r="D163" s="11" t="str">
        <f t="shared" si="56"/>
        <v>N/A</v>
      </c>
      <c r="E163" s="14">
        <v>13042.779304</v>
      </c>
      <c r="F163" s="11" t="str">
        <f t="shared" si="57"/>
        <v>N/A</v>
      </c>
      <c r="G163" s="14">
        <v>13233.800426</v>
      </c>
      <c r="H163" s="11" t="str">
        <f t="shared" si="58"/>
        <v>N/A</v>
      </c>
      <c r="I163" s="12">
        <v>0.49790000000000001</v>
      </c>
      <c r="J163" s="12">
        <v>1.4650000000000001</v>
      </c>
      <c r="K163" s="41" t="s">
        <v>739</v>
      </c>
      <c r="L163" s="9" t="str">
        <f t="shared" si="59"/>
        <v>Yes</v>
      </c>
    </row>
    <row r="164" spans="1:12" ht="25" x14ac:dyDescent="0.25">
      <c r="A164" s="4" t="s">
        <v>1291</v>
      </c>
      <c r="B164" s="41" t="s">
        <v>213</v>
      </c>
      <c r="C164" s="14">
        <v>12471.664150000001</v>
      </c>
      <c r="D164" s="11" t="str">
        <f t="shared" si="56"/>
        <v>N/A</v>
      </c>
      <c r="E164" s="14">
        <v>12914.409003000001</v>
      </c>
      <c r="F164" s="11" t="str">
        <f t="shared" si="57"/>
        <v>N/A</v>
      </c>
      <c r="G164" s="14">
        <v>12176.511847</v>
      </c>
      <c r="H164" s="11" t="str">
        <f t="shared" si="58"/>
        <v>N/A</v>
      </c>
      <c r="I164" s="12">
        <v>3.55</v>
      </c>
      <c r="J164" s="12">
        <v>-5.71</v>
      </c>
      <c r="K164" s="41" t="s">
        <v>739</v>
      </c>
      <c r="L164" s="9" t="str">
        <f t="shared" si="59"/>
        <v>Yes</v>
      </c>
    </row>
    <row r="165" spans="1:12" ht="25" x14ac:dyDescent="0.25">
      <c r="A165" s="4" t="s">
        <v>1292</v>
      </c>
      <c r="B165" s="41" t="s">
        <v>213</v>
      </c>
      <c r="C165" s="14">
        <v>3091.3063963</v>
      </c>
      <c r="D165" s="11" t="str">
        <f t="shared" si="56"/>
        <v>N/A</v>
      </c>
      <c r="E165" s="14">
        <v>3206.7355286000002</v>
      </c>
      <c r="F165" s="11" t="str">
        <f t="shared" si="57"/>
        <v>N/A</v>
      </c>
      <c r="G165" s="14">
        <v>3037.0468463000002</v>
      </c>
      <c r="H165" s="11" t="str">
        <f t="shared" si="58"/>
        <v>N/A</v>
      </c>
      <c r="I165" s="12">
        <v>3.734</v>
      </c>
      <c r="J165" s="12">
        <v>-5.29</v>
      </c>
      <c r="K165" s="41" t="s">
        <v>739</v>
      </c>
      <c r="L165" s="9" t="str">
        <f t="shared" si="59"/>
        <v>Yes</v>
      </c>
    </row>
    <row r="166" spans="1:12" ht="25" x14ac:dyDescent="0.25">
      <c r="A166" s="4" t="s">
        <v>1293</v>
      </c>
      <c r="B166" s="41" t="s">
        <v>213</v>
      </c>
      <c r="C166" s="14">
        <v>4768.2705243999999</v>
      </c>
      <c r="D166" s="11" t="str">
        <f t="shared" si="56"/>
        <v>N/A</v>
      </c>
      <c r="E166" s="14">
        <v>4811.0927142999999</v>
      </c>
      <c r="F166" s="11" t="str">
        <f t="shared" si="57"/>
        <v>N/A</v>
      </c>
      <c r="G166" s="14">
        <v>3930.7152455</v>
      </c>
      <c r="H166" s="11" t="str">
        <f t="shared" si="58"/>
        <v>N/A</v>
      </c>
      <c r="I166" s="12">
        <v>0.89810000000000001</v>
      </c>
      <c r="J166" s="12">
        <v>-18.3</v>
      </c>
      <c r="K166" s="41" t="s">
        <v>739</v>
      </c>
      <c r="L166" s="9" t="str">
        <f t="shared" si="59"/>
        <v>Yes</v>
      </c>
    </row>
    <row r="167" spans="1:12" x14ac:dyDescent="0.25">
      <c r="A167" s="42" t="s">
        <v>545</v>
      </c>
      <c r="B167" s="33" t="s">
        <v>213</v>
      </c>
      <c r="C167" s="43">
        <v>1222266737</v>
      </c>
      <c r="D167" s="11" t="str">
        <f t="shared" si="56"/>
        <v>N/A</v>
      </c>
      <c r="E167" s="43">
        <v>1262485989</v>
      </c>
      <c r="F167" s="11" t="str">
        <f t="shared" si="57"/>
        <v>N/A</v>
      </c>
      <c r="G167" s="43">
        <v>1747907440</v>
      </c>
      <c r="H167" s="11" t="str">
        <f t="shared" si="58"/>
        <v>N/A</v>
      </c>
      <c r="I167" s="12">
        <v>3.2909999999999999</v>
      </c>
      <c r="J167" s="12">
        <v>38.450000000000003</v>
      </c>
      <c r="K167" s="41" t="s">
        <v>739</v>
      </c>
      <c r="L167" s="9" t="str">
        <f t="shared" si="59"/>
        <v>No</v>
      </c>
    </row>
    <row r="168" spans="1:12" x14ac:dyDescent="0.25">
      <c r="A168" s="42" t="s">
        <v>1294</v>
      </c>
      <c r="B168" s="33" t="s">
        <v>213</v>
      </c>
      <c r="C168" s="43">
        <v>831.11495170000001</v>
      </c>
      <c r="D168" s="11" t="str">
        <f t="shared" si="56"/>
        <v>N/A</v>
      </c>
      <c r="E168" s="43">
        <v>865.48529000999997</v>
      </c>
      <c r="F168" s="11" t="str">
        <f t="shared" si="57"/>
        <v>N/A</v>
      </c>
      <c r="G168" s="43">
        <v>1037.7772342000001</v>
      </c>
      <c r="H168" s="11" t="str">
        <f t="shared" si="58"/>
        <v>N/A</v>
      </c>
      <c r="I168" s="12">
        <v>4.1349999999999998</v>
      </c>
      <c r="J168" s="12">
        <v>19.91</v>
      </c>
      <c r="K168" s="41" t="s">
        <v>739</v>
      </c>
      <c r="L168" s="9" t="str">
        <f t="shared" si="59"/>
        <v>Yes</v>
      </c>
    </row>
    <row r="169" spans="1:12" ht="25" x14ac:dyDescent="0.25">
      <c r="A169" s="42" t="s">
        <v>1295</v>
      </c>
      <c r="B169" s="41" t="s">
        <v>213</v>
      </c>
      <c r="C169" s="14">
        <v>1513.3218245999999</v>
      </c>
      <c r="D169" s="11" t="str">
        <f t="shared" si="56"/>
        <v>N/A</v>
      </c>
      <c r="E169" s="14">
        <v>1525.0993389</v>
      </c>
      <c r="F169" s="11" t="str">
        <f t="shared" si="57"/>
        <v>N/A</v>
      </c>
      <c r="G169" s="14">
        <v>1536.5796167999999</v>
      </c>
      <c r="H169" s="11" t="str">
        <f t="shared" si="58"/>
        <v>N/A</v>
      </c>
      <c r="I169" s="12">
        <v>0.77829999999999999</v>
      </c>
      <c r="J169" s="12">
        <v>0.75280000000000002</v>
      </c>
      <c r="K169" s="41" t="s">
        <v>739</v>
      </c>
      <c r="L169" s="9" t="str">
        <f t="shared" si="59"/>
        <v>Yes</v>
      </c>
    </row>
    <row r="170" spans="1:12" ht="25" x14ac:dyDescent="0.25">
      <c r="A170" s="42" t="s">
        <v>1296</v>
      </c>
      <c r="B170" s="41" t="s">
        <v>213</v>
      </c>
      <c r="C170" s="14">
        <v>3109.517034</v>
      </c>
      <c r="D170" s="11" t="str">
        <f t="shared" si="56"/>
        <v>N/A</v>
      </c>
      <c r="E170" s="14">
        <v>3165.1473718000002</v>
      </c>
      <c r="F170" s="11" t="str">
        <f t="shared" si="57"/>
        <v>N/A</v>
      </c>
      <c r="G170" s="14">
        <v>3300.0006982</v>
      </c>
      <c r="H170" s="11" t="str">
        <f t="shared" si="58"/>
        <v>N/A</v>
      </c>
      <c r="I170" s="12">
        <v>1.7889999999999999</v>
      </c>
      <c r="J170" s="12">
        <v>4.2610000000000001</v>
      </c>
      <c r="K170" s="41" t="s">
        <v>739</v>
      </c>
      <c r="L170" s="9" t="str">
        <f t="shared" si="59"/>
        <v>Yes</v>
      </c>
    </row>
    <row r="171" spans="1:12" ht="25" x14ac:dyDescent="0.25">
      <c r="A171" s="42" t="s">
        <v>1297</v>
      </c>
      <c r="B171" s="41" t="s">
        <v>213</v>
      </c>
      <c r="C171" s="14">
        <v>145.78581260000001</v>
      </c>
      <c r="D171" s="11" t="str">
        <f t="shared" si="56"/>
        <v>N/A</v>
      </c>
      <c r="E171" s="14">
        <v>150.22198295000001</v>
      </c>
      <c r="F171" s="11" t="str">
        <f t="shared" si="57"/>
        <v>N/A</v>
      </c>
      <c r="G171" s="14">
        <v>215.43872264999999</v>
      </c>
      <c r="H171" s="11" t="str">
        <f t="shared" si="58"/>
        <v>N/A</v>
      </c>
      <c r="I171" s="12">
        <v>3.0430000000000001</v>
      </c>
      <c r="J171" s="12">
        <v>43.41</v>
      </c>
      <c r="K171" s="41" t="s">
        <v>739</v>
      </c>
      <c r="L171" s="9" t="str">
        <f t="shared" si="59"/>
        <v>No</v>
      </c>
    </row>
    <row r="172" spans="1:12" ht="25" x14ac:dyDescent="0.25">
      <c r="A172" s="42" t="s">
        <v>1298</v>
      </c>
      <c r="B172" s="41" t="s">
        <v>213</v>
      </c>
      <c r="C172" s="14">
        <v>222.43627892000001</v>
      </c>
      <c r="D172" s="11" t="str">
        <f t="shared" si="56"/>
        <v>N/A</v>
      </c>
      <c r="E172" s="14">
        <v>228.13038069000001</v>
      </c>
      <c r="F172" s="11" t="str">
        <f t="shared" si="57"/>
        <v>N/A</v>
      </c>
      <c r="G172" s="14">
        <v>311.44583566</v>
      </c>
      <c r="H172" s="11" t="str">
        <f t="shared" si="58"/>
        <v>N/A</v>
      </c>
      <c r="I172" s="12">
        <v>2.56</v>
      </c>
      <c r="J172" s="12">
        <v>36.520000000000003</v>
      </c>
      <c r="K172" s="41" t="s">
        <v>739</v>
      </c>
      <c r="L172" s="9" t="str">
        <f t="shared" si="59"/>
        <v>No</v>
      </c>
    </row>
    <row r="173" spans="1:12" ht="25" x14ac:dyDescent="0.25">
      <c r="A173" s="2" t="s">
        <v>546</v>
      </c>
      <c r="B173" s="120" t="s">
        <v>213</v>
      </c>
      <c r="C173" s="121">
        <v>187295283</v>
      </c>
      <c r="D173" s="116" t="str">
        <f>IF($B173="N/A","N/A",IF(C173&gt;10,"No",IF(C173&lt;-10,"No","Yes")))</f>
        <v>N/A</v>
      </c>
      <c r="E173" s="121">
        <v>216055527</v>
      </c>
      <c r="F173" s="116" t="str">
        <f>IF($B173="N/A","N/A",IF(E173&gt;10,"No",IF(E173&lt;-10,"No","Yes")))</f>
        <v>N/A</v>
      </c>
      <c r="G173" s="121">
        <v>283403925</v>
      </c>
      <c r="H173" s="116" t="str">
        <f>IF($B173="N/A","N/A",IF(G173&gt;10,"No",IF(G173&lt;-10,"No","Yes")))</f>
        <v>N/A</v>
      </c>
      <c r="I173" s="117">
        <v>15.36</v>
      </c>
      <c r="J173" s="117">
        <v>31.17</v>
      </c>
      <c r="K173" s="118" t="s">
        <v>739</v>
      </c>
      <c r="L173" s="119" t="str">
        <f>IF(J173="Div by 0", "N/A", IF(K173="N/A","N/A", IF(J173&gt;VALUE(MID(K173,1,2)), "No", IF(J173&lt;-1*VALUE(MID(K173,1,2)), "No", "Yes"))))</f>
        <v>No</v>
      </c>
    </row>
    <row r="174" spans="1:12" ht="25" x14ac:dyDescent="0.25">
      <c r="A174" s="2" t="s">
        <v>1299</v>
      </c>
      <c r="B174" s="41" t="s">
        <v>213</v>
      </c>
      <c r="C174" s="14">
        <v>155043349</v>
      </c>
      <c r="D174" s="11" t="str">
        <f t="shared" ref="D174:D181" si="64">IF($B174="N/A","N/A",IF(C174&gt;10,"No",IF(C174&lt;-10,"No","Yes")))</f>
        <v>N/A</v>
      </c>
      <c r="E174" s="14">
        <v>147191250</v>
      </c>
      <c r="F174" s="11" t="str">
        <f t="shared" ref="F174:F181" si="65">IF($B174="N/A","N/A",IF(E174&gt;10,"No",IF(E174&lt;-10,"No","Yes")))</f>
        <v>N/A</v>
      </c>
      <c r="G174" s="14">
        <v>153428323</v>
      </c>
      <c r="H174" s="11" t="str">
        <f t="shared" ref="H174:H181" si="66">IF($B174="N/A","N/A",IF(G174&gt;10,"No",IF(G174&lt;-10,"No","Yes")))</f>
        <v>N/A</v>
      </c>
      <c r="I174" s="12">
        <v>-5.0599999999999996</v>
      </c>
      <c r="J174" s="12">
        <v>4.2370000000000001</v>
      </c>
      <c r="K174" s="41" t="s">
        <v>739</v>
      </c>
      <c r="L174" s="9" t="str">
        <f t="shared" ref="L174:L181" si="67">IF(J174="Div by 0", "N/A", IF(K174="N/A","N/A", IF(J174&gt;VALUE(MID(K174,1,2)), "No", IF(J174&lt;-1*VALUE(MID(K174,1,2)), "No", "Yes"))))</f>
        <v>Yes</v>
      </c>
    </row>
    <row r="175" spans="1:12" ht="25" x14ac:dyDescent="0.25">
      <c r="A175" s="2" t="s">
        <v>547</v>
      </c>
      <c r="B175" s="41" t="s">
        <v>213</v>
      </c>
      <c r="C175" s="14">
        <v>28363789</v>
      </c>
      <c r="D175" s="11" t="str">
        <f t="shared" si="64"/>
        <v>N/A</v>
      </c>
      <c r="E175" s="14">
        <v>23834263</v>
      </c>
      <c r="F175" s="11" t="str">
        <f t="shared" si="65"/>
        <v>N/A</v>
      </c>
      <c r="G175" s="14">
        <v>134094292</v>
      </c>
      <c r="H175" s="11" t="str">
        <f t="shared" si="66"/>
        <v>N/A</v>
      </c>
      <c r="I175" s="12">
        <v>-16</v>
      </c>
      <c r="J175" s="12">
        <v>462.6</v>
      </c>
      <c r="K175" s="41" t="s">
        <v>739</v>
      </c>
      <c r="L175" s="9" t="str">
        <f t="shared" si="67"/>
        <v>No</v>
      </c>
    </row>
    <row r="176" spans="1:12" ht="25" x14ac:dyDescent="0.25">
      <c r="A176" s="2" t="s">
        <v>512</v>
      </c>
      <c r="B176" s="41" t="s">
        <v>213</v>
      </c>
      <c r="C176" s="14">
        <v>851564316</v>
      </c>
      <c r="D176" s="11" t="str">
        <f t="shared" si="64"/>
        <v>N/A</v>
      </c>
      <c r="E176" s="14">
        <v>875404949</v>
      </c>
      <c r="F176" s="11" t="str">
        <f t="shared" si="65"/>
        <v>N/A</v>
      </c>
      <c r="G176" s="14">
        <v>1176980900</v>
      </c>
      <c r="H176" s="11" t="str">
        <f t="shared" si="66"/>
        <v>N/A</v>
      </c>
      <c r="I176" s="12">
        <v>2.8</v>
      </c>
      <c r="J176" s="12">
        <v>34.450000000000003</v>
      </c>
      <c r="K176" s="41" t="s">
        <v>739</v>
      </c>
      <c r="L176" s="9" t="str">
        <f t="shared" si="67"/>
        <v>No</v>
      </c>
    </row>
    <row r="177" spans="1:12" ht="25" x14ac:dyDescent="0.25">
      <c r="A177" s="2" t="s">
        <v>513</v>
      </c>
      <c r="B177" s="41" t="s">
        <v>213</v>
      </c>
      <c r="C177" s="14">
        <v>127.3567425</v>
      </c>
      <c r="D177" s="11" t="str">
        <f t="shared" si="64"/>
        <v>N/A</v>
      </c>
      <c r="E177" s="14">
        <v>148.11481638000001</v>
      </c>
      <c r="F177" s="11" t="str">
        <f t="shared" si="65"/>
        <v>N/A</v>
      </c>
      <c r="G177" s="14">
        <v>168.26413957</v>
      </c>
      <c r="H177" s="11" t="str">
        <f t="shared" si="66"/>
        <v>N/A</v>
      </c>
      <c r="I177" s="12">
        <v>16.3</v>
      </c>
      <c r="J177" s="12">
        <v>13.6</v>
      </c>
      <c r="K177" s="41" t="s">
        <v>739</v>
      </c>
      <c r="L177" s="9" t="str">
        <f t="shared" si="67"/>
        <v>Yes</v>
      </c>
    </row>
    <row r="178" spans="1:12" ht="25" x14ac:dyDescent="0.25">
      <c r="A178" s="2" t="s">
        <v>1300</v>
      </c>
      <c r="B178" s="33" t="s">
        <v>213</v>
      </c>
      <c r="C178" s="43">
        <v>105.42612477</v>
      </c>
      <c r="D178" s="11" t="str">
        <f t="shared" si="64"/>
        <v>N/A</v>
      </c>
      <c r="E178" s="43">
        <v>100.90556474</v>
      </c>
      <c r="F178" s="11" t="str">
        <f t="shared" si="65"/>
        <v>N/A</v>
      </c>
      <c r="G178" s="43">
        <v>91.094309140999997</v>
      </c>
      <c r="H178" s="11" t="str">
        <f t="shared" si="66"/>
        <v>N/A</v>
      </c>
      <c r="I178" s="12">
        <v>-4.29</v>
      </c>
      <c r="J178" s="12">
        <v>-9.7200000000000006</v>
      </c>
      <c r="K178" s="41" t="s">
        <v>739</v>
      </c>
      <c r="L178" s="9" t="str">
        <f t="shared" si="67"/>
        <v>Yes</v>
      </c>
    </row>
    <row r="179" spans="1:12" ht="25" x14ac:dyDescent="0.25">
      <c r="A179" s="2" t="s">
        <v>514</v>
      </c>
      <c r="B179" s="33" t="s">
        <v>213</v>
      </c>
      <c r="C179" s="43">
        <v>19.286763200999999</v>
      </c>
      <c r="D179" s="11" t="str">
        <f t="shared" si="64"/>
        <v>N/A</v>
      </c>
      <c r="E179" s="43">
        <v>16.339352836</v>
      </c>
      <c r="F179" s="11" t="str">
        <f t="shared" si="65"/>
        <v>N/A</v>
      </c>
      <c r="G179" s="43">
        <v>79.615201748000004</v>
      </c>
      <c r="H179" s="11" t="str">
        <f t="shared" si="66"/>
        <v>N/A</v>
      </c>
      <c r="I179" s="12">
        <v>-15.3</v>
      </c>
      <c r="J179" s="12">
        <v>387.3</v>
      </c>
      <c r="K179" s="41" t="s">
        <v>739</v>
      </c>
      <c r="L179" s="9" t="str">
        <f t="shared" si="67"/>
        <v>No</v>
      </c>
    </row>
    <row r="180" spans="1:12" ht="25" x14ac:dyDescent="0.25">
      <c r="A180" s="2" t="s">
        <v>515</v>
      </c>
      <c r="B180" s="33" t="s">
        <v>213</v>
      </c>
      <c r="C180" s="43">
        <v>579.04532124000002</v>
      </c>
      <c r="D180" s="11" t="str">
        <f t="shared" si="64"/>
        <v>N/A</v>
      </c>
      <c r="E180" s="43">
        <v>600.12555606000001</v>
      </c>
      <c r="F180" s="11" t="str">
        <f t="shared" si="65"/>
        <v>N/A</v>
      </c>
      <c r="G180" s="43">
        <v>698.80358373000001</v>
      </c>
      <c r="H180" s="11" t="str">
        <f t="shared" si="66"/>
        <v>N/A</v>
      </c>
      <c r="I180" s="12">
        <v>3.641</v>
      </c>
      <c r="J180" s="12">
        <v>16.440000000000001</v>
      </c>
      <c r="K180" s="41" t="s">
        <v>739</v>
      </c>
      <c r="L180" s="9" t="str">
        <f t="shared" si="67"/>
        <v>Yes</v>
      </c>
    </row>
    <row r="181" spans="1:12" ht="25" x14ac:dyDescent="0.25">
      <c r="A181" s="2" t="s">
        <v>1652</v>
      </c>
      <c r="B181" s="41" t="s">
        <v>213</v>
      </c>
      <c r="C181" s="13">
        <v>0</v>
      </c>
      <c r="D181" s="11" t="str">
        <f t="shared" si="64"/>
        <v>N/A</v>
      </c>
      <c r="E181" s="13">
        <v>0</v>
      </c>
      <c r="F181" s="11" t="str">
        <f t="shared" si="65"/>
        <v>N/A</v>
      </c>
      <c r="G181" s="13">
        <v>36.896656137999997</v>
      </c>
      <c r="H181" s="11" t="str">
        <f t="shared" si="66"/>
        <v>N/A</v>
      </c>
      <c r="I181" s="12" t="s">
        <v>1746</v>
      </c>
      <c r="J181" s="12" t="s">
        <v>1746</v>
      </c>
      <c r="K181" s="41" t="s">
        <v>739</v>
      </c>
      <c r="L181" s="9" t="str">
        <f t="shared" si="67"/>
        <v>N/A</v>
      </c>
    </row>
    <row r="182" spans="1:12" ht="25" x14ac:dyDescent="0.25">
      <c r="A182" s="2" t="s">
        <v>1653</v>
      </c>
      <c r="B182" s="122" t="s">
        <v>213</v>
      </c>
      <c r="C182" s="123">
        <v>0</v>
      </c>
      <c r="D182" s="119" t="str">
        <f t="shared" ref="D182" si="68">IF($B182="N/A","N/A",IF(C182&lt;0,"No","Yes"))</f>
        <v>N/A</v>
      </c>
      <c r="E182" s="123">
        <v>0</v>
      </c>
      <c r="F182" s="119" t="str">
        <f t="shared" ref="F182" si="69">IF($B182="N/A","N/A",IF(E182&lt;0,"No","Yes"))</f>
        <v>N/A</v>
      </c>
      <c r="G182" s="123">
        <v>27.899994541000002</v>
      </c>
      <c r="H182" s="119" t="str">
        <f t="shared" ref="H182" si="70">IF($B182="N/A","N/A",IF(G182&lt;0,"No","Yes"))</f>
        <v>N/A</v>
      </c>
      <c r="I182" s="117" t="s">
        <v>1746</v>
      </c>
      <c r="J182" s="117" t="s">
        <v>1746</v>
      </c>
      <c r="K182" s="122" t="s">
        <v>739</v>
      </c>
      <c r="L182" s="119"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44.473438221000002</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v>0</v>
      </c>
      <c r="D184" s="9" t="str">
        <f t="shared" si="72"/>
        <v>N/A</v>
      </c>
      <c r="E184" s="13">
        <v>0</v>
      </c>
      <c r="F184" s="9" t="str">
        <f t="shared" si="73"/>
        <v>N/A</v>
      </c>
      <c r="G184" s="13">
        <v>32.928846065000002</v>
      </c>
      <c r="H184" s="9" t="str">
        <f t="shared" si="74"/>
        <v>N/A</v>
      </c>
      <c r="I184" s="12" t="s">
        <v>1746</v>
      </c>
      <c r="J184" s="12" t="s">
        <v>1746</v>
      </c>
      <c r="K184" s="5" t="s">
        <v>739</v>
      </c>
      <c r="L184" s="9" t="str">
        <f t="shared" si="75"/>
        <v>N/A</v>
      </c>
    </row>
    <row r="185" spans="1:12" ht="25" x14ac:dyDescent="0.25">
      <c r="A185" s="2" t="s">
        <v>1656</v>
      </c>
      <c r="B185" s="5" t="s">
        <v>213</v>
      </c>
      <c r="C185" s="13">
        <v>0</v>
      </c>
      <c r="D185" s="9" t="str">
        <f t="shared" si="72"/>
        <v>N/A</v>
      </c>
      <c r="E185" s="13">
        <v>0</v>
      </c>
      <c r="F185" s="9" t="str">
        <f t="shared" si="73"/>
        <v>N/A</v>
      </c>
      <c r="G185" s="13">
        <v>38.495262865000001</v>
      </c>
      <c r="H185" s="9" t="str">
        <f t="shared" si="74"/>
        <v>N/A</v>
      </c>
      <c r="I185" s="12" t="s">
        <v>1746</v>
      </c>
      <c r="J185" s="12" t="s">
        <v>1746</v>
      </c>
      <c r="K185" s="5" t="s">
        <v>739</v>
      </c>
      <c r="L185" s="9" t="str">
        <f t="shared" si="75"/>
        <v>N/A</v>
      </c>
    </row>
    <row r="186" spans="1:12" ht="25" x14ac:dyDescent="0.25">
      <c r="A186" s="2" t="s">
        <v>1658</v>
      </c>
      <c r="B186" s="118" t="s">
        <v>213</v>
      </c>
      <c r="C186" s="123">
        <v>0</v>
      </c>
      <c r="D186" s="116" t="str">
        <f>IF($B186="N/A","N/A",IF(C186&gt;10,"No",IF(C186&lt;-10,"No","Yes")))</f>
        <v>N/A</v>
      </c>
      <c r="E186" s="123">
        <v>0</v>
      </c>
      <c r="F186" s="116" t="str">
        <f>IF($B186="N/A","N/A",IF(E186&gt;10,"No",IF(E186&lt;-10,"No","Yes")))</f>
        <v>N/A</v>
      </c>
      <c r="G186" s="123">
        <v>2.5525447075000001</v>
      </c>
      <c r="H186" s="116" t="str">
        <f>IF($B186="N/A","N/A",IF(G186&gt;10,"No",IF(G186&lt;-10,"No","Yes")))</f>
        <v>N/A</v>
      </c>
      <c r="I186" s="117" t="s">
        <v>1746</v>
      </c>
      <c r="J186" s="117" t="s">
        <v>1746</v>
      </c>
      <c r="K186" s="118" t="s">
        <v>739</v>
      </c>
      <c r="L186" s="9" t="str">
        <f t="shared" si="75"/>
        <v>N/A</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4.8685491999999999E-3</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v>1.7811764999999999E-3</v>
      </c>
      <c r="H188" s="11" t="str">
        <f t="shared" si="78"/>
        <v>N/A</v>
      </c>
      <c r="I188" s="12" t="s">
        <v>1746</v>
      </c>
      <c r="J188" s="12" t="s">
        <v>1746</v>
      </c>
      <c r="K188" s="41" t="s">
        <v>739</v>
      </c>
      <c r="L188" s="9" t="str">
        <f t="shared" si="75"/>
        <v>N/A</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0</v>
      </c>
      <c r="D190" s="11" t="str">
        <f t="shared" si="76"/>
        <v>N/A</v>
      </c>
      <c r="E190" s="13">
        <v>0</v>
      </c>
      <c r="F190" s="11" t="str">
        <f t="shared" si="77"/>
        <v>N/A</v>
      </c>
      <c r="G190" s="13">
        <v>2.6717647899999999E-2</v>
      </c>
      <c r="H190" s="11" t="str">
        <f t="shared" si="78"/>
        <v>N/A</v>
      </c>
      <c r="I190" s="12" t="s">
        <v>1746</v>
      </c>
      <c r="J190" s="12" t="s">
        <v>1746</v>
      </c>
      <c r="K190" s="41" t="s">
        <v>739</v>
      </c>
      <c r="L190" s="9" t="str">
        <f t="shared" si="75"/>
        <v>N/A</v>
      </c>
    </row>
    <row r="191" spans="1:12" ht="25" x14ac:dyDescent="0.25">
      <c r="A191" s="2" t="s">
        <v>1663</v>
      </c>
      <c r="B191" s="33" t="s">
        <v>213</v>
      </c>
      <c r="C191" s="13">
        <v>0</v>
      </c>
      <c r="D191" s="11" t="str">
        <f t="shared" si="76"/>
        <v>N/A</v>
      </c>
      <c r="E191" s="13">
        <v>0</v>
      </c>
      <c r="F191" s="11" t="str">
        <f t="shared" si="77"/>
        <v>N/A</v>
      </c>
      <c r="G191" s="13">
        <v>23.151495001000001</v>
      </c>
      <c r="H191" s="11" t="str">
        <f t="shared" si="78"/>
        <v>N/A</v>
      </c>
      <c r="I191" s="12" t="s">
        <v>1746</v>
      </c>
      <c r="J191" s="12" t="s">
        <v>1746</v>
      </c>
      <c r="K191" s="41" t="s">
        <v>739</v>
      </c>
      <c r="L191" s="9" t="str">
        <f t="shared" si="75"/>
        <v>N/A</v>
      </c>
    </row>
    <row r="192" spans="1:12" ht="25" x14ac:dyDescent="0.25">
      <c r="A192" s="2" t="s">
        <v>1664</v>
      </c>
      <c r="B192" s="33" t="s">
        <v>213</v>
      </c>
      <c r="C192" s="13">
        <v>0</v>
      </c>
      <c r="D192" s="11" t="str">
        <f t="shared" si="76"/>
        <v>N/A</v>
      </c>
      <c r="E192" s="13">
        <v>0</v>
      </c>
      <c r="F192" s="11" t="str">
        <f t="shared" si="77"/>
        <v>N/A</v>
      </c>
      <c r="G192" s="13">
        <v>0.73960386629999997</v>
      </c>
      <c r="H192" s="11" t="str">
        <f t="shared" si="78"/>
        <v>N/A</v>
      </c>
      <c r="I192" s="12" t="s">
        <v>1746</v>
      </c>
      <c r="J192" s="12" t="s">
        <v>1746</v>
      </c>
      <c r="K192" s="41" t="s">
        <v>739</v>
      </c>
      <c r="L192" s="9" t="str">
        <f t="shared" si="75"/>
        <v>N/A</v>
      </c>
    </row>
    <row r="193" spans="1:12" ht="25" x14ac:dyDescent="0.25">
      <c r="A193" s="2" t="s">
        <v>1665</v>
      </c>
      <c r="B193" s="33" t="s">
        <v>213</v>
      </c>
      <c r="C193" s="13">
        <v>0</v>
      </c>
      <c r="D193" s="11" t="str">
        <f t="shared" si="76"/>
        <v>N/A</v>
      </c>
      <c r="E193" s="13">
        <v>0</v>
      </c>
      <c r="F193" s="11" t="str">
        <f t="shared" si="77"/>
        <v>N/A</v>
      </c>
      <c r="G193" s="13">
        <v>4.2419906429000003</v>
      </c>
      <c r="H193" s="11" t="str">
        <f t="shared" si="78"/>
        <v>N/A</v>
      </c>
      <c r="I193" s="12" t="s">
        <v>1746</v>
      </c>
      <c r="J193" s="12" t="s">
        <v>1746</v>
      </c>
      <c r="K193" s="41" t="s">
        <v>739</v>
      </c>
      <c r="L193" s="9" t="str">
        <f t="shared" si="75"/>
        <v>N/A</v>
      </c>
    </row>
    <row r="194" spans="1:12" ht="25" x14ac:dyDescent="0.25">
      <c r="A194" s="2" t="s">
        <v>1666</v>
      </c>
      <c r="B194" s="33" t="s">
        <v>213</v>
      </c>
      <c r="C194" s="13">
        <v>0</v>
      </c>
      <c r="D194" s="11" t="str">
        <f t="shared" si="76"/>
        <v>N/A</v>
      </c>
      <c r="E194" s="13">
        <v>0</v>
      </c>
      <c r="F194" s="11" t="str">
        <f t="shared" si="77"/>
        <v>N/A</v>
      </c>
      <c r="G194" s="13">
        <v>6.3398009832</v>
      </c>
      <c r="H194" s="11" t="str">
        <f t="shared" si="78"/>
        <v>N/A</v>
      </c>
      <c r="I194" s="12" t="s">
        <v>1746</v>
      </c>
      <c r="J194" s="12" t="s">
        <v>1746</v>
      </c>
      <c r="K194" s="41" t="s">
        <v>739</v>
      </c>
      <c r="L194" s="9" t="str">
        <f t="shared" si="75"/>
        <v>N/A</v>
      </c>
    </row>
    <row r="195" spans="1:12" ht="25" x14ac:dyDescent="0.25">
      <c r="A195" s="2" t="s">
        <v>1667</v>
      </c>
      <c r="B195" s="33" t="s">
        <v>213</v>
      </c>
      <c r="C195" s="13">
        <v>0</v>
      </c>
      <c r="D195" s="11" t="str">
        <f t="shared" si="76"/>
        <v>N/A</v>
      </c>
      <c r="E195" s="13">
        <v>0</v>
      </c>
      <c r="F195" s="11" t="str">
        <f t="shared" si="77"/>
        <v>N/A</v>
      </c>
      <c r="G195" s="13">
        <v>0.81245398629999999</v>
      </c>
      <c r="H195" s="11" t="str">
        <f t="shared" si="78"/>
        <v>N/A</v>
      </c>
      <c r="I195" s="12" t="s">
        <v>1746</v>
      </c>
      <c r="J195" s="12" t="s">
        <v>1746</v>
      </c>
      <c r="K195" s="41" t="s">
        <v>739</v>
      </c>
      <c r="L195" s="9" t="str">
        <f t="shared" si="75"/>
        <v>N/A</v>
      </c>
    </row>
    <row r="196" spans="1:12" ht="25" x14ac:dyDescent="0.25">
      <c r="A196" s="2" t="s">
        <v>1668</v>
      </c>
      <c r="B196" s="33" t="s">
        <v>213</v>
      </c>
      <c r="C196" s="13">
        <v>0</v>
      </c>
      <c r="D196" s="11" t="str">
        <f t="shared" si="76"/>
        <v>N/A</v>
      </c>
      <c r="E196" s="13">
        <v>0</v>
      </c>
      <c r="F196" s="11" t="str">
        <f t="shared" si="77"/>
        <v>N/A</v>
      </c>
      <c r="G196" s="13">
        <v>0.34887310900000001</v>
      </c>
      <c r="H196" s="11" t="str">
        <f t="shared" si="78"/>
        <v>N/A</v>
      </c>
      <c r="I196" s="12" t="s">
        <v>1746</v>
      </c>
      <c r="J196" s="12" t="s">
        <v>1746</v>
      </c>
      <c r="K196" s="41" t="s">
        <v>739</v>
      </c>
      <c r="L196" s="9" t="str">
        <f t="shared" si="75"/>
        <v>N/A</v>
      </c>
    </row>
    <row r="197" spans="1:12" ht="25" x14ac:dyDescent="0.25">
      <c r="A197" s="2" t="s">
        <v>1669</v>
      </c>
      <c r="B197" s="33" t="s">
        <v>213</v>
      </c>
      <c r="C197" s="13">
        <v>0</v>
      </c>
      <c r="D197" s="11" t="str">
        <f t="shared" si="76"/>
        <v>N/A</v>
      </c>
      <c r="E197" s="13">
        <v>0</v>
      </c>
      <c r="F197" s="11" t="str">
        <f t="shared" si="77"/>
        <v>N/A</v>
      </c>
      <c r="G197" s="13">
        <v>13.947859026</v>
      </c>
      <c r="H197" s="11" t="str">
        <f t="shared" si="78"/>
        <v>N/A</v>
      </c>
      <c r="I197" s="12" t="s">
        <v>1746</v>
      </c>
      <c r="J197" s="12" t="s">
        <v>1746</v>
      </c>
      <c r="K197" s="41" t="s">
        <v>739</v>
      </c>
      <c r="L197" s="9" t="str">
        <f t="shared" si="75"/>
        <v>N/A</v>
      </c>
    </row>
    <row r="198" spans="1:12" ht="25" x14ac:dyDescent="0.25">
      <c r="A198" s="2" t="s">
        <v>1670</v>
      </c>
      <c r="B198" s="33" t="s">
        <v>213</v>
      </c>
      <c r="C198" s="13">
        <v>0</v>
      </c>
      <c r="D198" s="11" t="str">
        <f t="shared" si="76"/>
        <v>N/A</v>
      </c>
      <c r="E198" s="13">
        <v>0</v>
      </c>
      <c r="F198" s="11" t="str">
        <f t="shared" si="77"/>
        <v>N/A</v>
      </c>
      <c r="G198" s="13">
        <v>7.5742750611999998</v>
      </c>
      <c r="H198" s="11" t="str">
        <f t="shared" si="78"/>
        <v>N/A</v>
      </c>
      <c r="I198" s="12" t="s">
        <v>1746</v>
      </c>
      <c r="J198" s="12" t="s">
        <v>1746</v>
      </c>
      <c r="K198" s="41" t="s">
        <v>739</v>
      </c>
      <c r="L198" s="9" t="str">
        <f t="shared" si="75"/>
        <v>N/A</v>
      </c>
    </row>
    <row r="199" spans="1:12" ht="25" x14ac:dyDescent="0.25">
      <c r="A199" s="2" t="s">
        <v>1671</v>
      </c>
      <c r="B199" s="33" t="s">
        <v>213</v>
      </c>
      <c r="C199" s="13">
        <v>0</v>
      </c>
      <c r="D199" s="11" t="str">
        <f t="shared" si="76"/>
        <v>N/A</v>
      </c>
      <c r="E199" s="13">
        <v>0</v>
      </c>
      <c r="F199" s="11" t="str">
        <f t="shared" si="77"/>
        <v>N/A</v>
      </c>
      <c r="G199" s="13">
        <v>2.0859358300999999</v>
      </c>
      <c r="H199" s="11" t="str">
        <f t="shared" si="78"/>
        <v>N/A</v>
      </c>
      <c r="I199" s="12" t="s">
        <v>1746</v>
      </c>
      <c r="J199" s="12" t="s">
        <v>1746</v>
      </c>
      <c r="K199" s="41" t="s">
        <v>739</v>
      </c>
      <c r="L199" s="9" t="str">
        <f t="shared" si="75"/>
        <v>N/A</v>
      </c>
    </row>
    <row r="200" spans="1:12" ht="25" x14ac:dyDescent="0.25">
      <c r="A200" s="2" t="s">
        <v>1672</v>
      </c>
      <c r="B200" s="33" t="s">
        <v>213</v>
      </c>
      <c r="C200" s="13">
        <v>0</v>
      </c>
      <c r="D200" s="11" t="str">
        <f t="shared" si="76"/>
        <v>N/A</v>
      </c>
      <c r="E200" s="13">
        <v>0</v>
      </c>
      <c r="F200" s="11" t="str">
        <f t="shared" si="77"/>
        <v>N/A</v>
      </c>
      <c r="G200" s="13">
        <v>0.97875650130000003</v>
      </c>
      <c r="H200" s="11" t="str">
        <f t="shared" si="78"/>
        <v>N/A</v>
      </c>
      <c r="I200" s="12" t="s">
        <v>1746</v>
      </c>
      <c r="J200" s="12" t="s">
        <v>1746</v>
      </c>
      <c r="K200" s="41" t="s">
        <v>739</v>
      </c>
      <c r="L200" s="9" t="str">
        <f t="shared" si="75"/>
        <v>N/A</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1.8168000600000001E-2</v>
      </c>
      <c r="H202" s="11" t="str">
        <f t="shared" si="78"/>
        <v>N/A</v>
      </c>
      <c r="I202" s="12" t="s">
        <v>1746</v>
      </c>
      <c r="J202" s="12" t="s">
        <v>1746</v>
      </c>
      <c r="K202" s="41" t="s">
        <v>739</v>
      </c>
      <c r="L202" s="9" t="str">
        <f t="shared" si="75"/>
        <v>N/A</v>
      </c>
    </row>
    <row r="203" spans="1:12" ht="25" x14ac:dyDescent="0.25">
      <c r="A203" s="2" t="s">
        <v>1675</v>
      </c>
      <c r="B203" s="33" t="s">
        <v>213</v>
      </c>
      <c r="C203" s="13">
        <v>0</v>
      </c>
      <c r="D203" s="11" t="str">
        <f t="shared" si="76"/>
        <v>N/A</v>
      </c>
      <c r="E203" s="13">
        <v>0</v>
      </c>
      <c r="F203" s="11" t="str">
        <f t="shared" si="77"/>
        <v>N/A</v>
      </c>
      <c r="G203" s="13">
        <v>5.1476001600000001E-2</v>
      </c>
      <c r="H203" s="11" t="str">
        <f t="shared" si="78"/>
        <v>N/A</v>
      </c>
      <c r="I203" s="12" t="s">
        <v>1746</v>
      </c>
      <c r="J203" s="12" t="s">
        <v>1746</v>
      </c>
      <c r="K203" s="41" t="s">
        <v>739</v>
      </c>
      <c r="L203" s="9" t="str">
        <f t="shared" si="75"/>
        <v>N/A</v>
      </c>
    </row>
    <row r="204" spans="1:12" ht="25" x14ac:dyDescent="0.25">
      <c r="A204" s="2" t="s">
        <v>1676</v>
      </c>
      <c r="B204" s="33" t="s">
        <v>213</v>
      </c>
      <c r="C204" s="13">
        <v>0</v>
      </c>
      <c r="D204" s="11" t="str">
        <f t="shared" si="76"/>
        <v>N/A</v>
      </c>
      <c r="E204" s="13">
        <v>0</v>
      </c>
      <c r="F204" s="11" t="str">
        <f t="shared" si="77"/>
        <v>N/A</v>
      </c>
      <c r="G204" s="13">
        <v>0.32263044149999998</v>
      </c>
      <c r="H204" s="11" t="str">
        <f t="shared" si="78"/>
        <v>N/A</v>
      </c>
      <c r="I204" s="12" t="s">
        <v>1746</v>
      </c>
      <c r="J204" s="12" t="s">
        <v>1746</v>
      </c>
      <c r="K204" s="41" t="s">
        <v>739</v>
      </c>
      <c r="L204" s="9" t="str">
        <f t="shared" si="75"/>
        <v>N/A</v>
      </c>
    </row>
    <row r="205" spans="1:12" ht="25" x14ac:dyDescent="0.25">
      <c r="A205" s="2" t="s">
        <v>1677</v>
      </c>
      <c r="B205" s="33" t="s">
        <v>213</v>
      </c>
      <c r="C205" s="13">
        <v>0</v>
      </c>
      <c r="D205" s="11" t="str">
        <f t="shared" si="76"/>
        <v>N/A</v>
      </c>
      <c r="E205" s="13">
        <v>0</v>
      </c>
      <c r="F205" s="11" t="str">
        <f t="shared" si="77"/>
        <v>N/A</v>
      </c>
      <c r="G205" s="13">
        <v>1.5021255400000001E-2</v>
      </c>
      <c r="H205" s="11" t="str">
        <f t="shared" si="78"/>
        <v>N/A</v>
      </c>
      <c r="I205" s="12" t="s">
        <v>1746</v>
      </c>
      <c r="J205" s="12" t="s">
        <v>1746</v>
      </c>
      <c r="K205" s="41" t="s">
        <v>739</v>
      </c>
      <c r="L205" s="9" t="str">
        <f t="shared" si="75"/>
        <v>N/A</v>
      </c>
    </row>
    <row r="206" spans="1:12" ht="25" x14ac:dyDescent="0.25">
      <c r="A206" s="2" t="s">
        <v>1678</v>
      </c>
      <c r="B206" s="33" t="s">
        <v>213</v>
      </c>
      <c r="C206" s="13">
        <v>0</v>
      </c>
      <c r="D206" s="11" t="str">
        <f t="shared" si="76"/>
        <v>N/A</v>
      </c>
      <c r="E206" s="13">
        <v>0</v>
      </c>
      <c r="F206" s="11" t="str">
        <f t="shared" si="77"/>
        <v>N/A</v>
      </c>
      <c r="G206" s="13">
        <v>0.55857695870000001</v>
      </c>
      <c r="H206" s="11" t="str">
        <f t="shared" si="78"/>
        <v>N/A</v>
      </c>
      <c r="I206" s="12" t="s">
        <v>1746</v>
      </c>
      <c r="J206" s="12" t="s">
        <v>1746</v>
      </c>
      <c r="K206" s="41" t="s">
        <v>739</v>
      </c>
      <c r="L206" s="9" t="str">
        <f t="shared" si="75"/>
        <v>N/A</v>
      </c>
    </row>
    <row r="207" spans="1:12" ht="25" x14ac:dyDescent="0.25">
      <c r="A207" s="2" t="s">
        <v>1679</v>
      </c>
      <c r="B207" s="33" t="s">
        <v>213</v>
      </c>
      <c r="C207" s="13">
        <v>0</v>
      </c>
      <c r="D207" s="11" t="str">
        <f t="shared" si="76"/>
        <v>N/A</v>
      </c>
      <c r="E207" s="13">
        <v>0</v>
      </c>
      <c r="F207" s="11" t="str">
        <f t="shared" si="77"/>
        <v>N/A</v>
      </c>
      <c r="G207" s="13">
        <v>7.7778042000000002E-3</v>
      </c>
      <c r="H207" s="11" t="str">
        <f t="shared" si="78"/>
        <v>N/A</v>
      </c>
      <c r="I207" s="12" t="s">
        <v>1746</v>
      </c>
      <c r="J207" s="12" t="s">
        <v>1746</v>
      </c>
      <c r="K207" s="41" t="s">
        <v>739</v>
      </c>
      <c r="L207" s="9" t="str">
        <f t="shared" si="75"/>
        <v>N/A</v>
      </c>
    </row>
    <row r="208" spans="1:12" ht="25" x14ac:dyDescent="0.25">
      <c r="A208" s="2" t="s">
        <v>1680</v>
      </c>
      <c r="B208" s="33" t="s">
        <v>213</v>
      </c>
      <c r="C208" s="13">
        <v>0</v>
      </c>
      <c r="D208" s="11" t="str">
        <f t="shared" si="76"/>
        <v>N/A</v>
      </c>
      <c r="E208" s="13">
        <v>0</v>
      </c>
      <c r="F208" s="11" t="str">
        <f t="shared" si="77"/>
        <v>N/A</v>
      </c>
      <c r="G208" s="13">
        <v>5.7377633172999998</v>
      </c>
      <c r="H208" s="11" t="str">
        <f t="shared" si="78"/>
        <v>N/A</v>
      </c>
      <c r="I208" s="12" t="s">
        <v>1746</v>
      </c>
      <c r="J208" s="12" t="s">
        <v>1746</v>
      </c>
      <c r="K208" s="41" t="s">
        <v>739</v>
      </c>
      <c r="L208" s="9" t="str">
        <f t="shared" si="75"/>
        <v>N/A</v>
      </c>
    </row>
    <row r="209" spans="1:12" ht="25" x14ac:dyDescent="0.25">
      <c r="A209" s="2" t="s">
        <v>1681</v>
      </c>
      <c r="B209" s="33" t="s">
        <v>213</v>
      </c>
      <c r="C209" s="13">
        <v>0</v>
      </c>
      <c r="D209" s="11" t="str">
        <f t="shared" si="76"/>
        <v>N/A</v>
      </c>
      <c r="E209" s="13">
        <v>0</v>
      </c>
      <c r="F209" s="11" t="str">
        <f t="shared" si="77"/>
        <v>N/A</v>
      </c>
      <c r="G209" s="13">
        <v>0</v>
      </c>
      <c r="H209" s="11" t="str">
        <f t="shared" si="78"/>
        <v>N/A</v>
      </c>
      <c r="I209" s="12" t="s">
        <v>1746</v>
      </c>
      <c r="J209" s="12" t="s">
        <v>1746</v>
      </c>
      <c r="K209" s="41" t="s">
        <v>739</v>
      </c>
      <c r="L209" s="9" t="str">
        <f t="shared" si="75"/>
        <v>N/A</v>
      </c>
    </row>
    <row r="210" spans="1:12" ht="25" x14ac:dyDescent="0.25">
      <c r="A210" s="2" t="s">
        <v>1682</v>
      </c>
      <c r="B210" s="33" t="s">
        <v>213</v>
      </c>
      <c r="C210" s="13">
        <v>0</v>
      </c>
      <c r="D210" s="11" t="str">
        <f t="shared" si="76"/>
        <v>N/A</v>
      </c>
      <c r="E210" s="13">
        <v>0</v>
      </c>
      <c r="F210" s="11" t="str">
        <f t="shared" si="77"/>
        <v>N/A</v>
      </c>
      <c r="G210" s="13">
        <v>0.9176027739</v>
      </c>
      <c r="H210" s="11" t="str">
        <f t="shared" si="78"/>
        <v>N/A</v>
      </c>
      <c r="I210" s="12" t="s">
        <v>1746</v>
      </c>
      <c r="J210" s="12" t="s">
        <v>1746</v>
      </c>
      <c r="K210" s="41" t="s">
        <v>739</v>
      </c>
      <c r="L210" s="9" t="str">
        <f t="shared" si="75"/>
        <v>N/A</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5.1476001600000001E-2</v>
      </c>
      <c r="H212" s="11" t="str">
        <f t="shared" si="78"/>
        <v>N/A</v>
      </c>
      <c r="I212" s="12" t="s">
        <v>1746</v>
      </c>
      <c r="J212" s="12" t="s">
        <v>1746</v>
      </c>
      <c r="K212" s="41" t="s">
        <v>739</v>
      </c>
      <c r="L212" s="9" t="str">
        <f t="shared" si="75"/>
        <v>N/A</v>
      </c>
    </row>
    <row r="213" spans="1:12" ht="25" x14ac:dyDescent="0.25">
      <c r="A213" s="2" t="s">
        <v>1657</v>
      </c>
      <c r="B213" s="33" t="s">
        <v>213</v>
      </c>
      <c r="C213" s="13">
        <v>0</v>
      </c>
      <c r="D213" s="11" t="str">
        <f t="shared" si="76"/>
        <v>N/A</v>
      </c>
      <c r="E213" s="13">
        <v>0</v>
      </c>
      <c r="F213" s="11" t="str">
        <f t="shared" si="77"/>
        <v>N/A</v>
      </c>
      <c r="G213" s="13">
        <v>0.22062839910000001</v>
      </c>
      <c r="H213" s="11" t="str">
        <f t="shared" si="78"/>
        <v>N/A</v>
      </c>
      <c r="I213" s="12" t="s">
        <v>1746</v>
      </c>
      <c r="J213" s="12" t="s">
        <v>1746</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485383</v>
      </c>
      <c r="D6" s="11" t="str">
        <f t="shared" ref="D6:D39" si="0">IF($B6="N/A","N/A",IF(C6&gt;10,"No",IF(C6&lt;-10,"No","Yes")))</f>
        <v>N/A</v>
      </c>
      <c r="E6" s="1">
        <v>570493</v>
      </c>
      <c r="F6" s="11" t="str">
        <f t="shared" ref="F6:F39" si="1">IF($B6="N/A","N/A",IF(E6&gt;10,"No",IF(E6&lt;-10,"No","Yes")))</f>
        <v>N/A</v>
      </c>
      <c r="G6" s="1">
        <v>342892</v>
      </c>
      <c r="H6" s="11" t="str">
        <f t="shared" ref="H6:H39" si="2">IF($B6="N/A","N/A",IF(G6&gt;10,"No",IF(G6&lt;-10,"No","Yes")))</f>
        <v>N/A</v>
      </c>
      <c r="I6" s="12">
        <v>17.53</v>
      </c>
      <c r="J6" s="12">
        <v>-39.9</v>
      </c>
      <c r="K6" s="41" t="s">
        <v>739</v>
      </c>
      <c r="L6" s="9" t="str">
        <f t="shared" ref="L6:L39" si="3">IF(J6="Div by 0", "N/A", IF(K6="N/A","N/A", IF(J6&gt;VALUE(MID(K6,1,2)), "No", IF(J6&lt;-1*VALUE(MID(K6,1,2)), "No", "Yes"))))</f>
        <v>No</v>
      </c>
    </row>
    <row r="7" spans="1:12" x14ac:dyDescent="0.25">
      <c r="A7" s="18" t="s">
        <v>4</v>
      </c>
      <c r="B7" s="33" t="s">
        <v>213</v>
      </c>
      <c r="C7" s="34">
        <v>395058</v>
      </c>
      <c r="D7" s="11" t="str">
        <f t="shared" si="0"/>
        <v>N/A</v>
      </c>
      <c r="E7" s="34">
        <v>415137</v>
      </c>
      <c r="F7" s="11" t="str">
        <f t="shared" si="1"/>
        <v>N/A</v>
      </c>
      <c r="G7" s="34">
        <v>261002</v>
      </c>
      <c r="H7" s="11" t="str">
        <f t="shared" si="2"/>
        <v>N/A</v>
      </c>
      <c r="I7" s="12">
        <v>5.0830000000000002</v>
      </c>
      <c r="J7" s="12">
        <v>-37.1</v>
      </c>
      <c r="K7" s="41" t="s">
        <v>739</v>
      </c>
      <c r="L7" s="9" t="str">
        <f t="shared" si="3"/>
        <v>No</v>
      </c>
    </row>
    <row r="8" spans="1:12" x14ac:dyDescent="0.25">
      <c r="A8" s="18" t="s">
        <v>359</v>
      </c>
      <c r="B8" s="33" t="s">
        <v>213</v>
      </c>
      <c r="C8" s="34">
        <v>81.390984027000002</v>
      </c>
      <c r="D8" s="11" t="str">
        <f>IF($B8="N/A","N/A",IF(C8&gt;10,"No",IF(C8&lt;-10,"No","Yes")))</f>
        <v>N/A</v>
      </c>
      <c r="E8" s="34">
        <v>72.768114596000004</v>
      </c>
      <c r="F8" s="11" t="str">
        <f t="shared" si="1"/>
        <v>N/A</v>
      </c>
      <c r="G8" s="8">
        <v>76.117844685999998</v>
      </c>
      <c r="H8" s="11" t="str">
        <f t="shared" si="2"/>
        <v>N/A</v>
      </c>
      <c r="I8" s="12">
        <v>-10.6</v>
      </c>
      <c r="J8" s="12">
        <v>4.6029999999999998</v>
      </c>
      <c r="K8" s="41" t="s">
        <v>739</v>
      </c>
      <c r="L8" s="9" t="str">
        <f t="shared" si="3"/>
        <v>Yes</v>
      </c>
    </row>
    <row r="9" spans="1:12" x14ac:dyDescent="0.25">
      <c r="A9" s="18" t="s">
        <v>83</v>
      </c>
      <c r="B9" s="33" t="s">
        <v>213</v>
      </c>
      <c r="C9" s="34">
        <v>366965.9</v>
      </c>
      <c r="D9" s="11" t="str">
        <f t="shared" si="0"/>
        <v>N/A</v>
      </c>
      <c r="E9" s="34">
        <v>440228.94</v>
      </c>
      <c r="F9" s="11" t="str">
        <f t="shared" si="1"/>
        <v>N/A</v>
      </c>
      <c r="G9" s="34">
        <v>238112.85</v>
      </c>
      <c r="H9" s="11" t="str">
        <f t="shared" si="2"/>
        <v>N/A</v>
      </c>
      <c r="I9" s="12">
        <v>19.96</v>
      </c>
      <c r="J9" s="12">
        <v>-45.9</v>
      </c>
      <c r="K9" s="41" t="s">
        <v>739</v>
      </c>
      <c r="L9" s="9" t="str">
        <f t="shared" si="3"/>
        <v>No</v>
      </c>
    </row>
    <row r="10" spans="1:12" x14ac:dyDescent="0.25">
      <c r="A10" s="18" t="s">
        <v>100</v>
      </c>
      <c r="B10" s="33" t="s">
        <v>213</v>
      </c>
      <c r="C10" s="34">
        <v>6641</v>
      </c>
      <c r="D10" s="11" t="str">
        <f t="shared" si="0"/>
        <v>N/A</v>
      </c>
      <c r="E10" s="34">
        <v>7491</v>
      </c>
      <c r="F10" s="11" t="str">
        <f t="shared" si="1"/>
        <v>N/A</v>
      </c>
      <c r="G10" s="34">
        <v>5617</v>
      </c>
      <c r="H10" s="11" t="str">
        <f t="shared" si="2"/>
        <v>N/A</v>
      </c>
      <c r="I10" s="12">
        <v>12.8</v>
      </c>
      <c r="J10" s="12">
        <v>-25</v>
      </c>
      <c r="K10" s="41" t="s">
        <v>739</v>
      </c>
      <c r="L10" s="9" t="str">
        <f t="shared" si="3"/>
        <v>Yes</v>
      </c>
    </row>
    <row r="11" spans="1:12" x14ac:dyDescent="0.25">
      <c r="A11" s="18" t="s">
        <v>990</v>
      </c>
      <c r="B11" s="33" t="s">
        <v>213</v>
      </c>
      <c r="C11" s="34">
        <v>1389</v>
      </c>
      <c r="D11" s="11" t="str">
        <f t="shared" si="0"/>
        <v>N/A</v>
      </c>
      <c r="E11" s="34">
        <v>1454</v>
      </c>
      <c r="F11" s="11" t="str">
        <f t="shared" si="1"/>
        <v>N/A</v>
      </c>
      <c r="G11" s="34">
        <v>1270</v>
      </c>
      <c r="H11" s="11" t="str">
        <f t="shared" si="2"/>
        <v>N/A</v>
      </c>
      <c r="I11" s="12">
        <v>4.68</v>
      </c>
      <c r="J11" s="12">
        <v>-12.7</v>
      </c>
      <c r="K11" s="41" t="s">
        <v>739</v>
      </c>
      <c r="L11" s="9" t="str">
        <f t="shared" si="3"/>
        <v>Yes</v>
      </c>
    </row>
    <row r="12" spans="1:12" x14ac:dyDescent="0.25">
      <c r="A12" s="18" t="s">
        <v>991</v>
      </c>
      <c r="B12" s="33" t="s">
        <v>213</v>
      </c>
      <c r="C12" s="34">
        <v>358</v>
      </c>
      <c r="D12" s="11" t="str">
        <f t="shared" si="0"/>
        <v>N/A</v>
      </c>
      <c r="E12" s="34">
        <v>487</v>
      </c>
      <c r="F12" s="11" t="str">
        <f t="shared" si="1"/>
        <v>N/A</v>
      </c>
      <c r="G12" s="34">
        <v>367</v>
      </c>
      <c r="H12" s="11" t="str">
        <f t="shared" si="2"/>
        <v>N/A</v>
      </c>
      <c r="I12" s="12">
        <v>36.03</v>
      </c>
      <c r="J12" s="12">
        <v>-24.6</v>
      </c>
      <c r="K12" s="41" t="s">
        <v>739</v>
      </c>
      <c r="L12" s="9" t="str">
        <f t="shared" si="3"/>
        <v>Yes</v>
      </c>
    </row>
    <row r="13" spans="1:12" x14ac:dyDescent="0.25">
      <c r="A13" s="18" t="s">
        <v>992</v>
      </c>
      <c r="B13" s="33" t="s">
        <v>213</v>
      </c>
      <c r="C13" s="34">
        <v>1541</v>
      </c>
      <c r="D13" s="11" t="str">
        <f t="shared" si="0"/>
        <v>N/A</v>
      </c>
      <c r="E13" s="34">
        <v>1592</v>
      </c>
      <c r="F13" s="11" t="str">
        <f t="shared" si="1"/>
        <v>N/A</v>
      </c>
      <c r="G13" s="34">
        <v>1176</v>
      </c>
      <c r="H13" s="11" t="str">
        <f t="shared" si="2"/>
        <v>N/A</v>
      </c>
      <c r="I13" s="12">
        <v>3.31</v>
      </c>
      <c r="J13" s="12">
        <v>-26.1</v>
      </c>
      <c r="K13" s="41" t="s">
        <v>739</v>
      </c>
      <c r="L13" s="9" t="str">
        <f t="shared" si="3"/>
        <v>Yes</v>
      </c>
    </row>
    <row r="14" spans="1:12" x14ac:dyDescent="0.25">
      <c r="A14" s="18" t="s">
        <v>993</v>
      </c>
      <c r="B14" s="33" t="s">
        <v>213</v>
      </c>
      <c r="C14" s="34">
        <v>3353</v>
      </c>
      <c r="D14" s="11" t="str">
        <f t="shared" si="0"/>
        <v>N/A</v>
      </c>
      <c r="E14" s="34">
        <v>3958</v>
      </c>
      <c r="F14" s="11" t="str">
        <f t="shared" si="1"/>
        <v>N/A</v>
      </c>
      <c r="G14" s="34">
        <v>2804</v>
      </c>
      <c r="H14" s="11" t="str">
        <f t="shared" si="2"/>
        <v>N/A</v>
      </c>
      <c r="I14" s="12">
        <v>18.04</v>
      </c>
      <c r="J14" s="12">
        <v>-29.2</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109953</v>
      </c>
      <c r="D16" s="11" t="str">
        <f t="shared" si="0"/>
        <v>N/A</v>
      </c>
      <c r="E16" s="34">
        <v>131343</v>
      </c>
      <c r="F16" s="11" t="str">
        <f t="shared" si="1"/>
        <v>N/A</v>
      </c>
      <c r="G16" s="34">
        <v>81548</v>
      </c>
      <c r="H16" s="11" t="str">
        <f t="shared" si="2"/>
        <v>N/A</v>
      </c>
      <c r="I16" s="12">
        <v>19.45</v>
      </c>
      <c r="J16" s="12">
        <v>-37.9</v>
      </c>
      <c r="K16" s="41" t="s">
        <v>739</v>
      </c>
      <c r="L16" s="9" t="str">
        <f t="shared" si="3"/>
        <v>No</v>
      </c>
    </row>
    <row r="17" spans="1:12" x14ac:dyDescent="0.25">
      <c r="A17" s="4" t="s">
        <v>995</v>
      </c>
      <c r="B17" s="33" t="s">
        <v>213</v>
      </c>
      <c r="C17" s="34">
        <v>55507</v>
      </c>
      <c r="D17" s="11" t="str">
        <f t="shared" si="0"/>
        <v>N/A</v>
      </c>
      <c r="E17" s="34">
        <v>68527</v>
      </c>
      <c r="F17" s="11" t="str">
        <f t="shared" si="1"/>
        <v>N/A</v>
      </c>
      <c r="G17" s="34">
        <v>35322</v>
      </c>
      <c r="H17" s="11" t="str">
        <f t="shared" si="2"/>
        <v>N/A</v>
      </c>
      <c r="I17" s="12">
        <v>23.46</v>
      </c>
      <c r="J17" s="12">
        <v>-48.5</v>
      </c>
      <c r="K17" s="41" t="s">
        <v>739</v>
      </c>
      <c r="L17" s="9" t="str">
        <f t="shared" si="3"/>
        <v>No</v>
      </c>
    </row>
    <row r="18" spans="1:12" x14ac:dyDescent="0.25">
      <c r="A18" s="4" t="s">
        <v>996</v>
      </c>
      <c r="B18" s="33" t="s">
        <v>213</v>
      </c>
      <c r="C18" s="34">
        <v>1666</v>
      </c>
      <c r="D18" s="11" t="str">
        <f t="shared" si="0"/>
        <v>N/A</v>
      </c>
      <c r="E18" s="34">
        <v>1663</v>
      </c>
      <c r="F18" s="11" t="str">
        <f t="shared" si="1"/>
        <v>N/A</v>
      </c>
      <c r="G18" s="34">
        <v>1314</v>
      </c>
      <c r="H18" s="11" t="str">
        <f t="shared" si="2"/>
        <v>N/A</v>
      </c>
      <c r="I18" s="12">
        <v>-0.18</v>
      </c>
      <c r="J18" s="12">
        <v>-21</v>
      </c>
      <c r="K18" s="41" t="s">
        <v>739</v>
      </c>
      <c r="L18" s="9" t="str">
        <f t="shared" si="3"/>
        <v>Yes</v>
      </c>
    </row>
    <row r="19" spans="1:12" x14ac:dyDescent="0.25">
      <c r="A19" s="4" t="s">
        <v>997</v>
      </c>
      <c r="B19" s="33" t="s">
        <v>213</v>
      </c>
      <c r="C19" s="34">
        <v>38411</v>
      </c>
      <c r="D19" s="11" t="str">
        <f t="shared" si="0"/>
        <v>N/A</v>
      </c>
      <c r="E19" s="34">
        <v>44332</v>
      </c>
      <c r="F19" s="11" t="str">
        <f t="shared" si="1"/>
        <v>N/A</v>
      </c>
      <c r="G19" s="34">
        <v>33523</v>
      </c>
      <c r="H19" s="11" t="str">
        <f t="shared" si="2"/>
        <v>N/A</v>
      </c>
      <c r="I19" s="12">
        <v>15.41</v>
      </c>
      <c r="J19" s="12">
        <v>-24.4</v>
      </c>
      <c r="K19" s="41" t="s">
        <v>739</v>
      </c>
      <c r="L19" s="9" t="str">
        <f t="shared" si="3"/>
        <v>Yes</v>
      </c>
    </row>
    <row r="20" spans="1:12" x14ac:dyDescent="0.25">
      <c r="A20" s="4" t="s">
        <v>998</v>
      </c>
      <c r="B20" s="33" t="s">
        <v>213</v>
      </c>
      <c r="C20" s="34">
        <v>14369</v>
      </c>
      <c r="D20" s="11" t="str">
        <f t="shared" si="0"/>
        <v>N/A</v>
      </c>
      <c r="E20" s="34">
        <v>16821</v>
      </c>
      <c r="F20" s="11" t="str">
        <f t="shared" si="1"/>
        <v>N/A</v>
      </c>
      <c r="G20" s="34">
        <v>11389</v>
      </c>
      <c r="H20" s="11" t="str">
        <f t="shared" si="2"/>
        <v>N/A</v>
      </c>
      <c r="I20" s="12">
        <v>17.059999999999999</v>
      </c>
      <c r="J20" s="12">
        <v>-32.299999999999997</v>
      </c>
      <c r="K20" s="41" t="s">
        <v>739</v>
      </c>
      <c r="L20" s="9" t="str">
        <f t="shared" si="3"/>
        <v>No</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262906</v>
      </c>
      <c r="D22" s="11" t="str">
        <f t="shared" si="0"/>
        <v>N/A</v>
      </c>
      <c r="E22" s="34">
        <v>310314</v>
      </c>
      <c r="F22" s="11" t="str">
        <f t="shared" si="1"/>
        <v>N/A</v>
      </c>
      <c r="G22" s="34">
        <v>182548</v>
      </c>
      <c r="H22" s="11" t="str">
        <f t="shared" si="2"/>
        <v>N/A</v>
      </c>
      <c r="I22" s="12">
        <v>18.03</v>
      </c>
      <c r="J22" s="12">
        <v>-41.2</v>
      </c>
      <c r="K22" s="41" t="s">
        <v>739</v>
      </c>
      <c r="L22" s="9" t="str">
        <f t="shared" si="3"/>
        <v>No</v>
      </c>
    </row>
    <row r="23" spans="1:12" x14ac:dyDescent="0.25">
      <c r="A23" s="4" t="s">
        <v>1000</v>
      </c>
      <c r="B23" s="33" t="s">
        <v>213</v>
      </c>
      <c r="C23" s="34">
        <v>65727</v>
      </c>
      <c r="D23" s="11" t="str">
        <f t="shared" si="0"/>
        <v>N/A</v>
      </c>
      <c r="E23" s="34">
        <v>84721</v>
      </c>
      <c r="F23" s="11" t="str">
        <f t="shared" si="1"/>
        <v>N/A</v>
      </c>
      <c r="G23" s="34">
        <v>44067</v>
      </c>
      <c r="H23" s="11" t="str">
        <f t="shared" si="2"/>
        <v>N/A</v>
      </c>
      <c r="I23" s="12">
        <v>28.9</v>
      </c>
      <c r="J23" s="12">
        <v>-48</v>
      </c>
      <c r="K23" s="41" t="s">
        <v>739</v>
      </c>
      <c r="L23" s="9" t="str">
        <f t="shared" si="3"/>
        <v>No</v>
      </c>
    </row>
    <row r="24" spans="1:12" x14ac:dyDescent="0.25">
      <c r="A24" s="4" t="s">
        <v>1001</v>
      </c>
      <c r="B24" s="33" t="s">
        <v>213</v>
      </c>
      <c r="C24" s="34">
        <v>15225</v>
      </c>
      <c r="D24" s="11" t="str">
        <f t="shared" si="0"/>
        <v>N/A</v>
      </c>
      <c r="E24" s="34">
        <v>16870</v>
      </c>
      <c r="F24" s="11" t="str">
        <f t="shared" si="1"/>
        <v>N/A</v>
      </c>
      <c r="G24" s="34">
        <v>9543</v>
      </c>
      <c r="H24" s="11" t="str">
        <f t="shared" si="2"/>
        <v>N/A</v>
      </c>
      <c r="I24" s="12">
        <v>10.8</v>
      </c>
      <c r="J24" s="12">
        <v>-43.4</v>
      </c>
      <c r="K24" s="41" t="s">
        <v>739</v>
      </c>
      <c r="L24" s="9" t="str">
        <f t="shared" si="3"/>
        <v>No</v>
      </c>
    </row>
    <row r="25" spans="1:12" x14ac:dyDescent="0.25">
      <c r="A25" s="4" t="s">
        <v>1002</v>
      </c>
      <c r="B25" s="33" t="s">
        <v>213</v>
      </c>
      <c r="C25" s="34">
        <v>10485</v>
      </c>
      <c r="D25" s="11" t="str">
        <f t="shared" si="0"/>
        <v>N/A</v>
      </c>
      <c r="E25" s="34">
        <v>11845</v>
      </c>
      <c r="F25" s="11" t="str">
        <f t="shared" si="1"/>
        <v>N/A</v>
      </c>
      <c r="G25" s="34">
        <v>7529</v>
      </c>
      <c r="H25" s="11" t="str">
        <f t="shared" si="2"/>
        <v>N/A</v>
      </c>
      <c r="I25" s="12">
        <v>12.97</v>
      </c>
      <c r="J25" s="12">
        <v>-36.4</v>
      </c>
      <c r="K25" s="41" t="s">
        <v>739</v>
      </c>
      <c r="L25" s="9" t="str">
        <f t="shared" si="3"/>
        <v>No</v>
      </c>
    </row>
    <row r="26" spans="1:12" x14ac:dyDescent="0.25">
      <c r="A26" s="4" t="s">
        <v>1003</v>
      </c>
      <c r="B26" s="33" t="s">
        <v>213</v>
      </c>
      <c r="C26" s="34">
        <v>136938</v>
      </c>
      <c r="D26" s="11" t="str">
        <f t="shared" si="0"/>
        <v>N/A</v>
      </c>
      <c r="E26" s="34">
        <v>155629</v>
      </c>
      <c r="F26" s="11" t="str">
        <f t="shared" si="1"/>
        <v>N/A</v>
      </c>
      <c r="G26" s="34">
        <v>98210</v>
      </c>
      <c r="H26" s="11" t="str">
        <f t="shared" si="2"/>
        <v>N/A</v>
      </c>
      <c r="I26" s="12">
        <v>13.65</v>
      </c>
      <c r="J26" s="12">
        <v>-36.9</v>
      </c>
      <c r="K26" s="41" t="s">
        <v>739</v>
      </c>
      <c r="L26" s="9" t="str">
        <f t="shared" si="3"/>
        <v>No</v>
      </c>
    </row>
    <row r="27" spans="1:12" x14ac:dyDescent="0.25">
      <c r="A27" s="4" t="s">
        <v>1004</v>
      </c>
      <c r="B27" s="33" t="s">
        <v>213</v>
      </c>
      <c r="C27" s="34">
        <v>22410</v>
      </c>
      <c r="D27" s="11" t="str">
        <f t="shared" si="0"/>
        <v>N/A</v>
      </c>
      <c r="E27" s="34">
        <v>26042</v>
      </c>
      <c r="F27" s="11" t="str">
        <f t="shared" si="1"/>
        <v>N/A</v>
      </c>
      <c r="G27" s="34">
        <v>14267</v>
      </c>
      <c r="H27" s="11" t="str">
        <f t="shared" si="2"/>
        <v>N/A</v>
      </c>
      <c r="I27" s="12">
        <v>16.21</v>
      </c>
      <c r="J27" s="12">
        <v>-45.2</v>
      </c>
      <c r="K27" s="41" t="s">
        <v>739</v>
      </c>
      <c r="L27" s="9" t="str">
        <f t="shared" si="3"/>
        <v>No</v>
      </c>
    </row>
    <row r="28" spans="1:12" x14ac:dyDescent="0.25">
      <c r="A28" s="48" t="s">
        <v>1005</v>
      </c>
      <c r="B28" s="33" t="s">
        <v>213</v>
      </c>
      <c r="C28" s="34">
        <v>12121</v>
      </c>
      <c r="D28" s="11" t="str">
        <f t="shared" si="0"/>
        <v>N/A</v>
      </c>
      <c r="E28" s="34">
        <v>15206</v>
      </c>
      <c r="F28" s="11" t="str">
        <f t="shared" si="1"/>
        <v>N/A</v>
      </c>
      <c r="G28" s="34">
        <v>8909</v>
      </c>
      <c r="H28" s="11" t="str">
        <f t="shared" si="2"/>
        <v>N/A</v>
      </c>
      <c r="I28" s="12">
        <v>25.45</v>
      </c>
      <c r="J28" s="12">
        <v>-41.4</v>
      </c>
      <c r="K28" s="41" t="s">
        <v>739</v>
      </c>
      <c r="L28" s="9" t="str">
        <f t="shared" si="3"/>
        <v>No</v>
      </c>
    </row>
    <row r="29" spans="1:12" x14ac:dyDescent="0.25">
      <c r="A29" s="48" t="s">
        <v>1006</v>
      </c>
      <c r="B29" s="33" t="s">
        <v>213</v>
      </c>
      <c r="C29" s="34">
        <v>0</v>
      </c>
      <c r="D29" s="11" t="str">
        <f t="shared" si="0"/>
        <v>N/A</v>
      </c>
      <c r="E29" s="34">
        <v>11</v>
      </c>
      <c r="F29" s="11" t="str">
        <f t="shared" si="1"/>
        <v>N/A</v>
      </c>
      <c r="G29" s="34">
        <v>23</v>
      </c>
      <c r="H29" s="11" t="str">
        <f t="shared" si="2"/>
        <v>N/A</v>
      </c>
      <c r="I29" s="12" t="s">
        <v>1746</v>
      </c>
      <c r="J29" s="12">
        <v>2200</v>
      </c>
      <c r="K29" s="41" t="s">
        <v>739</v>
      </c>
      <c r="L29" s="9" t="str">
        <f t="shared" si="3"/>
        <v>No</v>
      </c>
    </row>
    <row r="30" spans="1:12" x14ac:dyDescent="0.25">
      <c r="A30" s="48" t="s">
        <v>106</v>
      </c>
      <c r="B30" s="33" t="s">
        <v>213</v>
      </c>
      <c r="C30" s="34">
        <v>105883</v>
      </c>
      <c r="D30" s="11" t="str">
        <f t="shared" si="0"/>
        <v>N/A</v>
      </c>
      <c r="E30" s="34">
        <v>121345</v>
      </c>
      <c r="F30" s="11" t="str">
        <f t="shared" si="1"/>
        <v>N/A</v>
      </c>
      <c r="G30" s="34">
        <v>73179</v>
      </c>
      <c r="H30" s="11" t="str">
        <f t="shared" si="2"/>
        <v>N/A</v>
      </c>
      <c r="I30" s="12">
        <v>14.6</v>
      </c>
      <c r="J30" s="12">
        <v>-39.700000000000003</v>
      </c>
      <c r="K30" s="41" t="s">
        <v>739</v>
      </c>
      <c r="L30" s="9" t="str">
        <f t="shared" si="3"/>
        <v>No</v>
      </c>
    </row>
    <row r="31" spans="1:12" x14ac:dyDescent="0.25">
      <c r="A31" s="42" t="s">
        <v>1007</v>
      </c>
      <c r="B31" s="33" t="s">
        <v>213</v>
      </c>
      <c r="C31" s="34">
        <v>33562</v>
      </c>
      <c r="D31" s="11" t="str">
        <f t="shared" si="0"/>
        <v>N/A</v>
      </c>
      <c r="E31" s="34">
        <v>40201</v>
      </c>
      <c r="F31" s="11" t="str">
        <f t="shared" si="1"/>
        <v>N/A</v>
      </c>
      <c r="G31" s="34">
        <v>23947</v>
      </c>
      <c r="H31" s="11" t="str">
        <f t="shared" si="2"/>
        <v>N/A</v>
      </c>
      <c r="I31" s="12">
        <v>19.78</v>
      </c>
      <c r="J31" s="12">
        <v>-40.4</v>
      </c>
      <c r="K31" s="41" t="s">
        <v>739</v>
      </c>
      <c r="L31" s="9" t="str">
        <f t="shared" si="3"/>
        <v>No</v>
      </c>
    </row>
    <row r="32" spans="1:12" x14ac:dyDescent="0.25">
      <c r="A32" s="42" t="s">
        <v>1008</v>
      </c>
      <c r="B32" s="33" t="s">
        <v>213</v>
      </c>
      <c r="C32" s="34">
        <v>14782</v>
      </c>
      <c r="D32" s="11" t="str">
        <f t="shared" si="0"/>
        <v>N/A</v>
      </c>
      <c r="E32" s="34">
        <v>15467</v>
      </c>
      <c r="F32" s="11" t="str">
        <f t="shared" si="1"/>
        <v>N/A</v>
      </c>
      <c r="G32" s="34">
        <v>10012</v>
      </c>
      <c r="H32" s="11" t="str">
        <f t="shared" si="2"/>
        <v>N/A</v>
      </c>
      <c r="I32" s="12">
        <v>4.6340000000000003</v>
      </c>
      <c r="J32" s="12">
        <v>-35.299999999999997</v>
      </c>
      <c r="K32" s="41" t="s">
        <v>739</v>
      </c>
      <c r="L32" s="9" t="str">
        <f t="shared" si="3"/>
        <v>No</v>
      </c>
    </row>
    <row r="33" spans="1:12" x14ac:dyDescent="0.25">
      <c r="A33" s="42" t="s">
        <v>1009</v>
      </c>
      <c r="B33" s="33" t="s">
        <v>213</v>
      </c>
      <c r="C33" s="34">
        <v>12467</v>
      </c>
      <c r="D33" s="11" t="str">
        <f t="shared" si="0"/>
        <v>N/A</v>
      </c>
      <c r="E33" s="34">
        <v>13508</v>
      </c>
      <c r="F33" s="11" t="str">
        <f t="shared" si="1"/>
        <v>N/A</v>
      </c>
      <c r="G33" s="34">
        <v>8856</v>
      </c>
      <c r="H33" s="11" t="str">
        <f t="shared" si="2"/>
        <v>N/A</v>
      </c>
      <c r="I33" s="12">
        <v>8.35</v>
      </c>
      <c r="J33" s="12">
        <v>-34.4</v>
      </c>
      <c r="K33" s="41" t="s">
        <v>739</v>
      </c>
      <c r="L33" s="9" t="str">
        <f t="shared" si="3"/>
        <v>No</v>
      </c>
    </row>
    <row r="34" spans="1:12" x14ac:dyDescent="0.25">
      <c r="A34" s="42" t="s">
        <v>1010</v>
      </c>
      <c r="B34" s="33" t="s">
        <v>213</v>
      </c>
      <c r="C34" s="34">
        <v>8780</v>
      </c>
      <c r="D34" s="11" t="str">
        <f t="shared" si="0"/>
        <v>N/A</v>
      </c>
      <c r="E34" s="34">
        <v>8986</v>
      </c>
      <c r="F34" s="11" t="str">
        <f t="shared" si="1"/>
        <v>N/A</v>
      </c>
      <c r="G34" s="34">
        <v>6677</v>
      </c>
      <c r="H34" s="11" t="str">
        <f t="shared" si="2"/>
        <v>N/A</v>
      </c>
      <c r="I34" s="12">
        <v>2.3460000000000001</v>
      </c>
      <c r="J34" s="12">
        <v>-25.7</v>
      </c>
      <c r="K34" s="41" t="s">
        <v>739</v>
      </c>
      <c r="L34" s="9" t="str">
        <f t="shared" si="3"/>
        <v>Yes</v>
      </c>
    </row>
    <row r="35" spans="1:12" x14ac:dyDescent="0.25">
      <c r="A35" s="42" t="s">
        <v>1011</v>
      </c>
      <c r="B35" s="33" t="s">
        <v>213</v>
      </c>
      <c r="C35" s="34">
        <v>29777</v>
      </c>
      <c r="D35" s="11" t="str">
        <f t="shared" si="0"/>
        <v>N/A</v>
      </c>
      <c r="E35" s="34">
        <v>35370</v>
      </c>
      <c r="F35" s="11" t="str">
        <f t="shared" si="1"/>
        <v>N/A</v>
      </c>
      <c r="G35" s="34">
        <v>17157</v>
      </c>
      <c r="H35" s="11" t="str">
        <f t="shared" si="2"/>
        <v>N/A</v>
      </c>
      <c r="I35" s="12">
        <v>18.78</v>
      </c>
      <c r="J35" s="12">
        <v>-51.5</v>
      </c>
      <c r="K35" s="41" t="s">
        <v>739</v>
      </c>
      <c r="L35" s="9" t="str">
        <f t="shared" si="3"/>
        <v>No</v>
      </c>
    </row>
    <row r="36" spans="1:12" x14ac:dyDescent="0.25">
      <c r="A36" s="42" t="s">
        <v>1012</v>
      </c>
      <c r="B36" s="33" t="s">
        <v>213</v>
      </c>
      <c r="C36" s="34">
        <v>6515</v>
      </c>
      <c r="D36" s="11" t="str">
        <f t="shared" si="0"/>
        <v>N/A</v>
      </c>
      <c r="E36" s="34">
        <v>7813</v>
      </c>
      <c r="F36" s="11" t="str">
        <f t="shared" si="1"/>
        <v>N/A</v>
      </c>
      <c r="G36" s="34">
        <v>6530</v>
      </c>
      <c r="H36" s="11" t="str">
        <f t="shared" si="2"/>
        <v>N/A</v>
      </c>
      <c r="I36" s="12">
        <v>19.920000000000002</v>
      </c>
      <c r="J36" s="12">
        <v>-16.399999999999999</v>
      </c>
      <c r="K36" s="41" t="s">
        <v>739</v>
      </c>
      <c r="L36" s="9" t="str">
        <f t="shared" si="3"/>
        <v>Yes</v>
      </c>
    </row>
    <row r="37" spans="1:12" x14ac:dyDescent="0.25">
      <c r="A37" s="42" t="s">
        <v>122</v>
      </c>
      <c r="B37" s="33" t="s">
        <v>213</v>
      </c>
      <c r="C37" s="34">
        <v>2635</v>
      </c>
      <c r="D37" s="11" t="str">
        <f t="shared" si="0"/>
        <v>N/A</v>
      </c>
      <c r="E37" s="34">
        <v>2847</v>
      </c>
      <c r="F37" s="11" t="str">
        <f t="shared" si="1"/>
        <v>N/A</v>
      </c>
      <c r="G37" s="34">
        <v>2645</v>
      </c>
      <c r="H37" s="11" t="str">
        <f t="shared" si="2"/>
        <v>N/A</v>
      </c>
      <c r="I37" s="12">
        <v>8.0459999999999994</v>
      </c>
      <c r="J37" s="12">
        <v>-7.1</v>
      </c>
      <c r="K37" s="41" t="s">
        <v>739</v>
      </c>
      <c r="L37" s="9" t="str">
        <f t="shared" si="3"/>
        <v>Yes</v>
      </c>
    </row>
    <row r="38" spans="1:12" x14ac:dyDescent="0.25">
      <c r="A38" s="42" t="s">
        <v>84</v>
      </c>
      <c r="B38" s="33" t="s">
        <v>213</v>
      </c>
      <c r="C38" s="43">
        <v>1783603384</v>
      </c>
      <c r="D38" s="11" t="str">
        <f t="shared" si="0"/>
        <v>N/A</v>
      </c>
      <c r="E38" s="43">
        <v>1957167355</v>
      </c>
      <c r="F38" s="11" t="str">
        <f t="shared" si="1"/>
        <v>N/A</v>
      </c>
      <c r="G38" s="43">
        <v>1313860155</v>
      </c>
      <c r="H38" s="11" t="str">
        <f t="shared" si="2"/>
        <v>N/A</v>
      </c>
      <c r="I38" s="12">
        <v>9.7309999999999999</v>
      </c>
      <c r="J38" s="12">
        <v>-32.9</v>
      </c>
      <c r="K38" s="41" t="s">
        <v>739</v>
      </c>
      <c r="L38" s="9" t="str">
        <f t="shared" si="3"/>
        <v>No</v>
      </c>
    </row>
    <row r="39" spans="1:12" x14ac:dyDescent="0.25">
      <c r="A39" s="42" t="s">
        <v>1301</v>
      </c>
      <c r="B39" s="33" t="s">
        <v>213</v>
      </c>
      <c r="C39" s="43">
        <v>3674.6309286000001</v>
      </c>
      <c r="D39" s="11" t="str">
        <f t="shared" si="0"/>
        <v>N/A</v>
      </c>
      <c r="E39" s="43">
        <v>3430.6597188999999</v>
      </c>
      <c r="F39" s="11" t="str">
        <f t="shared" si="1"/>
        <v>N/A</v>
      </c>
      <c r="G39" s="43">
        <v>3831.7025623</v>
      </c>
      <c r="H39" s="11" t="str">
        <f t="shared" si="2"/>
        <v>N/A</v>
      </c>
      <c r="I39" s="12">
        <v>-6.64</v>
      </c>
      <c r="J39" s="12">
        <v>11.69</v>
      </c>
      <c r="K39" s="41" t="s">
        <v>739</v>
      </c>
      <c r="L39" s="9" t="str">
        <f t="shared" si="3"/>
        <v>Yes</v>
      </c>
    </row>
    <row r="40" spans="1:12" x14ac:dyDescent="0.25">
      <c r="A40" s="42" t="s">
        <v>1302</v>
      </c>
      <c r="B40" s="33" t="s">
        <v>213</v>
      </c>
      <c r="C40" s="43">
        <v>4514.7886741000002</v>
      </c>
      <c r="D40" s="11" t="str">
        <f>IF($B40="N/A","N/A",IF(C40&gt;10,"No",IF(C40&lt;-10,"No","Yes")))</f>
        <v>N/A</v>
      </c>
      <c r="E40" s="43">
        <v>4714.5095595000003</v>
      </c>
      <c r="F40" s="11" t="str">
        <f>IF($B40="N/A","N/A",IF(E40&gt;10,"No",IF(E40&lt;-10,"No","Yes")))</f>
        <v>N/A</v>
      </c>
      <c r="G40" s="43">
        <v>5033.9083799999999</v>
      </c>
      <c r="H40" s="11" t="str">
        <f>IF($B40="N/A","N/A",IF(G40&gt;10,"No",IF(G40&lt;-10,"No","Yes")))</f>
        <v>N/A</v>
      </c>
      <c r="I40" s="12">
        <v>4.4240000000000004</v>
      </c>
      <c r="J40" s="12">
        <v>6.7750000000000004</v>
      </c>
      <c r="K40" s="41" t="s">
        <v>739</v>
      </c>
      <c r="L40" s="9" t="str">
        <f>IF(J40="Div by 0", "N/A", IF(K40="N/A","N/A", IF(J40&gt;VALUE(MID(K40,1,2)), "No", IF(J40&lt;-1*VALUE(MID(K40,1,2)), "No", "Yes"))))</f>
        <v>Yes</v>
      </c>
    </row>
    <row r="41" spans="1:12" x14ac:dyDescent="0.25">
      <c r="A41" s="42" t="s">
        <v>107</v>
      </c>
      <c r="B41" s="33" t="s">
        <v>213</v>
      </c>
      <c r="C41" s="43">
        <v>509319469</v>
      </c>
      <c r="D41" s="11" t="str">
        <f t="shared" ref="D41:D44" si="4">IF($B41="N/A","N/A",IF(C41&gt;10,"No",IF(C41&lt;-10,"No","Yes")))</f>
        <v>N/A</v>
      </c>
      <c r="E41" s="43">
        <v>932894613</v>
      </c>
      <c r="F41" s="11" t="str">
        <f t="shared" ref="F41:F44" si="5">IF($B41="N/A","N/A",IF(E41&gt;10,"No",IF(E41&lt;-10,"No","Yes")))</f>
        <v>N/A</v>
      </c>
      <c r="G41" s="43">
        <v>302171906</v>
      </c>
      <c r="H41" s="11" t="str">
        <f t="shared" ref="H41:H44" si="6">IF($B41="N/A","N/A",IF(G41&gt;10,"No",IF(G41&lt;-10,"No","Yes")))</f>
        <v>N/A</v>
      </c>
      <c r="I41" s="12">
        <v>83.16</v>
      </c>
      <c r="J41" s="12">
        <v>-67.599999999999994</v>
      </c>
      <c r="K41" s="41" t="s">
        <v>739</v>
      </c>
      <c r="L41" s="9" t="str">
        <f t="shared" ref="L41:L43" si="7">IF(J41="Div by 0", "N/A", IF(K41="N/A","N/A", IF(J41&gt;VALUE(MID(K41,1,2)), "No", IF(J41&lt;-1*VALUE(MID(K41,1,2)), "No", "Yes"))))</f>
        <v>No</v>
      </c>
    </row>
    <row r="42" spans="1:12" x14ac:dyDescent="0.25">
      <c r="A42" s="42" t="s">
        <v>158</v>
      </c>
      <c r="B42" s="41" t="s">
        <v>217</v>
      </c>
      <c r="C42" s="1">
        <v>86</v>
      </c>
      <c r="D42" s="11" t="str">
        <f>IF($B42="N/A","N/A",IF(C42&gt;0,"No",IF(C42&lt;0,"No","Yes")))</f>
        <v>No</v>
      </c>
      <c r="E42" s="1">
        <v>73598</v>
      </c>
      <c r="F42" s="11" t="str">
        <f>IF($B42="N/A","N/A",IF(E42&gt;0,"No",IF(E42&lt;0,"No","Yes")))</f>
        <v>No</v>
      </c>
      <c r="G42" s="1">
        <v>6008</v>
      </c>
      <c r="H42" s="11" t="str">
        <f>IF($B42="N/A","N/A",IF(G42&gt;0,"No",IF(G42&lt;0,"No","Yes")))</f>
        <v>No</v>
      </c>
      <c r="I42" s="12">
        <v>85479</v>
      </c>
      <c r="J42" s="12">
        <v>-91.8</v>
      </c>
      <c r="K42" s="41" t="s">
        <v>739</v>
      </c>
      <c r="L42" s="9" t="str">
        <f t="shared" si="7"/>
        <v>No</v>
      </c>
    </row>
    <row r="43" spans="1:12" x14ac:dyDescent="0.25">
      <c r="A43" s="42" t="s">
        <v>156</v>
      </c>
      <c r="B43" s="33" t="s">
        <v>213</v>
      </c>
      <c r="C43" s="43">
        <v>799661</v>
      </c>
      <c r="D43" s="11" t="str">
        <f t="shared" si="4"/>
        <v>N/A</v>
      </c>
      <c r="E43" s="43">
        <v>307396192</v>
      </c>
      <c r="F43" s="11" t="str">
        <f t="shared" si="5"/>
        <v>N/A</v>
      </c>
      <c r="G43" s="43">
        <v>12691344</v>
      </c>
      <c r="H43" s="11" t="str">
        <f t="shared" si="6"/>
        <v>N/A</v>
      </c>
      <c r="I43" s="12">
        <v>38341</v>
      </c>
      <c r="J43" s="12">
        <v>-95.9</v>
      </c>
      <c r="K43" s="41" t="s">
        <v>739</v>
      </c>
      <c r="L43" s="9" t="str">
        <f t="shared" si="7"/>
        <v>No</v>
      </c>
    </row>
    <row r="44" spans="1:12" x14ac:dyDescent="0.25">
      <c r="A44" s="42" t="s">
        <v>1303</v>
      </c>
      <c r="B44" s="33" t="s">
        <v>213</v>
      </c>
      <c r="C44" s="43">
        <v>9298.3837208999994</v>
      </c>
      <c r="D44" s="11" t="str">
        <f t="shared" si="4"/>
        <v>N/A</v>
      </c>
      <c r="E44" s="43">
        <v>4176.6921927000003</v>
      </c>
      <c r="F44" s="11" t="str">
        <f t="shared" si="5"/>
        <v>N/A</v>
      </c>
      <c r="G44" s="43">
        <v>2112.4074566999998</v>
      </c>
      <c r="H44" s="11" t="str">
        <f t="shared" si="6"/>
        <v>N/A</v>
      </c>
      <c r="I44" s="12">
        <v>-55.1</v>
      </c>
      <c r="J44" s="12">
        <v>-49.4</v>
      </c>
      <c r="K44" s="41" t="s">
        <v>739</v>
      </c>
      <c r="L44" s="9" t="str">
        <f>IF(J44="Div by 0", "N/A", IF(OR(J44="N/A",K44="N/A"),"N/A", IF(J44&gt;VALUE(MID(K44,1,2)), "No", IF(J44&lt;-1*VALUE(MID(K44,1,2)), "No", "Yes"))))</f>
        <v>No</v>
      </c>
    </row>
    <row r="45" spans="1:12" x14ac:dyDescent="0.25">
      <c r="A45" s="42" t="s">
        <v>1304</v>
      </c>
      <c r="B45" s="33" t="s">
        <v>213</v>
      </c>
      <c r="C45" s="43">
        <v>12665.078603</v>
      </c>
      <c r="D45" s="11" t="str">
        <f t="shared" ref="D45:D71" si="8">IF($B45="N/A","N/A",IF(C45&gt;10,"No",IF(C45&lt;-10,"No","Yes")))</f>
        <v>N/A</v>
      </c>
      <c r="E45" s="43">
        <v>11183.958083</v>
      </c>
      <c r="F45" s="11" t="str">
        <f t="shared" ref="F45:F71" si="9">IF($B45="N/A","N/A",IF(E45&gt;10,"No",IF(E45&lt;-10,"No","Yes")))</f>
        <v>N/A</v>
      </c>
      <c r="G45" s="43">
        <v>15399.110379</v>
      </c>
      <c r="H45" s="11" t="str">
        <f t="shared" ref="H45:H71" si="10">IF($B45="N/A","N/A",IF(G45&gt;10,"No",IF(G45&lt;-10,"No","Yes")))</f>
        <v>N/A</v>
      </c>
      <c r="I45" s="12">
        <v>-11.7</v>
      </c>
      <c r="J45" s="12">
        <v>37.69</v>
      </c>
      <c r="K45" s="41" t="s">
        <v>739</v>
      </c>
      <c r="L45" s="9" t="str">
        <f t="shared" ref="L45:L71" si="11">IF(J45="Div by 0", "N/A", IF(K45="N/A","N/A", IF(J45&gt;VALUE(MID(K45,1,2)), "No", IF(J45&lt;-1*VALUE(MID(K45,1,2)), "No", "Yes"))))</f>
        <v>No</v>
      </c>
    </row>
    <row r="46" spans="1:12" x14ac:dyDescent="0.25">
      <c r="A46" s="42" t="s">
        <v>1305</v>
      </c>
      <c r="B46" s="33" t="s">
        <v>213</v>
      </c>
      <c r="C46" s="43">
        <v>13758.62275</v>
      </c>
      <c r="D46" s="11" t="str">
        <f t="shared" si="8"/>
        <v>N/A</v>
      </c>
      <c r="E46" s="43">
        <v>12574.709766</v>
      </c>
      <c r="F46" s="11" t="str">
        <f t="shared" si="9"/>
        <v>N/A</v>
      </c>
      <c r="G46" s="43">
        <v>14124.662205000001</v>
      </c>
      <c r="H46" s="11" t="str">
        <f t="shared" si="10"/>
        <v>N/A</v>
      </c>
      <c r="I46" s="12">
        <v>-8.6</v>
      </c>
      <c r="J46" s="12">
        <v>12.33</v>
      </c>
      <c r="K46" s="41" t="s">
        <v>739</v>
      </c>
      <c r="L46" s="9" t="str">
        <f t="shared" si="11"/>
        <v>Yes</v>
      </c>
    </row>
    <row r="47" spans="1:12" x14ac:dyDescent="0.25">
      <c r="A47" s="42" t="s">
        <v>1306</v>
      </c>
      <c r="B47" s="33" t="s">
        <v>213</v>
      </c>
      <c r="C47" s="43">
        <v>12739.692736999999</v>
      </c>
      <c r="D47" s="11" t="str">
        <f t="shared" si="8"/>
        <v>N/A</v>
      </c>
      <c r="E47" s="43">
        <v>9917.3819301999993</v>
      </c>
      <c r="F47" s="11" t="str">
        <f t="shared" si="9"/>
        <v>N/A</v>
      </c>
      <c r="G47" s="43">
        <v>13193.978202</v>
      </c>
      <c r="H47" s="11" t="str">
        <f t="shared" si="10"/>
        <v>N/A</v>
      </c>
      <c r="I47" s="12">
        <v>-22.2</v>
      </c>
      <c r="J47" s="12">
        <v>33.04</v>
      </c>
      <c r="K47" s="41" t="s">
        <v>739</v>
      </c>
      <c r="L47" s="9" t="str">
        <f t="shared" si="11"/>
        <v>No</v>
      </c>
    </row>
    <row r="48" spans="1:12" x14ac:dyDescent="0.25">
      <c r="A48" s="42" t="s">
        <v>1307</v>
      </c>
      <c r="B48" s="33" t="s">
        <v>213</v>
      </c>
      <c r="C48" s="43">
        <v>1883.9746918000001</v>
      </c>
      <c r="D48" s="11" t="str">
        <f t="shared" si="8"/>
        <v>N/A</v>
      </c>
      <c r="E48" s="43">
        <v>2080.4327889000001</v>
      </c>
      <c r="F48" s="11" t="str">
        <f t="shared" si="9"/>
        <v>N/A</v>
      </c>
      <c r="G48" s="43">
        <v>4256.5850339999997</v>
      </c>
      <c r="H48" s="11" t="str">
        <f t="shared" si="10"/>
        <v>N/A</v>
      </c>
      <c r="I48" s="12">
        <v>10.43</v>
      </c>
      <c r="J48" s="12">
        <v>104.6</v>
      </c>
      <c r="K48" s="41" t="s">
        <v>739</v>
      </c>
      <c r="L48" s="9" t="str">
        <f t="shared" si="11"/>
        <v>No</v>
      </c>
    </row>
    <row r="49" spans="1:12" x14ac:dyDescent="0.25">
      <c r="A49" s="42" t="s">
        <v>1308</v>
      </c>
      <c r="B49" s="33" t="s">
        <v>213</v>
      </c>
      <c r="C49" s="43">
        <v>17158.975544000001</v>
      </c>
      <c r="D49" s="11" t="str">
        <f t="shared" si="8"/>
        <v>N/A</v>
      </c>
      <c r="E49" s="43">
        <v>14490.547751</v>
      </c>
      <c r="F49" s="11" t="str">
        <f t="shared" si="9"/>
        <v>N/A</v>
      </c>
      <c r="G49" s="43">
        <v>20938.141227</v>
      </c>
      <c r="H49" s="11" t="str">
        <f t="shared" si="10"/>
        <v>N/A</v>
      </c>
      <c r="I49" s="12">
        <v>-15.6</v>
      </c>
      <c r="J49" s="12">
        <v>44.5</v>
      </c>
      <c r="K49" s="41" t="s">
        <v>739</v>
      </c>
      <c r="L49" s="9" t="str">
        <f t="shared" si="11"/>
        <v>No</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10642.792020000001</v>
      </c>
      <c r="D51" s="11" t="str">
        <f t="shared" si="8"/>
        <v>N/A</v>
      </c>
      <c r="E51" s="43">
        <v>9963.3584279000006</v>
      </c>
      <c r="F51" s="11" t="str">
        <f t="shared" si="9"/>
        <v>N/A</v>
      </c>
      <c r="G51" s="43">
        <v>11279.469048999999</v>
      </c>
      <c r="H51" s="11" t="str">
        <f t="shared" si="10"/>
        <v>N/A</v>
      </c>
      <c r="I51" s="12">
        <v>-6.38</v>
      </c>
      <c r="J51" s="12">
        <v>13.21</v>
      </c>
      <c r="K51" s="41" t="s">
        <v>739</v>
      </c>
      <c r="L51" s="9" t="str">
        <f t="shared" si="11"/>
        <v>Yes</v>
      </c>
    </row>
    <row r="52" spans="1:12" x14ac:dyDescent="0.25">
      <c r="A52" s="42" t="s">
        <v>1311</v>
      </c>
      <c r="B52" s="33" t="s">
        <v>213</v>
      </c>
      <c r="C52" s="43">
        <v>13273.920929</v>
      </c>
      <c r="D52" s="11" t="str">
        <f t="shared" si="8"/>
        <v>N/A</v>
      </c>
      <c r="E52" s="43">
        <v>12018.612327999999</v>
      </c>
      <c r="F52" s="11" t="str">
        <f t="shared" si="9"/>
        <v>N/A</v>
      </c>
      <c r="G52" s="43">
        <v>15023.494734</v>
      </c>
      <c r="H52" s="11" t="str">
        <f t="shared" si="10"/>
        <v>N/A</v>
      </c>
      <c r="I52" s="12">
        <v>-9.4600000000000009</v>
      </c>
      <c r="J52" s="12">
        <v>25</v>
      </c>
      <c r="K52" s="41" t="s">
        <v>739</v>
      </c>
      <c r="L52" s="9" t="str">
        <f t="shared" si="11"/>
        <v>Yes</v>
      </c>
    </row>
    <row r="53" spans="1:12" x14ac:dyDescent="0.25">
      <c r="A53" s="42" t="s">
        <v>1312</v>
      </c>
      <c r="B53" s="33" t="s">
        <v>213</v>
      </c>
      <c r="C53" s="43">
        <v>10594.531813</v>
      </c>
      <c r="D53" s="11" t="str">
        <f t="shared" si="8"/>
        <v>N/A</v>
      </c>
      <c r="E53" s="43">
        <v>10830.831630000001</v>
      </c>
      <c r="F53" s="11" t="str">
        <f t="shared" si="9"/>
        <v>N/A</v>
      </c>
      <c r="G53" s="43">
        <v>10491.836377</v>
      </c>
      <c r="H53" s="11" t="str">
        <f t="shared" si="10"/>
        <v>N/A</v>
      </c>
      <c r="I53" s="12">
        <v>2.23</v>
      </c>
      <c r="J53" s="12">
        <v>-3.13</v>
      </c>
      <c r="K53" s="41" t="s">
        <v>739</v>
      </c>
      <c r="L53" s="9" t="str">
        <f t="shared" si="11"/>
        <v>Yes</v>
      </c>
    </row>
    <row r="54" spans="1:12" x14ac:dyDescent="0.25">
      <c r="A54" s="42" t="s">
        <v>1313</v>
      </c>
      <c r="B54" s="33" t="s">
        <v>213</v>
      </c>
      <c r="C54" s="43">
        <v>5476.7468434000002</v>
      </c>
      <c r="D54" s="11" t="str">
        <f t="shared" si="8"/>
        <v>N/A</v>
      </c>
      <c r="E54" s="43">
        <v>5365.0167824999999</v>
      </c>
      <c r="F54" s="11" t="str">
        <f t="shared" si="9"/>
        <v>N/A</v>
      </c>
      <c r="G54" s="43">
        <v>5811.3761597000002</v>
      </c>
      <c r="H54" s="11" t="str">
        <f t="shared" si="10"/>
        <v>N/A</v>
      </c>
      <c r="I54" s="12">
        <v>-2.04</v>
      </c>
      <c r="J54" s="12">
        <v>8.32</v>
      </c>
      <c r="K54" s="41" t="s">
        <v>739</v>
      </c>
      <c r="L54" s="9" t="str">
        <f t="shared" si="11"/>
        <v>Yes</v>
      </c>
    </row>
    <row r="55" spans="1:12" x14ac:dyDescent="0.25">
      <c r="A55" s="42" t="s">
        <v>1690</v>
      </c>
      <c r="B55" s="33" t="s">
        <v>213</v>
      </c>
      <c r="C55" s="43">
        <v>14294.214559</v>
      </c>
      <c r="D55" s="11" t="str">
        <f t="shared" si="8"/>
        <v>N/A</v>
      </c>
      <c r="E55" s="43">
        <v>13623.705012</v>
      </c>
      <c r="F55" s="11" t="str">
        <f t="shared" si="9"/>
        <v>N/A</v>
      </c>
      <c r="G55" s="43">
        <v>15853.650452</v>
      </c>
      <c r="H55" s="11" t="str">
        <f t="shared" si="10"/>
        <v>N/A</v>
      </c>
      <c r="I55" s="12">
        <v>-4.6900000000000004</v>
      </c>
      <c r="J55" s="12">
        <v>16.37</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1124.3620876</v>
      </c>
      <c r="D57" s="11" t="str">
        <f t="shared" si="8"/>
        <v>N/A</v>
      </c>
      <c r="E57" s="43">
        <v>1041.8573219</v>
      </c>
      <c r="F57" s="11" t="str">
        <f t="shared" si="9"/>
        <v>N/A</v>
      </c>
      <c r="G57" s="43">
        <v>1007.7928326</v>
      </c>
      <c r="H57" s="11" t="str">
        <f t="shared" si="10"/>
        <v>N/A</v>
      </c>
      <c r="I57" s="12">
        <v>-7.34</v>
      </c>
      <c r="J57" s="12">
        <v>-3.27</v>
      </c>
      <c r="K57" s="41" t="s">
        <v>739</v>
      </c>
      <c r="L57" s="9" t="str">
        <f t="shared" si="11"/>
        <v>Yes</v>
      </c>
    </row>
    <row r="58" spans="1:12" x14ac:dyDescent="0.25">
      <c r="A58" s="42" t="s">
        <v>1315</v>
      </c>
      <c r="B58" s="33" t="s">
        <v>213</v>
      </c>
      <c r="C58" s="43">
        <v>1297.8882954999999</v>
      </c>
      <c r="D58" s="11" t="str">
        <f t="shared" si="8"/>
        <v>N/A</v>
      </c>
      <c r="E58" s="43">
        <v>1106.4289491</v>
      </c>
      <c r="F58" s="11" t="str">
        <f t="shared" si="9"/>
        <v>N/A</v>
      </c>
      <c r="G58" s="43">
        <v>1141.9779653999999</v>
      </c>
      <c r="H58" s="11" t="str">
        <f t="shared" si="10"/>
        <v>N/A</v>
      </c>
      <c r="I58" s="12">
        <v>-14.8</v>
      </c>
      <c r="J58" s="12">
        <v>3.2130000000000001</v>
      </c>
      <c r="K58" s="41" t="s">
        <v>739</v>
      </c>
      <c r="L58" s="9" t="str">
        <f t="shared" si="11"/>
        <v>Yes</v>
      </c>
    </row>
    <row r="59" spans="1:12" ht="12" customHeight="1" x14ac:dyDescent="0.25">
      <c r="A59" s="42" t="s">
        <v>1692</v>
      </c>
      <c r="B59" s="33" t="s">
        <v>213</v>
      </c>
      <c r="C59" s="43">
        <v>1123.8562890000001</v>
      </c>
      <c r="D59" s="11" t="str">
        <f t="shared" si="8"/>
        <v>N/A</v>
      </c>
      <c r="E59" s="43">
        <v>1142.6503852999999</v>
      </c>
      <c r="F59" s="11" t="str">
        <f t="shared" si="9"/>
        <v>N/A</v>
      </c>
      <c r="G59" s="43">
        <v>1053.8010059999999</v>
      </c>
      <c r="H59" s="11" t="str">
        <f t="shared" si="10"/>
        <v>N/A</v>
      </c>
      <c r="I59" s="12">
        <v>1.6719999999999999</v>
      </c>
      <c r="J59" s="12">
        <v>-7.78</v>
      </c>
      <c r="K59" s="41" t="s">
        <v>739</v>
      </c>
      <c r="L59" s="9" t="str">
        <f t="shared" si="11"/>
        <v>Yes</v>
      </c>
    </row>
    <row r="60" spans="1:12" x14ac:dyDescent="0.25">
      <c r="A60" s="42" t="s">
        <v>1693</v>
      </c>
      <c r="B60" s="33" t="s">
        <v>213</v>
      </c>
      <c r="C60" s="43">
        <v>946.45646161000002</v>
      </c>
      <c r="D60" s="11" t="str">
        <f t="shared" si="8"/>
        <v>N/A</v>
      </c>
      <c r="E60" s="43">
        <v>755.34934571999997</v>
      </c>
      <c r="F60" s="11" t="str">
        <f t="shared" si="9"/>
        <v>N/A</v>
      </c>
      <c r="G60" s="43">
        <v>688.93704343000002</v>
      </c>
      <c r="H60" s="11" t="str">
        <f t="shared" si="10"/>
        <v>N/A</v>
      </c>
      <c r="I60" s="12">
        <v>-20.2</v>
      </c>
      <c r="J60" s="12">
        <v>-8.7899999999999991</v>
      </c>
      <c r="K60" s="41" t="s">
        <v>739</v>
      </c>
      <c r="L60" s="9" t="str">
        <f t="shared" si="11"/>
        <v>Yes</v>
      </c>
    </row>
    <row r="61" spans="1:12" x14ac:dyDescent="0.25">
      <c r="A61" s="3" t="s">
        <v>1694</v>
      </c>
      <c r="B61" s="33" t="s">
        <v>213</v>
      </c>
      <c r="C61" s="43">
        <v>897.06889249000005</v>
      </c>
      <c r="D61" s="11" t="str">
        <f t="shared" si="8"/>
        <v>N/A</v>
      </c>
      <c r="E61" s="43">
        <v>859.28337264000004</v>
      </c>
      <c r="F61" s="11" t="str">
        <f t="shared" si="9"/>
        <v>N/A</v>
      </c>
      <c r="G61" s="43">
        <v>802.56477955000003</v>
      </c>
      <c r="H61" s="11" t="str">
        <f t="shared" si="10"/>
        <v>N/A</v>
      </c>
      <c r="I61" s="12">
        <v>-4.21</v>
      </c>
      <c r="J61" s="12">
        <v>-6.6</v>
      </c>
      <c r="K61" s="41" t="s">
        <v>739</v>
      </c>
      <c r="L61" s="9" t="str">
        <f t="shared" si="11"/>
        <v>Yes</v>
      </c>
    </row>
    <row r="62" spans="1:12" x14ac:dyDescent="0.25">
      <c r="A62" s="3" t="s">
        <v>1695</v>
      </c>
      <c r="B62" s="33" t="s">
        <v>213</v>
      </c>
      <c r="C62" s="43">
        <v>1135.9092369</v>
      </c>
      <c r="D62" s="11" t="str">
        <f t="shared" si="8"/>
        <v>N/A</v>
      </c>
      <c r="E62" s="43">
        <v>1044.5586744</v>
      </c>
      <c r="F62" s="11" t="str">
        <f t="shared" si="9"/>
        <v>N/A</v>
      </c>
      <c r="G62" s="43">
        <v>1033.6423915</v>
      </c>
      <c r="H62" s="11" t="str">
        <f t="shared" si="10"/>
        <v>N/A</v>
      </c>
      <c r="I62" s="12">
        <v>-8.0399999999999991</v>
      </c>
      <c r="J62" s="12">
        <v>-1.05</v>
      </c>
      <c r="K62" s="41" t="s">
        <v>739</v>
      </c>
      <c r="L62" s="9" t="str">
        <f t="shared" si="11"/>
        <v>Yes</v>
      </c>
    </row>
    <row r="63" spans="1:12" x14ac:dyDescent="0.25">
      <c r="A63" s="3" t="s">
        <v>1696</v>
      </c>
      <c r="B63" s="33" t="s">
        <v>213</v>
      </c>
      <c r="C63" s="43">
        <v>2884.4469103000001</v>
      </c>
      <c r="D63" s="11" t="str">
        <f t="shared" si="8"/>
        <v>N/A</v>
      </c>
      <c r="E63" s="43">
        <v>2657.4846771000002</v>
      </c>
      <c r="F63" s="11" t="str">
        <f t="shared" si="9"/>
        <v>N/A</v>
      </c>
      <c r="G63" s="43">
        <v>2786.7047929</v>
      </c>
      <c r="H63" s="11" t="str">
        <f t="shared" si="10"/>
        <v>N/A</v>
      </c>
      <c r="I63" s="12">
        <v>-7.87</v>
      </c>
      <c r="J63" s="12">
        <v>4.8620000000000001</v>
      </c>
      <c r="K63" s="41" t="s">
        <v>739</v>
      </c>
      <c r="L63" s="9" t="str">
        <f t="shared" si="11"/>
        <v>Yes</v>
      </c>
    </row>
    <row r="64" spans="1:12" x14ac:dyDescent="0.25">
      <c r="A64" s="3" t="s">
        <v>1697</v>
      </c>
      <c r="B64" s="33" t="s">
        <v>213</v>
      </c>
      <c r="C64" s="43" t="s">
        <v>1746</v>
      </c>
      <c r="D64" s="11" t="str">
        <f t="shared" si="8"/>
        <v>N/A</v>
      </c>
      <c r="E64" s="43">
        <v>0</v>
      </c>
      <c r="F64" s="11" t="str">
        <f t="shared" si="9"/>
        <v>N/A</v>
      </c>
      <c r="G64" s="43">
        <v>433.78260870000003</v>
      </c>
      <c r="H64" s="11" t="str">
        <f t="shared" si="10"/>
        <v>N/A</v>
      </c>
      <c r="I64" s="12" t="s">
        <v>1746</v>
      </c>
      <c r="J64" s="12" t="s">
        <v>1746</v>
      </c>
      <c r="K64" s="41" t="s">
        <v>739</v>
      </c>
      <c r="L64" s="9" t="str">
        <f t="shared" si="11"/>
        <v>N/A</v>
      </c>
    </row>
    <row r="65" spans="1:12" x14ac:dyDescent="0.25">
      <c r="A65" s="3" t="s">
        <v>1698</v>
      </c>
      <c r="B65" s="33" t="s">
        <v>213</v>
      </c>
      <c r="C65" s="43">
        <v>2207.0223454000002</v>
      </c>
      <c r="D65" s="11" t="str">
        <f t="shared" si="8"/>
        <v>N/A</v>
      </c>
      <c r="E65" s="43">
        <v>1989.929754</v>
      </c>
      <c r="F65" s="11" t="str">
        <f t="shared" si="9"/>
        <v>N/A</v>
      </c>
      <c r="G65" s="43">
        <v>1688.6626491</v>
      </c>
      <c r="H65" s="11" t="str">
        <f t="shared" si="10"/>
        <v>N/A</v>
      </c>
      <c r="I65" s="12">
        <v>-9.84</v>
      </c>
      <c r="J65" s="12">
        <v>-15.1</v>
      </c>
      <c r="K65" s="41" t="s">
        <v>739</v>
      </c>
      <c r="L65" s="9" t="str">
        <f t="shared" si="11"/>
        <v>Yes</v>
      </c>
    </row>
    <row r="66" spans="1:12" x14ac:dyDescent="0.25">
      <c r="A66" s="3" t="s">
        <v>1699</v>
      </c>
      <c r="B66" s="33" t="s">
        <v>213</v>
      </c>
      <c r="C66" s="43">
        <v>2543.4382933000002</v>
      </c>
      <c r="D66" s="11" t="str">
        <f t="shared" si="8"/>
        <v>N/A</v>
      </c>
      <c r="E66" s="43">
        <v>2161.5441406999998</v>
      </c>
      <c r="F66" s="11" t="str">
        <f t="shared" si="9"/>
        <v>N/A</v>
      </c>
      <c r="G66" s="43">
        <v>2077.4981416999999</v>
      </c>
      <c r="H66" s="11" t="str">
        <f t="shared" si="10"/>
        <v>N/A</v>
      </c>
      <c r="I66" s="12">
        <v>-15</v>
      </c>
      <c r="J66" s="12">
        <v>-3.89</v>
      </c>
      <c r="K66" s="41" t="s">
        <v>739</v>
      </c>
      <c r="L66" s="9" t="str">
        <f t="shared" si="11"/>
        <v>Yes</v>
      </c>
    </row>
    <row r="67" spans="1:12" x14ac:dyDescent="0.25">
      <c r="A67" s="3" t="s">
        <v>1700</v>
      </c>
      <c r="B67" s="33" t="s">
        <v>213</v>
      </c>
      <c r="C67" s="43">
        <v>1534.6909079</v>
      </c>
      <c r="D67" s="11" t="str">
        <f t="shared" si="8"/>
        <v>N/A</v>
      </c>
      <c r="E67" s="43">
        <v>1476.0965927</v>
      </c>
      <c r="F67" s="11" t="str">
        <f t="shared" si="9"/>
        <v>N/A</v>
      </c>
      <c r="G67" s="43">
        <v>1305.4077107000001</v>
      </c>
      <c r="H67" s="11" t="str">
        <f t="shared" si="10"/>
        <v>N/A</v>
      </c>
      <c r="I67" s="12">
        <v>-3.82</v>
      </c>
      <c r="J67" s="12">
        <v>-11.6</v>
      </c>
      <c r="K67" s="41" t="s">
        <v>739</v>
      </c>
      <c r="L67" s="9" t="str">
        <f t="shared" si="11"/>
        <v>Yes</v>
      </c>
    </row>
    <row r="68" spans="1:12" x14ac:dyDescent="0.25">
      <c r="A68" s="2" t="s">
        <v>1701</v>
      </c>
      <c r="B68" s="33" t="s">
        <v>213</v>
      </c>
      <c r="C68" s="43">
        <v>1309.1580171999999</v>
      </c>
      <c r="D68" s="11" t="str">
        <f t="shared" si="8"/>
        <v>N/A</v>
      </c>
      <c r="E68" s="43">
        <v>1199.3226976999999</v>
      </c>
      <c r="F68" s="11" t="str">
        <f t="shared" si="9"/>
        <v>N/A</v>
      </c>
      <c r="G68" s="43">
        <v>1154.6196929</v>
      </c>
      <c r="H68" s="11" t="str">
        <f t="shared" si="10"/>
        <v>N/A</v>
      </c>
      <c r="I68" s="12">
        <v>-8.39</v>
      </c>
      <c r="J68" s="12">
        <v>-3.73</v>
      </c>
      <c r="K68" s="41" t="s">
        <v>739</v>
      </c>
      <c r="L68" s="9" t="str">
        <f t="shared" si="11"/>
        <v>Yes</v>
      </c>
    </row>
    <row r="69" spans="1:12" x14ac:dyDescent="0.25">
      <c r="A69" s="2" t="s">
        <v>1702</v>
      </c>
      <c r="B69" s="33" t="s">
        <v>213</v>
      </c>
      <c r="C69" s="43">
        <v>2591.1994304999998</v>
      </c>
      <c r="D69" s="11" t="str">
        <f t="shared" si="8"/>
        <v>N/A</v>
      </c>
      <c r="E69" s="43">
        <v>2282.3845983000001</v>
      </c>
      <c r="F69" s="11" t="str">
        <f t="shared" si="9"/>
        <v>N/A</v>
      </c>
      <c r="G69" s="43">
        <v>2279.0322001</v>
      </c>
      <c r="H69" s="11" t="str">
        <f t="shared" si="10"/>
        <v>N/A</v>
      </c>
      <c r="I69" s="12">
        <v>-11.9</v>
      </c>
      <c r="J69" s="12">
        <v>-0.14699999999999999</v>
      </c>
      <c r="K69" s="41" t="s">
        <v>739</v>
      </c>
      <c r="L69" s="9" t="str">
        <f t="shared" si="11"/>
        <v>Yes</v>
      </c>
    </row>
    <row r="70" spans="1:12" x14ac:dyDescent="0.25">
      <c r="A70" s="42" t="s">
        <v>1703</v>
      </c>
      <c r="B70" s="33" t="s">
        <v>213</v>
      </c>
      <c r="C70" s="43">
        <v>2453.1230816000002</v>
      </c>
      <c r="D70" s="11" t="str">
        <f t="shared" si="8"/>
        <v>N/A</v>
      </c>
      <c r="E70" s="43">
        <v>2264.8364716000001</v>
      </c>
      <c r="F70" s="11" t="str">
        <f t="shared" si="9"/>
        <v>N/A</v>
      </c>
      <c r="G70" s="43">
        <v>1404.2123332000001</v>
      </c>
      <c r="H70" s="11" t="str">
        <f t="shared" si="10"/>
        <v>N/A</v>
      </c>
      <c r="I70" s="12">
        <v>-7.68</v>
      </c>
      <c r="J70" s="12">
        <v>-38</v>
      </c>
      <c r="K70" s="41" t="s">
        <v>739</v>
      </c>
      <c r="L70" s="9" t="str">
        <f t="shared" si="11"/>
        <v>No</v>
      </c>
    </row>
    <row r="71" spans="1:12" x14ac:dyDescent="0.25">
      <c r="A71" s="42" t="s">
        <v>1704</v>
      </c>
      <c r="B71" s="33" t="s">
        <v>213</v>
      </c>
      <c r="C71" s="43">
        <v>2075.0299309000002</v>
      </c>
      <c r="D71" s="11" t="str">
        <f t="shared" si="8"/>
        <v>N/A</v>
      </c>
      <c r="E71" s="43">
        <v>1910.1214642</v>
      </c>
      <c r="F71" s="11" t="str">
        <f t="shared" si="9"/>
        <v>N/A</v>
      </c>
      <c r="G71" s="43">
        <v>1718.3113323</v>
      </c>
      <c r="H71" s="11" t="str">
        <f t="shared" si="10"/>
        <v>N/A</v>
      </c>
      <c r="I71" s="12">
        <v>-7.95</v>
      </c>
      <c r="J71" s="12">
        <v>-10</v>
      </c>
      <c r="K71" s="41" t="s">
        <v>739</v>
      </c>
      <c r="L71" s="9" t="str">
        <f t="shared" si="11"/>
        <v>Yes</v>
      </c>
    </row>
    <row r="72" spans="1:12" x14ac:dyDescent="0.25">
      <c r="A72" s="42" t="s">
        <v>1622</v>
      </c>
      <c r="B72" s="33" t="s">
        <v>213</v>
      </c>
      <c r="C72" s="43">
        <v>374583394</v>
      </c>
      <c r="D72" s="11" t="str">
        <f t="shared" ref="D72:D135" si="12">IF($B72="N/A","N/A",IF(C72&gt;10,"No",IF(C72&lt;-10,"No","Yes")))</f>
        <v>N/A</v>
      </c>
      <c r="E72" s="43">
        <v>447546502</v>
      </c>
      <c r="F72" s="11" t="str">
        <f t="shared" ref="F72:F135" si="13">IF($B72="N/A","N/A",IF(E72&gt;10,"No",IF(E72&lt;-10,"No","Yes")))</f>
        <v>N/A</v>
      </c>
      <c r="G72" s="43">
        <v>304000378</v>
      </c>
      <c r="H72" s="11" t="str">
        <f t="shared" ref="H72:H135" si="14">IF($B72="N/A","N/A",IF(G72&gt;10,"No",IF(G72&lt;-10,"No","Yes")))</f>
        <v>N/A</v>
      </c>
      <c r="I72" s="12">
        <v>19.48</v>
      </c>
      <c r="J72" s="12">
        <v>-32.1</v>
      </c>
      <c r="K72" s="41" t="s">
        <v>739</v>
      </c>
      <c r="L72" s="9" t="str">
        <f t="shared" ref="L72:L132" si="15">IF(J72="Div by 0", "N/A", IF(K72="N/A","N/A", IF(J72&gt;VALUE(MID(K72,1,2)), "No", IF(J72&lt;-1*VALUE(MID(K72,1,2)), "No", "Yes"))))</f>
        <v>No</v>
      </c>
    </row>
    <row r="73" spans="1:12" x14ac:dyDescent="0.25">
      <c r="A73" s="42" t="s">
        <v>1623</v>
      </c>
      <c r="B73" s="33" t="s">
        <v>213</v>
      </c>
      <c r="C73" s="34">
        <v>44953</v>
      </c>
      <c r="D73" s="11" t="str">
        <f t="shared" si="12"/>
        <v>N/A</v>
      </c>
      <c r="E73" s="34">
        <v>45104</v>
      </c>
      <c r="F73" s="11" t="str">
        <f t="shared" si="13"/>
        <v>N/A</v>
      </c>
      <c r="G73" s="34">
        <v>28904</v>
      </c>
      <c r="H73" s="11" t="str">
        <f t="shared" si="14"/>
        <v>N/A</v>
      </c>
      <c r="I73" s="12">
        <v>0.33589999999999998</v>
      </c>
      <c r="J73" s="12">
        <v>-35.9</v>
      </c>
      <c r="K73" s="41" t="s">
        <v>739</v>
      </c>
      <c r="L73" s="9" t="str">
        <f t="shared" si="15"/>
        <v>No</v>
      </c>
    </row>
    <row r="74" spans="1:12" x14ac:dyDescent="0.25">
      <c r="A74" s="42" t="s">
        <v>1316</v>
      </c>
      <c r="B74" s="33" t="s">
        <v>213</v>
      </c>
      <c r="C74" s="43">
        <v>8332.7785464999997</v>
      </c>
      <c r="D74" s="11" t="str">
        <f t="shared" si="12"/>
        <v>N/A</v>
      </c>
      <c r="E74" s="43">
        <v>9922.5457165999997</v>
      </c>
      <c r="F74" s="11" t="str">
        <f t="shared" si="13"/>
        <v>N/A</v>
      </c>
      <c r="G74" s="43">
        <v>10517.5885</v>
      </c>
      <c r="H74" s="11" t="str">
        <f t="shared" si="14"/>
        <v>N/A</v>
      </c>
      <c r="I74" s="12">
        <v>19.079999999999998</v>
      </c>
      <c r="J74" s="12">
        <v>5.9969999999999999</v>
      </c>
      <c r="K74" s="41" t="s">
        <v>739</v>
      </c>
      <c r="L74" s="9" t="str">
        <f t="shared" si="15"/>
        <v>Yes</v>
      </c>
    </row>
    <row r="75" spans="1:12" x14ac:dyDescent="0.25">
      <c r="A75" s="42" t="s">
        <v>1317</v>
      </c>
      <c r="B75" s="33" t="s">
        <v>213</v>
      </c>
      <c r="C75" s="34">
        <v>5.5480613085000003</v>
      </c>
      <c r="D75" s="11" t="str">
        <f t="shared" si="12"/>
        <v>N/A</v>
      </c>
      <c r="E75" s="34">
        <v>5.7209781837999998</v>
      </c>
      <c r="F75" s="11" t="str">
        <f t="shared" si="13"/>
        <v>N/A</v>
      </c>
      <c r="G75" s="34">
        <v>6.0616869636999997</v>
      </c>
      <c r="H75" s="11" t="str">
        <f t="shared" si="14"/>
        <v>N/A</v>
      </c>
      <c r="I75" s="12">
        <v>3.117</v>
      </c>
      <c r="J75" s="12">
        <v>5.9550000000000001</v>
      </c>
      <c r="K75" s="41" t="s">
        <v>739</v>
      </c>
      <c r="L75" s="9" t="str">
        <f t="shared" si="15"/>
        <v>Yes</v>
      </c>
    </row>
    <row r="76" spans="1:12" ht="25" x14ac:dyDescent="0.25">
      <c r="A76" s="42" t="s">
        <v>548</v>
      </c>
      <c r="B76" s="33" t="s">
        <v>213</v>
      </c>
      <c r="C76" s="43">
        <v>7784270</v>
      </c>
      <c r="D76" s="11" t="str">
        <f t="shared" si="12"/>
        <v>N/A</v>
      </c>
      <c r="E76" s="43">
        <v>8213117</v>
      </c>
      <c r="F76" s="11" t="str">
        <f t="shared" si="13"/>
        <v>N/A</v>
      </c>
      <c r="G76" s="43">
        <v>7465460</v>
      </c>
      <c r="H76" s="11" t="str">
        <f t="shared" si="14"/>
        <v>N/A</v>
      </c>
      <c r="I76" s="12">
        <v>5.5090000000000003</v>
      </c>
      <c r="J76" s="12">
        <v>-9.1</v>
      </c>
      <c r="K76" s="41" t="s">
        <v>739</v>
      </c>
      <c r="L76" s="9" t="str">
        <f t="shared" si="15"/>
        <v>Yes</v>
      </c>
    </row>
    <row r="77" spans="1:12" x14ac:dyDescent="0.25">
      <c r="A77" s="42" t="s">
        <v>549</v>
      </c>
      <c r="B77" s="33" t="s">
        <v>213</v>
      </c>
      <c r="C77" s="34">
        <v>936</v>
      </c>
      <c r="D77" s="11" t="str">
        <f t="shared" si="12"/>
        <v>N/A</v>
      </c>
      <c r="E77" s="34">
        <v>1011</v>
      </c>
      <c r="F77" s="11" t="str">
        <f t="shared" si="13"/>
        <v>N/A</v>
      </c>
      <c r="G77" s="34">
        <v>672</v>
      </c>
      <c r="H77" s="11" t="str">
        <f t="shared" si="14"/>
        <v>N/A</v>
      </c>
      <c r="I77" s="12">
        <v>8.0129999999999999</v>
      </c>
      <c r="J77" s="12">
        <v>-33.5</v>
      </c>
      <c r="K77" s="41" t="s">
        <v>739</v>
      </c>
      <c r="L77" s="9" t="str">
        <f t="shared" si="15"/>
        <v>No</v>
      </c>
    </row>
    <row r="78" spans="1:12" x14ac:dyDescent="0.25">
      <c r="A78" s="42" t="s">
        <v>1318</v>
      </c>
      <c r="B78" s="33" t="s">
        <v>213</v>
      </c>
      <c r="C78" s="43">
        <v>8316.5277778</v>
      </c>
      <c r="D78" s="11" t="str">
        <f t="shared" si="12"/>
        <v>N/A</v>
      </c>
      <c r="E78" s="43">
        <v>8123.7556874000002</v>
      </c>
      <c r="F78" s="11" t="str">
        <f t="shared" si="13"/>
        <v>N/A</v>
      </c>
      <c r="G78" s="43">
        <v>11109.315476</v>
      </c>
      <c r="H78" s="11" t="str">
        <f t="shared" si="14"/>
        <v>N/A</v>
      </c>
      <c r="I78" s="12">
        <v>-2.3199999999999998</v>
      </c>
      <c r="J78" s="12">
        <v>36.75</v>
      </c>
      <c r="K78" s="41" t="s">
        <v>739</v>
      </c>
      <c r="L78" s="9" t="str">
        <f t="shared" si="15"/>
        <v>No</v>
      </c>
    </row>
    <row r="79" spans="1:12" ht="25" x14ac:dyDescent="0.25">
      <c r="A79" s="42" t="s">
        <v>550</v>
      </c>
      <c r="B79" s="33" t="s">
        <v>213</v>
      </c>
      <c r="C79" s="43">
        <v>6667114</v>
      </c>
      <c r="D79" s="11" t="str">
        <f t="shared" si="12"/>
        <v>N/A</v>
      </c>
      <c r="E79" s="43">
        <v>5906657</v>
      </c>
      <c r="F79" s="11" t="str">
        <f t="shared" si="13"/>
        <v>N/A</v>
      </c>
      <c r="G79" s="43">
        <v>4362836</v>
      </c>
      <c r="H79" s="11" t="str">
        <f t="shared" si="14"/>
        <v>N/A</v>
      </c>
      <c r="I79" s="12">
        <v>-11.4</v>
      </c>
      <c r="J79" s="12">
        <v>-26.1</v>
      </c>
      <c r="K79" s="41" t="s">
        <v>739</v>
      </c>
      <c r="L79" s="9" t="str">
        <f t="shared" si="15"/>
        <v>Yes</v>
      </c>
    </row>
    <row r="80" spans="1:12" x14ac:dyDescent="0.25">
      <c r="A80" s="42" t="s">
        <v>551</v>
      </c>
      <c r="B80" s="33" t="s">
        <v>213</v>
      </c>
      <c r="C80" s="34">
        <v>593</v>
      </c>
      <c r="D80" s="11" t="str">
        <f t="shared" si="12"/>
        <v>N/A</v>
      </c>
      <c r="E80" s="34">
        <v>501</v>
      </c>
      <c r="F80" s="11" t="str">
        <f t="shared" si="13"/>
        <v>N/A</v>
      </c>
      <c r="G80" s="34">
        <v>348</v>
      </c>
      <c r="H80" s="11" t="str">
        <f t="shared" si="14"/>
        <v>N/A</v>
      </c>
      <c r="I80" s="12">
        <v>-15.5</v>
      </c>
      <c r="J80" s="12">
        <v>-30.5</v>
      </c>
      <c r="K80" s="41" t="s">
        <v>739</v>
      </c>
      <c r="L80" s="9" t="str">
        <f t="shared" si="15"/>
        <v>No</v>
      </c>
    </row>
    <row r="81" spans="1:12" ht="25" x14ac:dyDescent="0.25">
      <c r="A81" s="42" t="s">
        <v>1319</v>
      </c>
      <c r="B81" s="33" t="s">
        <v>213</v>
      </c>
      <c r="C81" s="43">
        <v>11243.025294999999</v>
      </c>
      <c r="D81" s="11" t="str">
        <f t="shared" si="12"/>
        <v>N/A</v>
      </c>
      <c r="E81" s="43">
        <v>11789.734531</v>
      </c>
      <c r="F81" s="11" t="str">
        <f t="shared" si="13"/>
        <v>N/A</v>
      </c>
      <c r="G81" s="43">
        <v>12536.885057</v>
      </c>
      <c r="H81" s="11" t="str">
        <f t="shared" si="14"/>
        <v>N/A</v>
      </c>
      <c r="I81" s="12">
        <v>4.8630000000000004</v>
      </c>
      <c r="J81" s="12">
        <v>6.3369999999999997</v>
      </c>
      <c r="K81" s="41" t="s">
        <v>739</v>
      </c>
      <c r="L81" s="9" t="str">
        <f t="shared" si="15"/>
        <v>Yes</v>
      </c>
    </row>
    <row r="82" spans="1:12" x14ac:dyDescent="0.25">
      <c r="A82" s="42" t="s">
        <v>552</v>
      </c>
      <c r="B82" s="33" t="s">
        <v>213</v>
      </c>
      <c r="C82" s="43">
        <v>33633172</v>
      </c>
      <c r="D82" s="11" t="str">
        <f t="shared" si="12"/>
        <v>N/A</v>
      </c>
      <c r="E82" s="43">
        <v>33958572</v>
      </c>
      <c r="F82" s="11" t="str">
        <f t="shared" si="13"/>
        <v>N/A</v>
      </c>
      <c r="G82" s="43">
        <v>31349075</v>
      </c>
      <c r="H82" s="11" t="str">
        <f t="shared" si="14"/>
        <v>N/A</v>
      </c>
      <c r="I82" s="12">
        <v>0.96750000000000003</v>
      </c>
      <c r="J82" s="12">
        <v>-7.68</v>
      </c>
      <c r="K82" s="41" t="s">
        <v>739</v>
      </c>
      <c r="L82" s="9" t="str">
        <f t="shared" si="15"/>
        <v>Yes</v>
      </c>
    </row>
    <row r="83" spans="1:12" x14ac:dyDescent="0.25">
      <c r="A83" s="42" t="s">
        <v>553</v>
      </c>
      <c r="B83" s="33" t="s">
        <v>213</v>
      </c>
      <c r="C83" s="34">
        <v>197</v>
      </c>
      <c r="D83" s="11" t="str">
        <f t="shared" si="12"/>
        <v>N/A</v>
      </c>
      <c r="E83" s="34">
        <v>203</v>
      </c>
      <c r="F83" s="11" t="str">
        <f t="shared" si="13"/>
        <v>N/A</v>
      </c>
      <c r="G83" s="34">
        <v>175</v>
      </c>
      <c r="H83" s="11" t="str">
        <f t="shared" si="14"/>
        <v>N/A</v>
      </c>
      <c r="I83" s="12">
        <v>3.0459999999999998</v>
      </c>
      <c r="J83" s="12">
        <v>-13.8</v>
      </c>
      <c r="K83" s="41" t="s">
        <v>739</v>
      </c>
      <c r="L83" s="9" t="str">
        <f t="shared" si="15"/>
        <v>Yes</v>
      </c>
    </row>
    <row r="84" spans="1:12" x14ac:dyDescent="0.25">
      <c r="A84" s="42" t="s">
        <v>1320</v>
      </c>
      <c r="B84" s="33" t="s">
        <v>213</v>
      </c>
      <c r="C84" s="43">
        <v>170726.76142</v>
      </c>
      <c r="D84" s="11" t="str">
        <f t="shared" si="12"/>
        <v>N/A</v>
      </c>
      <c r="E84" s="43">
        <v>167283.60591000001</v>
      </c>
      <c r="F84" s="11" t="str">
        <f t="shared" si="13"/>
        <v>N/A</v>
      </c>
      <c r="G84" s="43">
        <v>179137.57143000001</v>
      </c>
      <c r="H84" s="11" t="str">
        <f t="shared" si="14"/>
        <v>N/A</v>
      </c>
      <c r="I84" s="12">
        <v>-2.02</v>
      </c>
      <c r="J84" s="12">
        <v>7.0860000000000003</v>
      </c>
      <c r="K84" s="41" t="s">
        <v>739</v>
      </c>
      <c r="L84" s="9" t="str">
        <f t="shared" si="15"/>
        <v>Yes</v>
      </c>
    </row>
    <row r="85" spans="1:12" x14ac:dyDescent="0.25">
      <c r="A85" s="42" t="s">
        <v>554</v>
      </c>
      <c r="B85" s="33" t="s">
        <v>213</v>
      </c>
      <c r="C85" s="43">
        <v>225973980</v>
      </c>
      <c r="D85" s="11" t="str">
        <f t="shared" si="12"/>
        <v>N/A</v>
      </c>
      <c r="E85" s="43">
        <v>227506947</v>
      </c>
      <c r="F85" s="11" t="str">
        <f t="shared" si="13"/>
        <v>N/A</v>
      </c>
      <c r="G85" s="43">
        <v>227717942</v>
      </c>
      <c r="H85" s="11" t="str">
        <f t="shared" si="14"/>
        <v>N/A</v>
      </c>
      <c r="I85" s="12">
        <v>0.6784</v>
      </c>
      <c r="J85" s="12">
        <v>9.2700000000000005E-2</v>
      </c>
      <c r="K85" s="41" t="s">
        <v>739</v>
      </c>
      <c r="L85" s="9" t="str">
        <f t="shared" si="15"/>
        <v>Yes</v>
      </c>
    </row>
    <row r="86" spans="1:12" x14ac:dyDescent="0.25">
      <c r="A86" s="42" t="s">
        <v>555</v>
      </c>
      <c r="B86" s="33" t="s">
        <v>213</v>
      </c>
      <c r="C86" s="34">
        <v>5088</v>
      </c>
      <c r="D86" s="11" t="str">
        <f t="shared" si="12"/>
        <v>N/A</v>
      </c>
      <c r="E86" s="34">
        <v>5108</v>
      </c>
      <c r="F86" s="11" t="str">
        <f t="shared" si="13"/>
        <v>N/A</v>
      </c>
      <c r="G86" s="34">
        <v>4951</v>
      </c>
      <c r="H86" s="11" t="str">
        <f t="shared" si="14"/>
        <v>N/A</v>
      </c>
      <c r="I86" s="12">
        <v>0.3931</v>
      </c>
      <c r="J86" s="12">
        <v>-3.07</v>
      </c>
      <c r="K86" s="41" t="s">
        <v>739</v>
      </c>
      <c r="L86" s="9" t="str">
        <f t="shared" si="15"/>
        <v>Yes</v>
      </c>
    </row>
    <row r="87" spans="1:12" x14ac:dyDescent="0.25">
      <c r="A87" s="42" t="s">
        <v>1321</v>
      </c>
      <c r="B87" s="33" t="s">
        <v>213</v>
      </c>
      <c r="C87" s="43">
        <v>44413.125</v>
      </c>
      <c r="D87" s="11" t="str">
        <f t="shared" si="12"/>
        <v>N/A</v>
      </c>
      <c r="E87" s="43">
        <v>44539.339662999999</v>
      </c>
      <c r="F87" s="11" t="str">
        <f t="shared" si="13"/>
        <v>N/A</v>
      </c>
      <c r="G87" s="43">
        <v>45994.332862000003</v>
      </c>
      <c r="H87" s="11" t="str">
        <f t="shared" si="14"/>
        <v>N/A</v>
      </c>
      <c r="I87" s="12">
        <v>0.28420000000000001</v>
      </c>
      <c r="J87" s="12">
        <v>3.2669999999999999</v>
      </c>
      <c r="K87" s="41" t="s">
        <v>739</v>
      </c>
      <c r="L87" s="9" t="str">
        <f t="shared" si="15"/>
        <v>Yes</v>
      </c>
    </row>
    <row r="88" spans="1:12" ht="25" x14ac:dyDescent="0.25">
      <c r="A88" s="42" t="s">
        <v>556</v>
      </c>
      <c r="B88" s="33" t="s">
        <v>213</v>
      </c>
      <c r="C88" s="43">
        <v>126613230</v>
      </c>
      <c r="D88" s="11" t="str">
        <f t="shared" si="12"/>
        <v>N/A</v>
      </c>
      <c r="E88" s="43">
        <v>132301767</v>
      </c>
      <c r="F88" s="11" t="str">
        <f t="shared" si="13"/>
        <v>N/A</v>
      </c>
      <c r="G88" s="43">
        <v>86483793</v>
      </c>
      <c r="H88" s="11" t="str">
        <f t="shared" si="14"/>
        <v>N/A</v>
      </c>
      <c r="I88" s="12">
        <v>4.4930000000000003</v>
      </c>
      <c r="J88" s="12">
        <v>-34.6</v>
      </c>
      <c r="K88" s="41" t="s">
        <v>739</v>
      </c>
      <c r="L88" s="9" t="str">
        <f t="shared" si="15"/>
        <v>No</v>
      </c>
    </row>
    <row r="89" spans="1:12" x14ac:dyDescent="0.25">
      <c r="A89" s="42" t="s">
        <v>557</v>
      </c>
      <c r="B89" s="33" t="s">
        <v>213</v>
      </c>
      <c r="C89" s="34">
        <v>312458</v>
      </c>
      <c r="D89" s="11" t="str">
        <f t="shared" si="12"/>
        <v>N/A</v>
      </c>
      <c r="E89" s="34">
        <v>324056</v>
      </c>
      <c r="F89" s="11" t="str">
        <f t="shared" si="13"/>
        <v>N/A</v>
      </c>
      <c r="G89" s="34">
        <v>207794</v>
      </c>
      <c r="H89" s="11" t="str">
        <f t="shared" si="14"/>
        <v>N/A</v>
      </c>
      <c r="I89" s="12">
        <v>3.7120000000000002</v>
      </c>
      <c r="J89" s="12">
        <v>-35.9</v>
      </c>
      <c r="K89" s="41" t="s">
        <v>739</v>
      </c>
      <c r="L89" s="9" t="str">
        <f t="shared" si="15"/>
        <v>No</v>
      </c>
    </row>
    <row r="90" spans="1:12" x14ac:dyDescent="0.25">
      <c r="A90" s="42" t="s">
        <v>1322</v>
      </c>
      <c r="B90" s="33" t="s">
        <v>213</v>
      </c>
      <c r="C90" s="43">
        <v>405.21679713999998</v>
      </c>
      <c r="D90" s="11" t="str">
        <f t="shared" si="12"/>
        <v>N/A</v>
      </c>
      <c r="E90" s="43">
        <v>408.26822215999999</v>
      </c>
      <c r="F90" s="11" t="str">
        <f t="shared" si="13"/>
        <v>N/A</v>
      </c>
      <c r="G90" s="43">
        <v>416.19966409</v>
      </c>
      <c r="H90" s="11" t="str">
        <f t="shared" si="14"/>
        <v>N/A</v>
      </c>
      <c r="I90" s="12">
        <v>0.753</v>
      </c>
      <c r="J90" s="12">
        <v>1.9430000000000001</v>
      </c>
      <c r="K90" s="41" t="s">
        <v>739</v>
      </c>
      <c r="L90" s="9" t="str">
        <f t="shared" si="15"/>
        <v>Yes</v>
      </c>
    </row>
    <row r="91" spans="1:12" x14ac:dyDescent="0.25">
      <c r="A91" s="42" t="s">
        <v>558</v>
      </c>
      <c r="B91" s="33" t="s">
        <v>213</v>
      </c>
      <c r="C91" s="43">
        <v>50590936</v>
      </c>
      <c r="D91" s="11" t="str">
        <f t="shared" si="12"/>
        <v>N/A</v>
      </c>
      <c r="E91" s="43">
        <v>49726327</v>
      </c>
      <c r="F91" s="11" t="str">
        <f t="shared" si="13"/>
        <v>N/A</v>
      </c>
      <c r="G91" s="43">
        <v>28135701</v>
      </c>
      <c r="H91" s="11" t="str">
        <f t="shared" si="14"/>
        <v>N/A</v>
      </c>
      <c r="I91" s="12">
        <v>-1.71</v>
      </c>
      <c r="J91" s="12">
        <v>-43.4</v>
      </c>
      <c r="K91" s="41" t="s">
        <v>739</v>
      </c>
      <c r="L91" s="9" t="str">
        <f t="shared" si="15"/>
        <v>No</v>
      </c>
    </row>
    <row r="92" spans="1:12" x14ac:dyDescent="0.25">
      <c r="A92" s="42" t="s">
        <v>559</v>
      </c>
      <c r="B92" s="33" t="s">
        <v>213</v>
      </c>
      <c r="C92" s="34">
        <v>139226</v>
      </c>
      <c r="D92" s="11" t="str">
        <f t="shared" si="12"/>
        <v>N/A</v>
      </c>
      <c r="E92" s="34">
        <v>134398</v>
      </c>
      <c r="F92" s="11" t="str">
        <f t="shared" si="13"/>
        <v>N/A</v>
      </c>
      <c r="G92" s="34">
        <v>82493</v>
      </c>
      <c r="H92" s="11" t="str">
        <f t="shared" si="14"/>
        <v>N/A</v>
      </c>
      <c r="I92" s="12">
        <v>-3.47</v>
      </c>
      <c r="J92" s="12">
        <v>-38.6</v>
      </c>
      <c r="K92" s="41" t="s">
        <v>739</v>
      </c>
      <c r="L92" s="9" t="str">
        <f t="shared" si="15"/>
        <v>No</v>
      </c>
    </row>
    <row r="93" spans="1:12" x14ac:dyDescent="0.25">
      <c r="A93" s="42" t="s">
        <v>1323</v>
      </c>
      <c r="B93" s="33" t="s">
        <v>213</v>
      </c>
      <c r="C93" s="43">
        <v>363.37276083</v>
      </c>
      <c r="D93" s="11" t="str">
        <f t="shared" si="12"/>
        <v>N/A</v>
      </c>
      <c r="E93" s="43">
        <v>369.99305793000002</v>
      </c>
      <c r="F93" s="11" t="str">
        <f t="shared" si="13"/>
        <v>N/A</v>
      </c>
      <c r="G93" s="43">
        <v>341.06773908000002</v>
      </c>
      <c r="H93" s="11" t="str">
        <f t="shared" si="14"/>
        <v>N/A</v>
      </c>
      <c r="I93" s="12">
        <v>1.8220000000000001</v>
      </c>
      <c r="J93" s="12">
        <v>-7.82</v>
      </c>
      <c r="K93" s="41" t="s">
        <v>739</v>
      </c>
      <c r="L93" s="9" t="str">
        <f t="shared" si="15"/>
        <v>Yes</v>
      </c>
    </row>
    <row r="94" spans="1:12" ht="25" x14ac:dyDescent="0.25">
      <c r="A94" s="42" t="s">
        <v>560</v>
      </c>
      <c r="B94" s="33" t="s">
        <v>213</v>
      </c>
      <c r="C94" s="43">
        <v>4709973</v>
      </c>
      <c r="D94" s="11" t="str">
        <f t="shared" si="12"/>
        <v>N/A</v>
      </c>
      <c r="E94" s="43">
        <v>4747979</v>
      </c>
      <c r="F94" s="11" t="str">
        <f t="shared" si="13"/>
        <v>N/A</v>
      </c>
      <c r="G94" s="43">
        <v>2917577</v>
      </c>
      <c r="H94" s="11" t="str">
        <f t="shared" si="14"/>
        <v>N/A</v>
      </c>
      <c r="I94" s="12">
        <v>0.80689999999999995</v>
      </c>
      <c r="J94" s="12">
        <v>-38.6</v>
      </c>
      <c r="K94" s="41" t="s">
        <v>739</v>
      </c>
      <c r="L94" s="9" t="str">
        <f t="shared" si="15"/>
        <v>No</v>
      </c>
    </row>
    <row r="95" spans="1:12" x14ac:dyDescent="0.25">
      <c r="A95" s="42" t="s">
        <v>561</v>
      </c>
      <c r="B95" s="33" t="s">
        <v>213</v>
      </c>
      <c r="C95" s="34">
        <v>71333</v>
      </c>
      <c r="D95" s="11" t="str">
        <f t="shared" si="12"/>
        <v>N/A</v>
      </c>
      <c r="E95" s="34">
        <v>71913</v>
      </c>
      <c r="F95" s="11" t="str">
        <f t="shared" si="13"/>
        <v>N/A</v>
      </c>
      <c r="G95" s="34">
        <v>43987</v>
      </c>
      <c r="H95" s="11" t="str">
        <f t="shared" si="14"/>
        <v>N/A</v>
      </c>
      <c r="I95" s="12">
        <v>0.81310000000000004</v>
      </c>
      <c r="J95" s="12">
        <v>-38.799999999999997</v>
      </c>
      <c r="K95" s="41" t="s">
        <v>739</v>
      </c>
      <c r="L95" s="9" t="str">
        <f t="shared" si="15"/>
        <v>No</v>
      </c>
    </row>
    <row r="96" spans="1:12" ht="25" x14ac:dyDescent="0.25">
      <c r="A96" s="42" t="s">
        <v>1324</v>
      </c>
      <c r="B96" s="33" t="s">
        <v>213</v>
      </c>
      <c r="C96" s="43">
        <v>66.027967419999996</v>
      </c>
      <c r="D96" s="11" t="str">
        <f t="shared" si="12"/>
        <v>N/A</v>
      </c>
      <c r="E96" s="43">
        <v>66.023931695000002</v>
      </c>
      <c r="F96" s="11" t="str">
        <f t="shared" si="13"/>
        <v>N/A</v>
      </c>
      <c r="G96" s="43">
        <v>66.328165139999996</v>
      </c>
      <c r="H96" s="11" t="str">
        <f t="shared" si="14"/>
        <v>N/A</v>
      </c>
      <c r="I96" s="12">
        <v>-6.0000000000000001E-3</v>
      </c>
      <c r="J96" s="12">
        <v>0.46079999999999999</v>
      </c>
      <c r="K96" s="41" t="s">
        <v>739</v>
      </c>
      <c r="L96" s="9" t="str">
        <f t="shared" si="15"/>
        <v>Yes</v>
      </c>
    </row>
    <row r="97" spans="1:12" ht="25" x14ac:dyDescent="0.25">
      <c r="A97" s="42" t="s">
        <v>562</v>
      </c>
      <c r="B97" s="33" t="s">
        <v>213</v>
      </c>
      <c r="C97" s="43">
        <v>59159370</v>
      </c>
      <c r="D97" s="11" t="str">
        <f t="shared" si="12"/>
        <v>N/A</v>
      </c>
      <c r="E97" s="43">
        <v>57283267</v>
      </c>
      <c r="F97" s="11" t="str">
        <f t="shared" si="13"/>
        <v>N/A</v>
      </c>
      <c r="G97" s="43">
        <v>36064990</v>
      </c>
      <c r="H97" s="11" t="str">
        <f t="shared" si="14"/>
        <v>N/A</v>
      </c>
      <c r="I97" s="12">
        <v>-3.17</v>
      </c>
      <c r="J97" s="12">
        <v>-37</v>
      </c>
      <c r="K97" s="41" t="s">
        <v>739</v>
      </c>
      <c r="L97" s="9" t="str">
        <f t="shared" si="15"/>
        <v>No</v>
      </c>
    </row>
    <row r="98" spans="1:12" x14ac:dyDescent="0.25">
      <c r="A98" s="42" t="s">
        <v>563</v>
      </c>
      <c r="B98" s="33" t="s">
        <v>213</v>
      </c>
      <c r="C98" s="34">
        <v>170100</v>
      </c>
      <c r="D98" s="11" t="str">
        <f t="shared" si="12"/>
        <v>N/A</v>
      </c>
      <c r="E98" s="34">
        <v>170803</v>
      </c>
      <c r="F98" s="11" t="str">
        <f t="shared" si="13"/>
        <v>N/A</v>
      </c>
      <c r="G98" s="34">
        <v>108182</v>
      </c>
      <c r="H98" s="11" t="str">
        <f t="shared" si="14"/>
        <v>N/A</v>
      </c>
      <c r="I98" s="12">
        <v>0.4133</v>
      </c>
      <c r="J98" s="12">
        <v>-36.700000000000003</v>
      </c>
      <c r="K98" s="41" t="s">
        <v>739</v>
      </c>
      <c r="L98" s="9" t="str">
        <f t="shared" si="15"/>
        <v>No</v>
      </c>
    </row>
    <row r="99" spans="1:12" x14ac:dyDescent="0.25">
      <c r="A99" s="42" t="s">
        <v>1325</v>
      </c>
      <c r="B99" s="33" t="s">
        <v>213</v>
      </c>
      <c r="C99" s="43">
        <v>347.79171076</v>
      </c>
      <c r="D99" s="11" t="str">
        <f t="shared" si="12"/>
        <v>N/A</v>
      </c>
      <c r="E99" s="43">
        <v>335.37623460999998</v>
      </c>
      <c r="F99" s="11" t="str">
        <f t="shared" si="13"/>
        <v>N/A</v>
      </c>
      <c r="G99" s="43">
        <v>333.37329684999997</v>
      </c>
      <c r="H99" s="11" t="str">
        <f t="shared" si="14"/>
        <v>N/A</v>
      </c>
      <c r="I99" s="12">
        <v>-3.57</v>
      </c>
      <c r="J99" s="12">
        <v>-0.59699999999999998</v>
      </c>
      <c r="K99" s="41" t="s">
        <v>739</v>
      </c>
      <c r="L99" s="9" t="str">
        <f t="shared" si="15"/>
        <v>Yes</v>
      </c>
    </row>
    <row r="100" spans="1:12" x14ac:dyDescent="0.25">
      <c r="A100" s="42" t="s">
        <v>564</v>
      </c>
      <c r="B100" s="33" t="s">
        <v>213</v>
      </c>
      <c r="C100" s="43">
        <v>36430615</v>
      </c>
      <c r="D100" s="11" t="str">
        <f t="shared" si="12"/>
        <v>N/A</v>
      </c>
      <c r="E100" s="43">
        <v>41129187</v>
      </c>
      <c r="F100" s="11" t="str">
        <f t="shared" si="13"/>
        <v>N/A</v>
      </c>
      <c r="G100" s="43">
        <v>21215781</v>
      </c>
      <c r="H100" s="11" t="str">
        <f t="shared" si="14"/>
        <v>N/A</v>
      </c>
      <c r="I100" s="12">
        <v>12.9</v>
      </c>
      <c r="J100" s="12">
        <v>-48.4</v>
      </c>
      <c r="K100" s="41" t="s">
        <v>739</v>
      </c>
      <c r="L100" s="9" t="str">
        <f t="shared" si="15"/>
        <v>No</v>
      </c>
    </row>
    <row r="101" spans="1:12" x14ac:dyDescent="0.25">
      <c r="A101" s="42" t="s">
        <v>565</v>
      </c>
      <c r="B101" s="33" t="s">
        <v>213</v>
      </c>
      <c r="C101" s="34">
        <v>77252</v>
      </c>
      <c r="D101" s="11" t="str">
        <f t="shared" si="12"/>
        <v>N/A</v>
      </c>
      <c r="E101" s="34">
        <v>84995</v>
      </c>
      <c r="F101" s="11" t="str">
        <f t="shared" si="13"/>
        <v>N/A</v>
      </c>
      <c r="G101" s="34">
        <v>42755</v>
      </c>
      <c r="H101" s="11" t="str">
        <f t="shared" si="14"/>
        <v>N/A</v>
      </c>
      <c r="I101" s="12">
        <v>10.02</v>
      </c>
      <c r="J101" s="12">
        <v>-49.7</v>
      </c>
      <c r="K101" s="41" t="s">
        <v>739</v>
      </c>
      <c r="L101" s="9" t="str">
        <f t="shared" si="15"/>
        <v>No</v>
      </c>
    </row>
    <row r="102" spans="1:12" x14ac:dyDescent="0.25">
      <c r="A102" s="42" t="s">
        <v>1326</v>
      </c>
      <c r="B102" s="33" t="s">
        <v>213</v>
      </c>
      <c r="C102" s="43">
        <v>471.58151244999999</v>
      </c>
      <c r="D102" s="11" t="str">
        <f t="shared" si="12"/>
        <v>N/A</v>
      </c>
      <c r="E102" s="43">
        <v>483.90125301</v>
      </c>
      <c r="F102" s="11" t="str">
        <f t="shared" si="13"/>
        <v>N/A</v>
      </c>
      <c r="G102" s="43">
        <v>496.21754181</v>
      </c>
      <c r="H102" s="11" t="str">
        <f t="shared" si="14"/>
        <v>N/A</v>
      </c>
      <c r="I102" s="12">
        <v>2.6120000000000001</v>
      </c>
      <c r="J102" s="12">
        <v>2.5449999999999999</v>
      </c>
      <c r="K102" s="41" t="s">
        <v>739</v>
      </c>
      <c r="L102" s="9" t="str">
        <f t="shared" si="15"/>
        <v>Yes</v>
      </c>
    </row>
    <row r="103" spans="1:12" ht="25" x14ac:dyDescent="0.25">
      <c r="A103" s="42" t="s">
        <v>566</v>
      </c>
      <c r="B103" s="33" t="s">
        <v>213</v>
      </c>
      <c r="C103" s="43">
        <v>83220271</v>
      </c>
      <c r="D103" s="11" t="str">
        <f t="shared" si="12"/>
        <v>N/A</v>
      </c>
      <c r="E103" s="43">
        <v>90312057</v>
      </c>
      <c r="F103" s="11" t="str">
        <f t="shared" si="13"/>
        <v>N/A</v>
      </c>
      <c r="G103" s="43">
        <v>67283954</v>
      </c>
      <c r="H103" s="11" t="str">
        <f t="shared" si="14"/>
        <v>N/A</v>
      </c>
      <c r="I103" s="12">
        <v>8.5220000000000002</v>
      </c>
      <c r="J103" s="12">
        <v>-25.5</v>
      </c>
      <c r="K103" s="41" t="s">
        <v>739</v>
      </c>
      <c r="L103" s="9" t="str">
        <f t="shared" si="15"/>
        <v>Yes</v>
      </c>
    </row>
    <row r="104" spans="1:12" x14ac:dyDescent="0.25">
      <c r="A104" s="42" t="s">
        <v>567</v>
      </c>
      <c r="B104" s="33" t="s">
        <v>213</v>
      </c>
      <c r="C104" s="34">
        <v>10198</v>
      </c>
      <c r="D104" s="11" t="str">
        <f t="shared" si="12"/>
        <v>N/A</v>
      </c>
      <c r="E104" s="34">
        <v>10384</v>
      </c>
      <c r="F104" s="11" t="str">
        <f t="shared" si="13"/>
        <v>N/A</v>
      </c>
      <c r="G104" s="34">
        <v>5672</v>
      </c>
      <c r="H104" s="11" t="str">
        <f t="shared" si="14"/>
        <v>N/A</v>
      </c>
      <c r="I104" s="12">
        <v>1.8240000000000001</v>
      </c>
      <c r="J104" s="12">
        <v>-45.4</v>
      </c>
      <c r="K104" s="41" t="s">
        <v>739</v>
      </c>
      <c r="L104" s="9" t="str">
        <f t="shared" si="15"/>
        <v>No</v>
      </c>
    </row>
    <row r="105" spans="1:12" x14ac:dyDescent="0.25">
      <c r="A105" s="42" t="s">
        <v>1327</v>
      </c>
      <c r="B105" s="33" t="s">
        <v>213</v>
      </c>
      <c r="C105" s="43">
        <v>8160.4501862999996</v>
      </c>
      <c r="D105" s="11" t="str">
        <f t="shared" si="12"/>
        <v>N/A</v>
      </c>
      <c r="E105" s="43">
        <v>8697.2319915000007</v>
      </c>
      <c r="F105" s="11" t="str">
        <f t="shared" si="13"/>
        <v>N/A</v>
      </c>
      <c r="G105" s="43">
        <v>11862.474260000001</v>
      </c>
      <c r="H105" s="11" t="str">
        <f t="shared" si="14"/>
        <v>N/A</v>
      </c>
      <c r="I105" s="12">
        <v>6.5780000000000003</v>
      </c>
      <c r="J105" s="12">
        <v>36.39</v>
      </c>
      <c r="K105" s="41" t="s">
        <v>739</v>
      </c>
      <c r="L105" s="9" t="str">
        <f t="shared" si="15"/>
        <v>No</v>
      </c>
    </row>
    <row r="106" spans="1:12" x14ac:dyDescent="0.25">
      <c r="A106" s="42" t="s">
        <v>568</v>
      </c>
      <c r="B106" s="33" t="s">
        <v>213</v>
      </c>
      <c r="C106" s="43">
        <v>73506480</v>
      </c>
      <c r="D106" s="11" t="str">
        <f t="shared" si="12"/>
        <v>N/A</v>
      </c>
      <c r="E106" s="43">
        <v>77682862</v>
      </c>
      <c r="F106" s="11" t="str">
        <f t="shared" si="13"/>
        <v>N/A</v>
      </c>
      <c r="G106" s="43">
        <v>45723785</v>
      </c>
      <c r="H106" s="11" t="str">
        <f t="shared" si="14"/>
        <v>N/A</v>
      </c>
      <c r="I106" s="12">
        <v>5.6820000000000004</v>
      </c>
      <c r="J106" s="12">
        <v>-41.1</v>
      </c>
      <c r="K106" s="41" t="s">
        <v>739</v>
      </c>
      <c r="L106" s="9" t="str">
        <f t="shared" si="15"/>
        <v>No</v>
      </c>
    </row>
    <row r="107" spans="1:12" x14ac:dyDescent="0.25">
      <c r="A107" s="42" t="s">
        <v>569</v>
      </c>
      <c r="B107" s="33" t="s">
        <v>213</v>
      </c>
      <c r="C107" s="34">
        <v>243760</v>
      </c>
      <c r="D107" s="11" t="str">
        <f t="shared" si="12"/>
        <v>N/A</v>
      </c>
      <c r="E107" s="34">
        <v>255773</v>
      </c>
      <c r="F107" s="11" t="str">
        <f t="shared" si="13"/>
        <v>N/A</v>
      </c>
      <c r="G107" s="34">
        <v>156797</v>
      </c>
      <c r="H107" s="11" t="str">
        <f t="shared" si="14"/>
        <v>N/A</v>
      </c>
      <c r="I107" s="12">
        <v>4.9279999999999999</v>
      </c>
      <c r="J107" s="12">
        <v>-38.700000000000003</v>
      </c>
      <c r="K107" s="41" t="s">
        <v>739</v>
      </c>
      <c r="L107" s="9" t="str">
        <f t="shared" si="15"/>
        <v>No</v>
      </c>
    </row>
    <row r="108" spans="1:12" x14ac:dyDescent="0.25">
      <c r="A108" s="42" t="s">
        <v>1328</v>
      </c>
      <c r="B108" s="33" t="s">
        <v>213</v>
      </c>
      <c r="C108" s="43">
        <v>301.55267476</v>
      </c>
      <c r="D108" s="11" t="str">
        <f t="shared" si="12"/>
        <v>N/A</v>
      </c>
      <c r="E108" s="43">
        <v>303.71799213000003</v>
      </c>
      <c r="F108" s="11" t="str">
        <f t="shared" si="13"/>
        <v>N/A</v>
      </c>
      <c r="G108" s="43">
        <v>291.61135098</v>
      </c>
      <c r="H108" s="11" t="str">
        <f t="shared" si="14"/>
        <v>N/A</v>
      </c>
      <c r="I108" s="12">
        <v>0.71809999999999996</v>
      </c>
      <c r="J108" s="12">
        <v>-3.99</v>
      </c>
      <c r="K108" s="41" t="s">
        <v>739</v>
      </c>
      <c r="L108" s="9" t="str">
        <f t="shared" si="15"/>
        <v>Yes</v>
      </c>
    </row>
    <row r="109" spans="1:12" x14ac:dyDescent="0.25">
      <c r="A109" s="42" t="s">
        <v>570</v>
      </c>
      <c r="B109" s="33" t="s">
        <v>213</v>
      </c>
      <c r="C109" s="43">
        <v>392408470</v>
      </c>
      <c r="D109" s="11" t="str">
        <f t="shared" si="12"/>
        <v>N/A</v>
      </c>
      <c r="E109" s="43">
        <v>424221340</v>
      </c>
      <c r="F109" s="11" t="str">
        <f t="shared" si="13"/>
        <v>N/A</v>
      </c>
      <c r="G109" s="43">
        <v>242853208</v>
      </c>
      <c r="H109" s="11" t="str">
        <f t="shared" si="14"/>
        <v>N/A</v>
      </c>
      <c r="I109" s="12">
        <v>8.1069999999999993</v>
      </c>
      <c r="J109" s="12">
        <v>-42.8</v>
      </c>
      <c r="K109" s="41" t="s">
        <v>739</v>
      </c>
      <c r="L109" s="9" t="str">
        <f t="shared" si="15"/>
        <v>No</v>
      </c>
    </row>
    <row r="110" spans="1:12" x14ac:dyDescent="0.25">
      <c r="A110" s="42" t="s">
        <v>571</v>
      </c>
      <c r="B110" s="33" t="s">
        <v>213</v>
      </c>
      <c r="C110" s="34">
        <v>307953</v>
      </c>
      <c r="D110" s="11" t="str">
        <f t="shared" si="12"/>
        <v>N/A</v>
      </c>
      <c r="E110" s="34">
        <v>320622</v>
      </c>
      <c r="F110" s="11" t="str">
        <f t="shared" si="13"/>
        <v>N/A</v>
      </c>
      <c r="G110" s="34">
        <v>198369</v>
      </c>
      <c r="H110" s="11" t="str">
        <f t="shared" si="14"/>
        <v>N/A</v>
      </c>
      <c r="I110" s="12">
        <v>4.1139999999999999</v>
      </c>
      <c r="J110" s="12">
        <v>-38.1</v>
      </c>
      <c r="K110" s="41" t="s">
        <v>739</v>
      </c>
      <c r="L110" s="9" t="str">
        <f t="shared" si="15"/>
        <v>No</v>
      </c>
    </row>
    <row r="111" spans="1:12" x14ac:dyDescent="0.25">
      <c r="A111" s="42" t="s">
        <v>1329</v>
      </c>
      <c r="B111" s="33" t="s">
        <v>213</v>
      </c>
      <c r="C111" s="43">
        <v>1274.2479209000001</v>
      </c>
      <c r="D111" s="11" t="str">
        <f t="shared" si="12"/>
        <v>N/A</v>
      </c>
      <c r="E111" s="43">
        <v>1323.1198732</v>
      </c>
      <c r="F111" s="11" t="str">
        <f t="shared" si="13"/>
        <v>N/A</v>
      </c>
      <c r="G111" s="43">
        <v>1224.2497971</v>
      </c>
      <c r="H111" s="11" t="str">
        <f t="shared" si="14"/>
        <v>N/A</v>
      </c>
      <c r="I111" s="12">
        <v>3.835</v>
      </c>
      <c r="J111" s="12">
        <v>-7.47</v>
      </c>
      <c r="K111" s="41" t="s">
        <v>739</v>
      </c>
      <c r="L111" s="9" t="str">
        <f t="shared" si="15"/>
        <v>Yes</v>
      </c>
    </row>
    <row r="112" spans="1:12" ht="25" x14ac:dyDescent="0.25">
      <c r="A112" s="42" t="s">
        <v>572</v>
      </c>
      <c r="B112" s="33" t="s">
        <v>213</v>
      </c>
      <c r="C112" s="43">
        <v>135386454</v>
      </c>
      <c r="D112" s="11" t="str">
        <f t="shared" si="12"/>
        <v>N/A</v>
      </c>
      <c r="E112" s="43">
        <v>118770297</v>
      </c>
      <c r="F112" s="11" t="str">
        <f t="shared" si="13"/>
        <v>N/A</v>
      </c>
      <c r="G112" s="43">
        <v>68625461</v>
      </c>
      <c r="H112" s="11" t="str">
        <f t="shared" si="14"/>
        <v>N/A</v>
      </c>
      <c r="I112" s="12">
        <v>-12.3</v>
      </c>
      <c r="J112" s="12">
        <v>-42.2</v>
      </c>
      <c r="K112" s="41" t="s">
        <v>739</v>
      </c>
      <c r="L112" s="9" t="str">
        <f t="shared" si="15"/>
        <v>No</v>
      </c>
    </row>
    <row r="113" spans="1:12" x14ac:dyDescent="0.25">
      <c r="A113" s="42" t="s">
        <v>573</v>
      </c>
      <c r="B113" s="33" t="s">
        <v>213</v>
      </c>
      <c r="C113" s="34">
        <v>30910</v>
      </c>
      <c r="D113" s="11" t="str">
        <f t="shared" si="12"/>
        <v>N/A</v>
      </c>
      <c r="E113" s="34">
        <v>35232</v>
      </c>
      <c r="F113" s="11" t="str">
        <f t="shared" si="13"/>
        <v>N/A</v>
      </c>
      <c r="G113" s="34">
        <v>18158</v>
      </c>
      <c r="H113" s="11" t="str">
        <f t="shared" si="14"/>
        <v>N/A</v>
      </c>
      <c r="I113" s="12">
        <v>13.98</v>
      </c>
      <c r="J113" s="12">
        <v>-48.5</v>
      </c>
      <c r="K113" s="41" t="s">
        <v>739</v>
      </c>
      <c r="L113" s="9" t="str">
        <f t="shared" si="15"/>
        <v>No</v>
      </c>
    </row>
    <row r="114" spans="1:12" ht="25" x14ac:dyDescent="0.25">
      <c r="A114" s="42" t="s">
        <v>1330</v>
      </c>
      <c r="B114" s="33" t="s">
        <v>213</v>
      </c>
      <c r="C114" s="43">
        <v>4380.0211582000002</v>
      </c>
      <c r="D114" s="11" t="str">
        <f t="shared" si="12"/>
        <v>N/A</v>
      </c>
      <c r="E114" s="43">
        <v>3371.0915361000002</v>
      </c>
      <c r="F114" s="11" t="str">
        <f t="shared" si="13"/>
        <v>N/A</v>
      </c>
      <c r="G114" s="43">
        <v>3779.3513051999998</v>
      </c>
      <c r="H114" s="11" t="str">
        <f t="shared" si="14"/>
        <v>N/A</v>
      </c>
      <c r="I114" s="12">
        <v>-23</v>
      </c>
      <c r="J114" s="12">
        <v>12.11</v>
      </c>
      <c r="K114" s="41" t="s">
        <v>739</v>
      </c>
      <c r="L114" s="9" t="str">
        <f t="shared" si="15"/>
        <v>Yes</v>
      </c>
    </row>
    <row r="115" spans="1:12" ht="25" x14ac:dyDescent="0.25">
      <c r="A115" s="42" t="s">
        <v>574</v>
      </c>
      <c r="B115" s="33" t="s">
        <v>213</v>
      </c>
      <c r="C115" s="43">
        <v>11640192</v>
      </c>
      <c r="D115" s="11" t="str">
        <f t="shared" si="12"/>
        <v>N/A</v>
      </c>
      <c r="E115" s="43">
        <v>12095543</v>
      </c>
      <c r="F115" s="11" t="str">
        <f t="shared" si="13"/>
        <v>N/A</v>
      </c>
      <c r="G115" s="43">
        <v>8029580</v>
      </c>
      <c r="H115" s="11" t="str">
        <f t="shared" si="14"/>
        <v>N/A</v>
      </c>
      <c r="I115" s="12">
        <v>3.9119999999999999</v>
      </c>
      <c r="J115" s="12">
        <v>-33.6</v>
      </c>
      <c r="K115" s="41" t="s">
        <v>739</v>
      </c>
      <c r="L115" s="9" t="str">
        <f t="shared" si="15"/>
        <v>No</v>
      </c>
    </row>
    <row r="116" spans="1:12" x14ac:dyDescent="0.25">
      <c r="A116" s="3" t="s">
        <v>575</v>
      </c>
      <c r="B116" s="33" t="s">
        <v>213</v>
      </c>
      <c r="C116" s="34">
        <v>25415</v>
      </c>
      <c r="D116" s="11" t="str">
        <f t="shared" si="12"/>
        <v>N/A</v>
      </c>
      <c r="E116" s="34">
        <v>26994</v>
      </c>
      <c r="F116" s="11" t="str">
        <f t="shared" si="13"/>
        <v>N/A</v>
      </c>
      <c r="G116" s="34">
        <v>17868</v>
      </c>
      <c r="H116" s="11" t="str">
        <f t="shared" si="14"/>
        <v>N/A</v>
      </c>
      <c r="I116" s="12">
        <v>6.2130000000000001</v>
      </c>
      <c r="J116" s="12">
        <v>-33.799999999999997</v>
      </c>
      <c r="K116" s="41" t="s">
        <v>739</v>
      </c>
      <c r="L116" s="9" t="str">
        <f t="shared" si="15"/>
        <v>No</v>
      </c>
    </row>
    <row r="117" spans="1:12" ht="25" x14ac:dyDescent="0.25">
      <c r="A117" s="3" t="s">
        <v>1331</v>
      </c>
      <c r="B117" s="33" t="s">
        <v>213</v>
      </c>
      <c r="C117" s="43">
        <v>458.00480031000001</v>
      </c>
      <c r="D117" s="11" t="str">
        <f t="shared" si="12"/>
        <v>N/A</v>
      </c>
      <c r="E117" s="43">
        <v>448.08264800000001</v>
      </c>
      <c r="F117" s="11" t="str">
        <f t="shared" si="13"/>
        <v>N/A</v>
      </c>
      <c r="G117" s="43">
        <v>449.38325498</v>
      </c>
      <c r="H117" s="11" t="str">
        <f t="shared" si="14"/>
        <v>N/A</v>
      </c>
      <c r="I117" s="12">
        <v>-2.17</v>
      </c>
      <c r="J117" s="12">
        <v>0.2903</v>
      </c>
      <c r="K117" s="41" t="s">
        <v>739</v>
      </c>
      <c r="L117" s="9" t="str">
        <f t="shared" si="15"/>
        <v>Yes</v>
      </c>
    </row>
    <row r="118" spans="1:12" ht="25" x14ac:dyDescent="0.25">
      <c r="A118" s="4" t="s">
        <v>576</v>
      </c>
      <c r="B118" s="33" t="s">
        <v>213</v>
      </c>
      <c r="C118" s="43">
        <v>0</v>
      </c>
      <c r="D118" s="11" t="str">
        <f t="shared" si="12"/>
        <v>N/A</v>
      </c>
      <c r="E118" s="43">
        <v>0</v>
      </c>
      <c r="F118" s="11" t="str">
        <f t="shared" si="13"/>
        <v>N/A</v>
      </c>
      <c r="G118" s="43">
        <v>765</v>
      </c>
      <c r="H118" s="11" t="str">
        <f t="shared" si="14"/>
        <v>N/A</v>
      </c>
      <c r="I118" s="12" t="s">
        <v>1746</v>
      </c>
      <c r="J118" s="12" t="s">
        <v>1746</v>
      </c>
      <c r="K118" s="41" t="s">
        <v>739</v>
      </c>
      <c r="L118" s="9" t="str">
        <f t="shared" si="15"/>
        <v>N/A</v>
      </c>
    </row>
    <row r="119" spans="1:12" x14ac:dyDescent="0.25">
      <c r="A119" s="4" t="s">
        <v>577</v>
      </c>
      <c r="B119" s="33" t="s">
        <v>213</v>
      </c>
      <c r="C119" s="34">
        <v>0</v>
      </c>
      <c r="D119" s="11" t="str">
        <f t="shared" si="12"/>
        <v>N/A</v>
      </c>
      <c r="E119" s="34">
        <v>0</v>
      </c>
      <c r="F119" s="11" t="str">
        <f t="shared" si="13"/>
        <v>N/A</v>
      </c>
      <c r="G119" s="34">
        <v>11</v>
      </c>
      <c r="H119" s="11" t="str">
        <f t="shared" si="14"/>
        <v>N/A</v>
      </c>
      <c r="I119" s="12" t="s">
        <v>1746</v>
      </c>
      <c r="J119" s="12" t="s">
        <v>1746</v>
      </c>
      <c r="K119" s="41" t="s">
        <v>739</v>
      </c>
      <c r="L119" s="9" t="str">
        <f t="shared" si="15"/>
        <v>N/A</v>
      </c>
    </row>
    <row r="120" spans="1:12" ht="25" x14ac:dyDescent="0.25">
      <c r="A120" s="4" t="s">
        <v>1332</v>
      </c>
      <c r="B120" s="33" t="s">
        <v>213</v>
      </c>
      <c r="C120" s="43" t="s">
        <v>1746</v>
      </c>
      <c r="D120" s="11" t="str">
        <f t="shared" si="12"/>
        <v>N/A</v>
      </c>
      <c r="E120" s="43" t="s">
        <v>1746</v>
      </c>
      <c r="F120" s="11" t="str">
        <f t="shared" si="13"/>
        <v>N/A</v>
      </c>
      <c r="G120" s="43">
        <v>765</v>
      </c>
      <c r="H120" s="11" t="str">
        <f t="shared" si="14"/>
        <v>N/A</v>
      </c>
      <c r="I120" s="12" t="s">
        <v>1746</v>
      </c>
      <c r="J120" s="12" t="s">
        <v>1746</v>
      </c>
      <c r="K120" s="41" t="s">
        <v>739</v>
      </c>
      <c r="L120" s="9" t="str">
        <f t="shared" si="15"/>
        <v>N/A</v>
      </c>
    </row>
    <row r="121" spans="1:12" ht="25" x14ac:dyDescent="0.25">
      <c r="A121" s="4" t="s">
        <v>578</v>
      </c>
      <c r="B121" s="33" t="s">
        <v>213</v>
      </c>
      <c r="C121" s="43">
        <v>15660624</v>
      </c>
      <c r="D121" s="11" t="str">
        <f t="shared" si="12"/>
        <v>N/A</v>
      </c>
      <c r="E121" s="43">
        <v>18541281</v>
      </c>
      <c r="F121" s="11" t="str">
        <f t="shared" si="13"/>
        <v>N/A</v>
      </c>
      <c r="G121" s="43">
        <v>9229959</v>
      </c>
      <c r="H121" s="11" t="str">
        <f t="shared" si="14"/>
        <v>N/A</v>
      </c>
      <c r="I121" s="12">
        <v>18.39</v>
      </c>
      <c r="J121" s="12">
        <v>-50.2</v>
      </c>
      <c r="K121" s="41" t="s">
        <v>739</v>
      </c>
      <c r="L121" s="9" t="str">
        <f t="shared" si="15"/>
        <v>No</v>
      </c>
    </row>
    <row r="122" spans="1:12" x14ac:dyDescent="0.25">
      <c r="A122" s="4" t="s">
        <v>579</v>
      </c>
      <c r="B122" s="33" t="s">
        <v>213</v>
      </c>
      <c r="C122" s="34">
        <v>14395</v>
      </c>
      <c r="D122" s="11" t="str">
        <f t="shared" si="12"/>
        <v>N/A</v>
      </c>
      <c r="E122" s="34">
        <v>16449</v>
      </c>
      <c r="F122" s="11" t="str">
        <f t="shared" si="13"/>
        <v>N/A</v>
      </c>
      <c r="G122" s="34">
        <v>8750</v>
      </c>
      <c r="H122" s="11" t="str">
        <f t="shared" si="14"/>
        <v>N/A</v>
      </c>
      <c r="I122" s="12">
        <v>14.27</v>
      </c>
      <c r="J122" s="12">
        <v>-46.8</v>
      </c>
      <c r="K122" s="41" t="s">
        <v>739</v>
      </c>
      <c r="L122" s="9" t="str">
        <f t="shared" si="15"/>
        <v>No</v>
      </c>
    </row>
    <row r="123" spans="1:12" ht="25" x14ac:dyDescent="0.25">
      <c r="A123" s="4" t="s">
        <v>1333</v>
      </c>
      <c r="B123" s="33" t="s">
        <v>213</v>
      </c>
      <c r="C123" s="43">
        <v>1087.9210837000001</v>
      </c>
      <c r="D123" s="11" t="str">
        <f t="shared" si="12"/>
        <v>N/A</v>
      </c>
      <c r="E123" s="43">
        <v>1127.1980668000001</v>
      </c>
      <c r="F123" s="11" t="str">
        <f t="shared" si="13"/>
        <v>N/A</v>
      </c>
      <c r="G123" s="43">
        <v>1054.8524571</v>
      </c>
      <c r="H123" s="11" t="str">
        <f t="shared" si="14"/>
        <v>N/A</v>
      </c>
      <c r="I123" s="12">
        <v>3.61</v>
      </c>
      <c r="J123" s="12">
        <v>-6.42</v>
      </c>
      <c r="K123" s="41" t="s">
        <v>739</v>
      </c>
      <c r="L123" s="9" t="str">
        <f t="shared" si="15"/>
        <v>Yes</v>
      </c>
    </row>
    <row r="124" spans="1:12" ht="25" x14ac:dyDescent="0.25">
      <c r="A124" s="4" t="s">
        <v>580</v>
      </c>
      <c r="B124" s="33" t="s">
        <v>213</v>
      </c>
      <c r="C124" s="43">
        <v>8277349</v>
      </c>
      <c r="D124" s="11" t="str">
        <f t="shared" si="12"/>
        <v>N/A</v>
      </c>
      <c r="E124" s="43">
        <v>13447879</v>
      </c>
      <c r="F124" s="11" t="str">
        <f t="shared" si="13"/>
        <v>N/A</v>
      </c>
      <c r="G124" s="43">
        <v>6349158</v>
      </c>
      <c r="H124" s="11" t="str">
        <f t="shared" si="14"/>
        <v>N/A</v>
      </c>
      <c r="I124" s="12">
        <v>62.47</v>
      </c>
      <c r="J124" s="12">
        <v>-52.8</v>
      </c>
      <c r="K124" s="41" t="s">
        <v>739</v>
      </c>
      <c r="L124" s="9" t="str">
        <f t="shared" si="15"/>
        <v>No</v>
      </c>
    </row>
    <row r="125" spans="1:12" x14ac:dyDescent="0.25">
      <c r="A125" s="2" t="s">
        <v>581</v>
      </c>
      <c r="B125" s="33" t="s">
        <v>213</v>
      </c>
      <c r="C125" s="34">
        <v>4673</v>
      </c>
      <c r="D125" s="11" t="str">
        <f t="shared" si="12"/>
        <v>N/A</v>
      </c>
      <c r="E125" s="34">
        <v>5825</v>
      </c>
      <c r="F125" s="11" t="str">
        <f t="shared" si="13"/>
        <v>N/A</v>
      </c>
      <c r="G125" s="34">
        <v>2892</v>
      </c>
      <c r="H125" s="11" t="str">
        <f t="shared" si="14"/>
        <v>N/A</v>
      </c>
      <c r="I125" s="12">
        <v>24.65</v>
      </c>
      <c r="J125" s="12">
        <v>-50.4</v>
      </c>
      <c r="K125" s="41" t="s">
        <v>739</v>
      </c>
      <c r="L125" s="9" t="str">
        <f t="shared" si="15"/>
        <v>No</v>
      </c>
    </row>
    <row r="126" spans="1:12" ht="25" x14ac:dyDescent="0.25">
      <c r="A126" s="2" t="s">
        <v>1334</v>
      </c>
      <c r="B126" s="33" t="s">
        <v>213</v>
      </c>
      <c r="C126" s="43">
        <v>1771.3137171000001</v>
      </c>
      <c r="D126" s="11" t="str">
        <f t="shared" si="12"/>
        <v>N/A</v>
      </c>
      <c r="E126" s="43">
        <v>2308.6487554</v>
      </c>
      <c r="F126" s="11" t="str">
        <f t="shared" si="13"/>
        <v>N/A</v>
      </c>
      <c r="G126" s="43">
        <v>2195.4211617999999</v>
      </c>
      <c r="H126" s="11" t="str">
        <f t="shared" si="14"/>
        <v>N/A</v>
      </c>
      <c r="I126" s="12">
        <v>30.34</v>
      </c>
      <c r="J126" s="12">
        <v>-4.9000000000000004</v>
      </c>
      <c r="K126" s="41" t="s">
        <v>739</v>
      </c>
      <c r="L126" s="9" t="str">
        <f t="shared" si="15"/>
        <v>Yes</v>
      </c>
    </row>
    <row r="127" spans="1:12" ht="25" x14ac:dyDescent="0.25">
      <c r="A127" s="2" t="s">
        <v>582</v>
      </c>
      <c r="B127" s="33" t="s">
        <v>213</v>
      </c>
      <c r="C127" s="43">
        <v>1559235</v>
      </c>
      <c r="D127" s="11" t="str">
        <f t="shared" si="12"/>
        <v>N/A</v>
      </c>
      <c r="E127" s="43">
        <v>1493648</v>
      </c>
      <c r="F127" s="11" t="str">
        <f t="shared" si="13"/>
        <v>N/A</v>
      </c>
      <c r="G127" s="43">
        <v>658467</v>
      </c>
      <c r="H127" s="11" t="str">
        <f t="shared" si="14"/>
        <v>N/A</v>
      </c>
      <c r="I127" s="12">
        <v>-4.21</v>
      </c>
      <c r="J127" s="12">
        <v>-55.9</v>
      </c>
      <c r="K127" s="41" t="s">
        <v>739</v>
      </c>
      <c r="L127" s="9" t="str">
        <f t="shared" si="15"/>
        <v>No</v>
      </c>
    </row>
    <row r="128" spans="1:12" x14ac:dyDescent="0.25">
      <c r="A128" s="2" t="s">
        <v>583</v>
      </c>
      <c r="B128" s="33" t="s">
        <v>213</v>
      </c>
      <c r="C128" s="34">
        <v>4214</v>
      </c>
      <c r="D128" s="11" t="str">
        <f t="shared" si="12"/>
        <v>N/A</v>
      </c>
      <c r="E128" s="34">
        <v>4416</v>
      </c>
      <c r="F128" s="11" t="str">
        <f t="shared" si="13"/>
        <v>N/A</v>
      </c>
      <c r="G128" s="34">
        <v>2351</v>
      </c>
      <c r="H128" s="11" t="str">
        <f t="shared" si="14"/>
        <v>N/A</v>
      </c>
      <c r="I128" s="12">
        <v>4.7939999999999996</v>
      </c>
      <c r="J128" s="12">
        <v>-46.8</v>
      </c>
      <c r="K128" s="41" t="s">
        <v>739</v>
      </c>
      <c r="L128" s="9" t="str">
        <f t="shared" si="15"/>
        <v>No</v>
      </c>
    </row>
    <row r="129" spans="1:12" ht="25" x14ac:dyDescent="0.25">
      <c r="A129" s="2" t="s">
        <v>1335</v>
      </c>
      <c r="B129" s="33" t="s">
        <v>213</v>
      </c>
      <c r="C129" s="43">
        <v>370.01305172999997</v>
      </c>
      <c r="D129" s="11" t="str">
        <f t="shared" si="12"/>
        <v>N/A</v>
      </c>
      <c r="E129" s="43">
        <v>338.23550725000001</v>
      </c>
      <c r="F129" s="11" t="str">
        <f t="shared" si="13"/>
        <v>N/A</v>
      </c>
      <c r="G129" s="43">
        <v>280.07954061999999</v>
      </c>
      <c r="H129" s="11" t="str">
        <f t="shared" si="14"/>
        <v>N/A</v>
      </c>
      <c r="I129" s="12">
        <v>-8.59</v>
      </c>
      <c r="J129" s="12">
        <v>-17.2</v>
      </c>
      <c r="K129" s="41" t="s">
        <v>739</v>
      </c>
      <c r="L129" s="9" t="str">
        <f t="shared" si="15"/>
        <v>Yes</v>
      </c>
    </row>
    <row r="130" spans="1:12" x14ac:dyDescent="0.25">
      <c r="A130" s="2" t="s">
        <v>584</v>
      </c>
      <c r="B130" s="33" t="s">
        <v>213</v>
      </c>
      <c r="C130" s="43">
        <v>6410841</v>
      </c>
      <c r="D130" s="11" t="str">
        <f t="shared" si="12"/>
        <v>N/A</v>
      </c>
      <c r="E130" s="43">
        <v>7178869</v>
      </c>
      <c r="F130" s="11" t="str">
        <f t="shared" si="13"/>
        <v>N/A</v>
      </c>
      <c r="G130" s="43">
        <v>5931115</v>
      </c>
      <c r="H130" s="11" t="str">
        <f t="shared" si="14"/>
        <v>N/A</v>
      </c>
      <c r="I130" s="12">
        <v>11.98</v>
      </c>
      <c r="J130" s="12">
        <v>-17.399999999999999</v>
      </c>
      <c r="K130" s="41" t="s">
        <v>739</v>
      </c>
      <c r="L130" s="9" t="str">
        <f t="shared" si="15"/>
        <v>Yes</v>
      </c>
    </row>
    <row r="131" spans="1:12" x14ac:dyDescent="0.25">
      <c r="A131" s="2" t="s">
        <v>585</v>
      </c>
      <c r="B131" s="33" t="s">
        <v>213</v>
      </c>
      <c r="C131" s="34">
        <v>780</v>
      </c>
      <c r="D131" s="11" t="str">
        <f t="shared" si="12"/>
        <v>N/A</v>
      </c>
      <c r="E131" s="34">
        <v>846</v>
      </c>
      <c r="F131" s="11" t="str">
        <f t="shared" si="13"/>
        <v>N/A</v>
      </c>
      <c r="G131" s="34">
        <v>695</v>
      </c>
      <c r="H131" s="11" t="str">
        <f t="shared" si="14"/>
        <v>N/A</v>
      </c>
      <c r="I131" s="12">
        <v>8.4619999999999997</v>
      </c>
      <c r="J131" s="12">
        <v>-17.8</v>
      </c>
      <c r="K131" s="41" t="s">
        <v>739</v>
      </c>
      <c r="L131" s="9" t="str">
        <f t="shared" si="15"/>
        <v>Yes</v>
      </c>
    </row>
    <row r="132" spans="1:12" x14ac:dyDescent="0.25">
      <c r="A132" s="2" t="s">
        <v>1336</v>
      </c>
      <c r="B132" s="33" t="s">
        <v>213</v>
      </c>
      <c r="C132" s="43">
        <v>8219.0269231000002</v>
      </c>
      <c r="D132" s="11" t="str">
        <f t="shared" si="12"/>
        <v>N/A</v>
      </c>
      <c r="E132" s="43">
        <v>8485.6607564999995</v>
      </c>
      <c r="F132" s="11" t="str">
        <f t="shared" si="13"/>
        <v>N/A</v>
      </c>
      <c r="G132" s="43">
        <v>8533.9784173000007</v>
      </c>
      <c r="H132" s="11" t="str">
        <f t="shared" si="14"/>
        <v>N/A</v>
      </c>
      <c r="I132" s="12">
        <v>3.2440000000000002</v>
      </c>
      <c r="J132" s="12">
        <v>0.56940000000000002</v>
      </c>
      <c r="K132" s="41" t="s">
        <v>739</v>
      </c>
      <c r="L132" s="9" t="str">
        <f t="shared" si="15"/>
        <v>Yes</v>
      </c>
    </row>
    <row r="133" spans="1:12" ht="25" x14ac:dyDescent="0.25">
      <c r="A133" s="2" t="s">
        <v>586</v>
      </c>
      <c r="B133" s="33" t="s">
        <v>213</v>
      </c>
      <c r="C133" s="43">
        <v>313064</v>
      </c>
      <c r="D133" s="11" t="str">
        <f t="shared" si="12"/>
        <v>N/A</v>
      </c>
      <c r="E133" s="43">
        <v>225094</v>
      </c>
      <c r="F133" s="11" t="str">
        <f t="shared" si="13"/>
        <v>N/A</v>
      </c>
      <c r="G133" s="43">
        <v>209390</v>
      </c>
      <c r="H133" s="11" t="str">
        <f t="shared" si="14"/>
        <v>N/A</v>
      </c>
      <c r="I133" s="12">
        <v>-28.1</v>
      </c>
      <c r="J133" s="12">
        <v>-6.98</v>
      </c>
      <c r="K133" s="41" t="s">
        <v>739</v>
      </c>
      <c r="L133" s="9" t="str">
        <f>IF(J133="Div by 0", "N/A", IF(OR(J133="N/A",K133="N/A"),"N/A", IF(J133&gt;VALUE(MID(K133,1,2)), "No", IF(J133&lt;-1*VALUE(MID(K133,1,2)), "No", "Yes"))))</f>
        <v>Yes</v>
      </c>
    </row>
    <row r="134" spans="1:12" x14ac:dyDescent="0.25">
      <c r="A134" s="2" t="s">
        <v>587</v>
      </c>
      <c r="B134" s="33" t="s">
        <v>213</v>
      </c>
      <c r="C134" s="34">
        <v>1599</v>
      </c>
      <c r="D134" s="11" t="str">
        <f t="shared" si="12"/>
        <v>N/A</v>
      </c>
      <c r="E134" s="34">
        <v>1238</v>
      </c>
      <c r="F134" s="11" t="str">
        <f t="shared" si="13"/>
        <v>N/A</v>
      </c>
      <c r="G134" s="34">
        <v>809</v>
      </c>
      <c r="H134" s="11" t="str">
        <f t="shared" si="14"/>
        <v>N/A</v>
      </c>
      <c r="I134" s="12">
        <v>-22.6</v>
      </c>
      <c r="J134" s="12">
        <v>-34.700000000000003</v>
      </c>
      <c r="K134" s="41" t="s">
        <v>739</v>
      </c>
      <c r="L134" s="9" t="str">
        <f t="shared" ref="L134:L138" si="16">IF(J134="Div by 0", "N/A", IF(OR(J134="N/A",K134="N/A"),"N/A", IF(J134&gt;VALUE(MID(K134,1,2)), "No", IF(J134&lt;-1*VALUE(MID(K134,1,2)), "No", "Yes"))))</f>
        <v>No</v>
      </c>
    </row>
    <row r="135" spans="1:12" ht="25" x14ac:dyDescent="0.25">
      <c r="A135" s="2" t="s">
        <v>1337</v>
      </c>
      <c r="B135" s="33" t="s">
        <v>213</v>
      </c>
      <c r="C135" s="43">
        <v>195.78736710000001</v>
      </c>
      <c r="D135" s="11" t="str">
        <f t="shared" si="12"/>
        <v>N/A</v>
      </c>
      <c r="E135" s="43">
        <v>181.82067850999999</v>
      </c>
      <c r="F135" s="11" t="str">
        <f t="shared" si="13"/>
        <v>N/A</v>
      </c>
      <c r="G135" s="43">
        <v>258.82571074999998</v>
      </c>
      <c r="H135" s="11" t="str">
        <f t="shared" si="14"/>
        <v>N/A</v>
      </c>
      <c r="I135" s="12">
        <v>-7.13</v>
      </c>
      <c r="J135" s="12">
        <v>42.35</v>
      </c>
      <c r="K135" s="41" t="s">
        <v>739</v>
      </c>
      <c r="L135" s="9" t="str">
        <f t="shared" si="16"/>
        <v>No</v>
      </c>
    </row>
    <row r="136" spans="1:12" ht="25" x14ac:dyDescent="0.25">
      <c r="A136" s="2" t="s">
        <v>588</v>
      </c>
      <c r="B136" s="33" t="s">
        <v>213</v>
      </c>
      <c r="C136" s="43">
        <v>3695279</v>
      </c>
      <c r="D136" s="11" t="str">
        <f t="shared" ref="D136:D150" si="17">IF($B136="N/A","N/A",IF(C136&gt;10,"No",IF(C136&lt;-10,"No","Yes")))</f>
        <v>N/A</v>
      </c>
      <c r="E136" s="43">
        <v>5346580</v>
      </c>
      <c r="F136" s="11" t="str">
        <f t="shared" ref="F136:F150" si="18">IF($B136="N/A","N/A",IF(E136&gt;10,"No",IF(E136&lt;-10,"No","Yes")))</f>
        <v>N/A</v>
      </c>
      <c r="G136" s="43">
        <v>1226729</v>
      </c>
      <c r="H136" s="11" t="str">
        <f t="shared" ref="H136:H150" si="19">IF($B136="N/A","N/A",IF(G136&gt;10,"No",IF(G136&lt;-10,"No","Yes")))</f>
        <v>N/A</v>
      </c>
      <c r="I136" s="12">
        <v>44.69</v>
      </c>
      <c r="J136" s="12">
        <v>-77.099999999999994</v>
      </c>
      <c r="K136" s="41" t="s">
        <v>739</v>
      </c>
      <c r="L136" s="9" t="str">
        <f t="shared" si="16"/>
        <v>No</v>
      </c>
    </row>
    <row r="137" spans="1:12" x14ac:dyDescent="0.25">
      <c r="A137" s="2" t="s">
        <v>589</v>
      </c>
      <c r="B137" s="33" t="s">
        <v>213</v>
      </c>
      <c r="C137" s="34">
        <v>72</v>
      </c>
      <c r="D137" s="11" t="str">
        <f t="shared" si="17"/>
        <v>N/A</v>
      </c>
      <c r="E137" s="34">
        <v>103</v>
      </c>
      <c r="F137" s="11" t="str">
        <f t="shared" si="18"/>
        <v>N/A</v>
      </c>
      <c r="G137" s="34">
        <v>19</v>
      </c>
      <c r="H137" s="11" t="str">
        <f t="shared" si="19"/>
        <v>N/A</v>
      </c>
      <c r="I137" s="12">
        <v>43.06</v>
      </c>
      <c r="J137" s="12">
        <v>-81.599999999999994</v>
      </c>
      <c r="K137" s="41" t="s">
        <v>739</v>
      </c>
      <c r="L137" s="9" t="str">
        <f t="shared" si="16"/>
        <v>No</v>
      </c>
    </row>
    <row r="138" spans="1:12" ht="25" x14ac:dyDescent="0.25">
      <c r="A138" s="2" t="s">
        <v>1338</v>
      </c>
      <c r="B138" s="33" t="s">
        <v>213</v>
      </c>
      <c r="C138" s="43">
        <v>51323.319444000001</v>
      </c>
      <c r="D138" s="11" t="str">
        <f t="shared" si="17"/>
        <v>N/A</v>
      </c>
      <c r="E138" s="43">
        <v>51908.543688999998</v>
      </c>
      <c r="F138" s="11" t="str">
        <f t="shared" si="18"/>
        <v>N/A</v>
      </c>
      <c r="G138" s="43">
        <v>64564.684211</v>
      </c>
      <c r="H138" s="11" t="str">
        <f t="shared" si="19"/>
        <v>N/A</v>
      </c>
      <c r="I138" s="12">
        <v>1.1399999999999999</v>
      </c>
      <c r="J138" s="12">
        <v>24.38</v>
      </c>
      <c r="K138" s="41" t="s">
        <v>739</v>
      </c>
      <c r="L138" s="9" t="str">
        <f t="shared" si="16"/>
        <v>Yes</v>
      </c>
    </row>
    <row r="139" spans="1:12" ht="25" x14ac:dyDescent="0.25">
      <c r="A139" s="2" t="s">
        <v>590</v>
      </c>
      <c r="B139" s="33" t="s">
        <v>213</v>
      </c>
      <c r="C139" s="43">
        <v>96587430</v>
      </c>
      <c r="D139" s="11" t="str">
        <f t="shared" si="17"/>
        <v>N/A</v>
      </c>
      <c r="E139" s="43">
        <v>105157634</v>
      </c>
      <c r="F139" s="11" t="str">
        <f t="shared" si="18"/>
        <v>N/A</v>
      </c>
      <c r="G139" s="43">
        <v>56306364</v>
      </c>
      <c r="H139" s="11" t="str">
        <f t="shared" si="19"/>
        <v>N/A</v>
      </c>
      <c r="I139" s="12">
        <v>8.8729999999999993</v>
      </c>
      <c r="J139" s="12">
        <v>-46.5</v>
      </c>
      <c r="K139" s="41" t="s">
        <v>739</v>
      </c>
      <c r="L139" s="9" t="str">
        <f t="shared" ref="L139:L150" si="20">IF(J139="Div by 0", "N/A", IF(K139="N/A","N/A", IF(J139&gt;VALUE(MID(K139,1,2)), "No", IF(J139&lt;-1*VALUE(MID(K139,1,2)), "No", "Yes"))))</f>
        <v>No</v>
      </c>
    </row>
    <row r="140" spans="1:12" x14ac:dyDescent="0.25">
      <c r="A140" s="2" t="s">
        <v>591</v>
      </c>
      <c r="B140" s="33" t="s">
        <v>213</v>
      </c>
      <c r="C140" s="34">
        <v>62414</v>
      </c>
      <c r="D140" s="11" t="str">
        <f t="shared" si="17"/>
        <v>N/A</v>
      </c>
      <c r="E140" s="34">
        <v>62533</v>
      </c>
      <c r="F140" s="11" t="str">
        <f t="shared" si="18"/>
        <v>N/A</v>
      </c>
      <c r="G140" s="34">
        <v>37448</v>
      </c>
      <c r="H140" s="11" t="str">
        <f t="shared" si="19"/>
        <v>N/A</v>
      </c>
      <c r="I140" s="12">
        <v>0.19070000000000001</v>
      </c>
      <c r="J140" s="12">
        <v>-40.1</v>
      </c>
      <c r="K140" s="41" t="s">
        <v>739</v>
      </c>
      <c r="L140" s="9" t="str">
        <f t="shared" si="20"/>
        <v>No</v>
      </c>
    </row>
    <row r="141" spans="1:12" ht="25" x14ac:dyDescent="0.25">
      <c r="A141" s="2" t="s">
        <v>1339</v>
      </c>
      <c r="B141" s="33" t="s">
        <v>213</v>
      </c>
      <c r="C141" s="43">
        <v>1547.5282789</v>
      </c>
      <c r="D141" s="11" t="str">
        <f t="shared" si="17"/>
        <v>N/A</v>
      </c>
      <c r="E141" s="43">
        <v>1681.6342411000001</v>
      </c>
      <c r="F141" s="11" t="str">
        <f t="shared" si="18"/>
        <v>N/A</v>
      </c>
      <c r="G141" s="43">
        <v>1503.5880153999999</v>
      </c>
      <c r="H141" s="11" t="str">
        <f t="shared" si="19"/>
        <v>N/A</v>
      </c>
      <c r="I141" s="12">
        <v>8.6660000000000004</v>
      </c>
      <c r="J141" s="12">
        <v>-10.6</v>
      </c>
      <c r="K141" s="41" t="s">
        <v>739</v>
      </c>
      <c r="L141" s="9" t="str">
        <f t="shared" si="20"/>
        <v>Yes</v>
      </c>
    </row>
    <row r="142" spans="1:12" ht="25" x14ac:dyDescent="0.25">
      <c r="A142" s="2" t="s">
        <v>592</v>
      </c>
      <c r="B142" s="33" t="s">
        <v>213</v>
      </c>
      <c r="C142" s="43">
        <v>2134043</v>
      </c>
      <c r="D142" s="11" t="str">
        <f t="shared" si="17"/>
        <v>N/A</v>
      </c>
      <c r="E142" s="43">
        <v>33583662</v>
      </c>
      <c r="F142" s="11" t="str">
        <f t="shared" si="18"/>
        <v>N/A</v>
      </c>
      <c r="G142" s="43">
        <v>22197360</v>
      </c>
      <c r="H142" s="11" t="str">
        <f t="shared" si="19"/>
        <v>N/A</v>
      </c>
      <c r="I142" s="12">
        <v>1474</v>
      </c>
      <c r="J142" s="12">
        <v>-33.9</v>
      </c>
      <c r="K142" s="41" t="s">
        <v>739</v>
      </c>
      <c r="L142" s="9" t="str">
        <f t="shared" si="20"/>
        <v>No</v>
      </c>
    </row>
    <row r="143" spans="1:12" x14ac:dyDescent="0.25">
      <c r="A143" s="3" t="s">
        <v>593</v>
      </c>
      <c r="B143" s="33" t="s">
        <v>213</v>
      </c>
      <c r="C143" s="34">
        <v>210</v>
      </c>
      <c r="D143" s="11" t="str">
        <f t="shared" si="17"/>
        <v>N/A</v>
      </c>
      <c r="E143" s="34">
        <v>1926</v>
      </c>
      <c r="F143" s="11" t="str">
        <f t="shared" si="18"/>
        <v>N/A</v>
      </c>
      <c r="G143" s="34">
        <v>1162</v>
      </c>
      <c r="H143" s="11" t="str">
        <f t="shared" si="19"/>
        <v>N/A</v>
      </c>
      <c r="I143" s="12">
        <v>817.1</v>
      </c>
      <c r="J143" s="12">
        <v>-39.700000000000003</v>
      </c>
      <c r="K143" s="41" t="s">
        <v>739</v>
      </c>
      <c r="L143" s="9" t="str">
        <f t="shared" si="20"/>
        <v>No</v>
      </c>
    </row>
    <row r="144" spans="1:12" ht="25" x14ac:dyDescent="0.25">
      <c r="A144" s="3" t="s">
        <v>1340</v>
      </c>
      <c r="B144" s="33" t="s">
        <v>213</v>
      </c>
      <c r="C144" s="43">
        <v>10162.109524</v>
      </c>
      <c r="D144" s="11" t="str">
        <f t="shared" si="17"/>
        <v>N/A</v>
      </c>
      <c r="E144" s="43">
        <v>17437</v>
      </c>
      <c r="F144" s="11" t="str">
        <f t="shared" si="18"/>
        <v>N/A</v>
      </c>
      <c r="G144" s="43">
        <v>19102.719449</v>
      </c>
      <c r="H144" s="11" t="str">
        <f t="shared" si="19"/>
        <v>N/A</v>
      </c>
      <c r="I144" s="12">
        <v>71.59</v>
      </c>
      <c r="J144" s="12">
        <v>9.5530000000000008</v>
      </c>
      <c r="K144" s="41" t="s">
        <v>739</v>
      </c>
      <c r="L144" s="9" t="str">
        <f t="shared" si="20"/>
        <v>Yes</v>
      </c>
    </row>
    <row r="145" spans="1:12" ht="25" x14ac:dyDescent="0.25">
      <c r="A145" s="2" t="s">
        <v>594</v>
      </c>
      <c r="B145" s="33" t="s">
        <v>213</v>
      </c>
      <c r="C145" s="43">
        <v>19715183</v>
      </c>
      <c r="D145" s="11" t="str">
        <f t="shared" si="17"/>
        <v>N/A</v>
      </c>
      <c r="E145" s="43">
        <v>20687703</v>
      </c>
      <c r="F145" s="11" t="str">
        <f t="shared" si="18"/>
        <v>N/A</v>
      </c>
      <c r="G145" s="43">
        <v>17318394</v>
      </c>
      <c r="H145" s="11" t="str">
        <f t="shared" si="19"/>
        <v>N/A</v>
      </c>
      <c r="I145" s="12">
        <v>4.9329999999999998</v>
      </c>
      <c r="J145" s="12">
        <v>-16.3</v>
      </c>
      <c r="K145" s="41" t="s">
        <v>739</v>
      </c>
      <c r="L145" s="9" t="str">
        <f t="shared" si="20"/>
        <v>Yes</v>
      </c>
    </row>
    <row r="146" spans="1:12" x14ac:dyDescent="0.25">
      <c r="A146" s="2" t="s">
        <v>595</v>
      </c>
      <c r="B146" s="33" t="s">
        <v>213</v>
      </c>
      <c r="C146" s="34">
        <v>11848</v>
      </c>
      <c r="D146" s="11" t="str">
        <f t="shared" si="17"/>
        <v>N/A</v>
      </c>
      <c r="E146" s="34">
        <v>13395</v>
      </c>
      <c r="F146" s="11" t="str">
        <f t="shared" si="18"/>
        <v>N/A</v>
      </c>
      <c r="G146" s="34">
        <v>8776</v>
      </c>
      <c r="H146" s="11" t="str">
        <f t="shared" si="19"/>
        <v>N/A</v>
      </c>
      <c r="I146" s="12">
        <v>13.06</v>
      </c>
      <c r="J146" s="12">
        <v>-34.5</v>
      </c>
      <c r="K146" s="41" t="s">
        <v>739</v>
      </c>
      <c r="L146" s="9" t="str">
        <f t="shared" si="20"/>
        <v>No</v>
      </c>
    </row>
    <row r="147" spans="1:12" ht="25" x14ac:dyDescent="0.25">
      <c r="A147" s="2" t="s">
        <v>1341</v>
      </c>
      <c r="B147" s="33" t="s">
        <v>213</v>
      </c>
      <c r="C147" s="43">
        <v>1664.0093687000001</v>
      </c>
      <c r="D147" s="11" t="str">
        <f t="shared" si="17"/>
        <v>N/A</v>
      </c>
      <c r="E147" s="43">
        <v>1544.4347144000001</v>
      </c>
      <c r="F147" s="11" t="str">
        <f t="shared" si="18"/>
        <v>N/A</v>
      </c>
      <c r="G147" s="43">
        <v>1973.3812671000001</v>
      </c>
      <c r="H147" s="11" t="str">
        <f t="shared" si="19"/>
        <v>N/A</v>
      </c>
      <c r="I147" s="12">
        <v>-7.19</v>
      </c>
      <c r="J147" s="12">
        <v>27.77</v>
      </c>
      <c r="K147" s="41" t="s">
        <v>739</v>
      </c>
      <c r="L147" s="9" t="str">
        <f t="shared" si="20"/>
        <v>Yes</v>
      </c>
    </row>
    <row r="148" spans="1:12" ht="25" x14ac:dyDescent="0.25">
      <c r="A148" s="2" t="s">
        <v>596</v>
      </c>
      <c r="B148" s="33" t="s">
        <v>213</v>
      </c>
      <c r="C148" s="43">
        <v>426628</v>
      </c>
      <c r="D148" s="11" t="str">
        <f t="shared" si="17"/>
        <v>N/A</v>
      </c>
      <c r="E148" s="43">
        <v>15029265</v>
      </c>
      <c r="F148" s="11" t="str">
        <f t="shared" si="18"/>
        <v>N/A</v>
      </c>
      <c r="G148" s="43">
        <v>9416420</v>
      </c>
      <c r="H148" s="11" t="str">
        <f t="shared" si="19"/>
        <v>N/A</v>
      </c>
      <c r="I148" s="12">
        <v>3423</v>
      </c>
      <c r="J148" s="12">
        <v>-37.299999999999997</v>
      </c>
      <c r="K148" s="41" t="s">
        <v>739</v>
      </c>
      <c r="L148" s="9" t="str">
        <f t="shared" si="20"/>
        <v>No</v>
      </c>
    </row>
    <row r="149" spans="1:12" x14ac:dyDescent="0.25">
      <c r="A149" s="2" t="s">
        <v>597</v>
      </c>
      <c r="B149" s="33" t="s">
        <v>213</v>
      </c>
      <c r="C149" s="34">
        <v>72</v>
      </c>
      <c r="D149" s="11" t="str">
        <f t="shared" si="17"/>
        <v>N/A</v>
      </c>
      <c r="E149" s="34">
        <v>1055</v>
      </c>
      <c r="F149" s="11" t="str">
        <f t="shared" si="18"/>
        <v>N/A</v>
      </c>
      <c r="G149" s="34">
        <v>681</v>
      </c>
      <c r="H149" s="11" t="str">
        <f t="shared" si="19"/>
        <v>N/A</v>
      </c>
      <c r="I149" s="12">
        <v>1365</v>
      </c>
      <c r="J149" s="12">
        <v>-35.5</v>
      </c>
      <c r="K149" s="41" t="s">
        <v>739</v>
      </c>
      <c r="L149" s="9" t="str">
        <f t="shared" si="20"/>
        <v>No</v>
      </c>
    </row>
    <row r="150" spans="1:12" ht="25" x14ac:dyDescent="0.25">
      <c r="A150" s="4" t="s">
        <v>1342</v>
      </c>
      <c r="B150" s="33" t="s">
        <v>213</v>
      </c>
      <c r="C150" s="43">
        <v>5925.3888889</v>
      </c>
      <c r="D150" s="11" t="str">
        <f t="shared" si="17"/>
        <v>N/A</v>
      </c>
      <c r="E150" s="43">
        <v>14245.748815000001</v>
      </c>
      <c r="F150" s="11" t="str">
        <f t="shared" si="18"/>
        <v>N/A</v>
      </c>
      <c r="G150" s="43">
        <v>13827.342144</v>
      </c>
      <c r="H150" s="11" t="str">
        <f t="shared" si="19"/>
        <v>N/A</v>
      </c>
      <c r="I150" s="12">
        <v>140.4</v>
      </c>
      <c r="J150" s="12">
        <v>-2.94</v>
      </c>
      <c r="K150" s="41" t="s">
        <v>739</v>
      </c>
      <c r="L150" s="9" t="str">
        <f t="shared" si="20"/>
        <v>Yes</v>
      </c>
    </row>
    <row r="151" spans="1:12" x14ac:dyDescent="0.25">
      <c r="A151" s="4" t="s">
        <v>1343</v>
      </c>
      <c r="B151" s="33" t="s">
        <v>213</v>
      </c>
      <c r="C151" s="43">
        <v>771.72746882000001</v>
      </c>
      <c r="D151" s="11" t="str">
        <f t="shared" ref="D151:D170" si="21">IF($B151="N/A","N/A",IF(C151&gt;10,"No",IF(C151&lt;-10,"No","Yes")))</f>
        <v>N/A</v>
      </c>
      <c r="E151" s="43">
        <v>784.49078603999999</v>
      </c>
      <c r="F151" s="11" t="str">
        <f t="shared" ref="F151:F170" si="22">IF($B151="N/A","N/A",IF(E151&gt;10,"No",IF(E151&lt;-10,"No","Yes")))</f>
        <v>N/A</v>
      </c>
      <c r="G151" s="43">
        <v>886.57763377000003</v>
      </c>
      <c r="H151" s="11" t="str">
        <f t="shared" ref="H151:H170" si="23">IF($B151="N/A","N/A",IF(G151&gt;10,"No",IF(G151&lt;-10,"No","Yes")))</f>
        <v>N/A</v>
      </c>
      <c r="I151" s="12">
        <v>1.6539999999999999</v>
      </c>
      <c r="J151" s="12">
        <v>13.01</v>
      </c>
      <c r="K151" s="41" t="s">
        <v>739</v>
      </c>
      <c r="L151" s="9" t="str">
        <f t="shared" ref="L151:L170" si="24">IF(J151="Div by 0", "N/A", IF(K151="N/A","N/A", IF(J151&gt;VALUE(MID(K151,1,2)), "No", IF(J151&lt;-1*VALUE(MID(K151,1,2)), "No", "Yes"))))</f>
        <v>Yes</v>
      </c>
    </row>
    <row r="152" spans="1:12" ht="25" x14ac:dyDescent="0.25">
      <c r="A152" s="4" t="s">
        <v>1344</v>
      </c>
      <c r="B152" s="33" t="s">
        <v>213</v>
      </c>
      <c r="C152" s="43">
        <v>1051.6586357000001</v>
      </c>
      <c r="D152" s="11" t="str">
        <f t="shared" si="21"/>
        <v>N/A</v>
      </c>
      <c r="E152" s="43">
        <v>1270.3356027</v>
      </c>
      <c r="F152" s="11" t="str">
        <f t="shared" si="22"/>
        <v>N/A</v>
      </c>
      <c r="G152" s="43">
        <v>1699.3754673000001</v>
      </c>
      <c r="H152" s="11" t="str">
        <f t="shared" si="23"/>
        <v>N/A</v>
      </c>
      <c r="I152" s="12">
        <v>20.79</v>
      </c>
      <c r="J152" s="12">
        <v>33.770000000000003</v>
      </c>
      <c r="K152" s="41" t="s">
        <v>739</v>
      </c>
      <c r="L152" s="9" t="str">
        <f t="shared" si="24"/>
        <v>No</v>
      </c>
    </row>
    <row r="153" spans="1:12" ht="25" x14ac:dyDescent="0.25">
      <c r="A153" s="4" t="s">
        <v>1345</v>
      </c>
      <c r="B153" s="33" t="s">
        <v>213</v>
      </c>
      <c r="C153" s="43">
        <v>2027.3038116</v>
      </c>
      <c r="D153" s="11" t="str">
        <f t="shared" si="21"/>
        <v>N/A</v>
      </c>
      <c r="E153" s="43">
        <v>2107.0296322999998</v>
      </c>
      <c r="F153" s="11" t="str">
        <f t="shared" si="22"/>
        <v>N/A</v>
      </c>
      <c r="G153" s="43">
        <v>2513.0641340000002</v>
      </c>
      <c r="H153" s="11" t="str">
        <f t="shared" si="23"/>
        <v>N/A</v>
      </c>
      <c r="I153" s="12">
        <v>3.9329999999999998</v>
      </c>
      <c r="J153" s="12">
        <v>19.27</v>
      </c>
      <c r="K153" s="41" t="s">
        <v>739</v>
      </c>
      <c r="L153" s="9" t="str">
        <f t="shared" si="24"/>
        <v>Yes</v>
      </c>
    </row>
    <row r="154" spans="1:12" ht="25" x14ac:dyDescent="0.25">
      <c r="A154" s="4" t="s">
        <v>1346</v>
      </c>
      <c r="B154" s="33" t="s">
        <v>213</v>
      </c>
      <c r="C154" s="43">
        <v>282.31698402000001</v>
      </c>
      <c r="D154" s="11" t="str">
        <f t="shared" si="21"/>
        <v>N/A</v>
      </c>
      <c r="E154" s="43">
        <v>278.57151465999999</v>
      </c>
      <c r="F154" s="11" t="str">
        <f t="shared" si="22"/>
        <v>N/A</v>
      </c>
      <c r="G154" s="43">
        <v>267.79363236</v>
      </c>
      <c r="H154" s="11" t="str">
        <f t="shared" si="23"/>
        <v>N/A</v>
      </c>
      <c r="I154" s="12">
        <v>-1.33</v>
      </c>
      <c r="J154" s="12">
        <v>-3.87</v>
      </c>
      <c r="K154" s="41" t="s">
        <v>739</v>
      </c>
      <c r="L154" s="9" t="str">
        <f t="shared" si="24"/>
        <v>Yes</v>
      </c>
    </row>
    <row r="155" spans="1:12" ht="25" x14ac:dyDescent="0.25">
      <c r="A155" s="2" t="s">
        <v>1347</v>
      </c>
      <c r="B155" s="33" t="s">
        <v>213</v>
      </c>
      <c r="C155" s="43">
        <v>665.53048176000004</v>
      </c>
      <c r="D155" s="11" t="str">
        <f t="shared" si="21"/>
        <v>N/A</v>
      </c>
      <c r="E155" s="43">
        <v>616.77188181999998</v>
      </c>
      <c r="F155" s="11" t="str">
        <f t="shared" si="22"/>
        <v>N/A</v>
      </c>
      <c r="G155" s="43">
        <v>555.27460064000002</v>
      </c>
      <c r="H155" s="11" t="str">
        <f t="shared" si="23"/>
        <v>N/A</v>
      </c>
      <c r="I155" s="12">
        <v>-7.33</v>
      </c>
      <c r="J155" s="12">
        <v>-9.9700000000000006</v>
      </c>
      <c r="K155" s="41" t="s">
        <v>739</v>
      </c>
      <c r="L155" s="9" t="str">
        <f t="shared" si="24"/>
        <v>Yes</v>
      </c>
    </row>
    <row r="156" spans="1:12" x14ac:dyDescent="0.25">
      <c r="A156" s="2" t="s">
        <v>1348</v>
      </c>
      <c r="B156" s="33" t="s">
        <v>213</v>
      </c>
      <c r="C156" s="43">
        <v>564.62326863999999</v>
      </c>
      <c r="D156" s="11" t="str">
        <f t="shared" si="21"/>
        <v>N/A</v>
      </c>
      <c r="E156" s="43">
        <v>483.06516119000003</v>
      </c>
      <c r="F156" s="11" t="str">
        <f t="shared" si="22"/>
        <v>N/A</v>
      </c>
      <c r="G156" s="43">
        <v>790.03100975999996</v>
      </c>
      <c r="H156" s="11" t="str">
        <f t="shared" si="23"/>
        <v>N/A</v>
      </c>
      <c r="I156" s="12">
        <v>-14.4</v>
      </c>
      <c r="J156" s="12">
        <v>63.55</v>
      </c>
      <c r="K156" s="41" t="s">
        <v>739</v>
      </c>
      <c r="L156" s="9" t="str">
        <f t="shared" si="24"/>
        <v>No</v>
      </c>
    </row>
    <row r="157" spans="1:12" ht="25" x14ac:dyDescent="0.25">
      <c r="A157" s="2" t="s">
        <v>1349</v>
      </c>
      <c r="B157" s="33" t="s">
        <v>213</v>
      </c>
      <c r="C157" s="43">
        <v>8971.3985845999996</v>
      </c>
      <c r="D157" s="11" t="str">
        <f t="shared" si="21"/>
        <v>N/A</v>
      </c>
      <c r="E157" s="43">
        <v>7589.0209585000002</v>
      </c>
      <c r="F157" s="11" t="str">
        <f t="shared" si="22"/>
        <v>N/A</v>
      </c>
      <c r="G157" s="43">
        <v>10232.238383</v>
      </c>
      <c r="H157" s="11" t="str">
        <f t="shared" si="23"/>
        <v>N/A</v>
      </c>
      <c r="I157" s="12">
        <v>-15.4</v>
      </c>
      <c r="J157" s="12">
        <v>34.83</v>
      </c>
      <c r="K157" s="41" t="s">
        <v>739</v>
      </c>
      <c r="L157" s="9" t="str">
        <f t="shared" si="24"/>
        <v>No</v>
      </c>
    </row>
    <row r="158" spans="1:12" ht="25" x14ac:dyDescent="0.25">
      <c r="A158" s="2" t="s">
        <v>1350</v>
      </c>
      <c r="B158" s="33" t="s">
        <v>213</v>
      </c>
      <c r="C158" s="43">
        <v>1915.7548589</v>
      </c>
      <c r="D158" s="11" t="str">
        <f t="shared" si="21"/>
        <v>N/A</v>
      </c>
      <c r="E158" s="43">
        <v>1640.3092133</v>
      </c>
      <c r="F158" s="11" t="str">
        <f t="shared" si="22"/>
        <v>N/A</v>
      </c>
      <c r="G158" s="43">
        <v>2590.5238632000001</v>
      </c>
      <c r="H158" s="11" t="str">
        <f t="shared" si="23"/>
        <v>N/A</v>
      </c>
      <c r="I158" s="12">
        <v>-14.4</v>
      </c>
      <c r="J158" s="12">
        <v>57.93</v>
      </c>
      <c r="K158" s="41" t="s">
        <v>739</v>
      </c>
      <c r="L158" s="9" t="str">
        <f t="shared" si="24"/>
        <v>No</v>
      </c>
    </row>
    <row r="159" spans="1:12" ht="25" x14ac:dyDescent="0.25">
      <c r="A159" s="2" t="s">
        <v>1351</v>
      </c>
      <c r="B159" s="33" t="s">
        <v>213</v>
      </c>
      <c r="C159" s="43">
        <v>8.3323849589000005</v>
      </c>
      <c r="D159" s="11" t="str">
        <f t="shared" si="21"/>
        <v>N/A</v>
      </c>
      <c r="E159" s="43">
        <v>5.8945841954000002</v>
      </c>
      <c r="F159" s="11" t="str">
        <f t="shared" si="22"/>
        <v>N/A</v>
      </c>
      <c r="G159" s="43">
        <v>7.4659651159999996</v>
      </c>
      <c r="H159" s="11" t="str">
        <f t="shared" si="23"/>
        <v>N/A</v>
      </c>
      <c r="I159" s="12">
        <v>-29.3</v>
      </c>
      <c r="J159" s="12">
        <v>26.66</v>
      </c>
      <c r="K159" s="41" t="s">
        <v>739</v>
      </c>
      <c r="L159" s="9" t="str">
        <f t="shared" si="24"/>
        <v>Yes</v>
      </c>
    </row>
    <row r="160" spans="1:12" ht="25" x14ac:dyDescent="0.25">
      <c r="A160" s="4" t="s">
        <v>1352</v>
      </c>
      <c r="B160" s="33" t="s">
        <v>213</v>
      </c>
      <c r="C160" s="43">
        <v>15.544043898</v>
      </c>
      <c r="D160" s="11" t="str">
        <f t="shared" si="21"/>
        <v>N/A</v>
      </c>
      <c r="E160" s="43">
        <v>12.061741316000001</v>
      </c>
      <c r="F160" s="11" t="str">
        <f t="shared" si="22"/>
        <v>N/A</v>
      </c>
      <c r="G160" s="43">
        <v>11.012626573</v>
      </c>
      <c r="H160" s="11" t="str">
        <f t="shared" si="23"/>
        <v>N/A</v>
      </c>
      <c r="I160" s="12">
        <v>-22.4</v>
      </c>
      <c r="J160" s="12">
        <v>-8.6999999999999993</v>
      </c>
      <c r="K160" s="41" t="s">
        <v>739</v>
      </c>
      <c r="L160" s="9" t="str">
        <f t="shared" si="24"/>
        <v>Yes</v>
      </c>
    </row>
    <row r="161" spans="1:12" x14ac:dyDescent="0.25">
      <c r="A161" s="4" t="s">
        <v>1353</v>
      </c>
      <c r="B161" s="33" t="s">
        <v>213</v>
      </c>
      <c r="C161" s="43">
        <v>808.45120244999998</v>
      </c>
      <c r="D161" s="11" t="str">
        <f t="shared" si="21"/>
        <v>N/A</v>
      </c>
      <c r="E161" s="43">
        <v>743.60481198000002</v>
      </c>
      <c r="F161" s="11" t="str">
        <f t="shared" si="22"/>
        <v>N/A</v>
      </c>
      <c r="G161" s="43">
        <v>708.24985127000002</v>
      </c>
      <c r="H161" s="11" t="str">
        <f t="shared" si="23"/>
        <v>N/A</v>
      </c>
      <c r="I161" s="12">
        <v>-8.02</v>
      </c>
      <c r="J161" s="12">
        <v>-4.75</v>
      </c>
      <c r="K161" s="41" t="s">
        <v>739</v>
      </c>
      <c r="L161" s="9" t="str">
        <f t="shared" si="24"/>
        <v>Yes</v>
      </c>
    </row>
    <row r="162" spans="1:12" x14ac:dyDescent="0.25">
      <c r="A162" s="4" t="s">
        <v>1354</v>
      </c>
      <c r="B162" s="33" t="s">
        <v>213</v>
      </c>
      <c r="C162" s="43">
        <v>626.59117603000004</v>
      </c>
      <c r="D162" s="11" t="str">
        <f t="shared" si="21"/>
        <v>N/A</v>
      </c>
      <c r="E162" s="43">
        <v>497.49192363999998</v>
      </c>
      <c r="F162" s="11" t="str">
        <f t="shared" si="22"/>
        <v>N/A</v>
      </c>
      <c r="G162" s="43">
        <v>589.81182125999999</v>
      </c>
      <c r="H162" s="11" t="str">
        <f t="shared" si="23"/>
        <v>N/A</v>
      </c>
      <c r="I162" s="12">
        <v>-20.6</v>
      </c>
      <c r="J162" s="12">
        <v>18.559999999999999</v>
      </c>
      <c r="K162" s="41" t="s">
        <v>739</v>
      </c>
      <c r="L162" s="9" t="str">
        <f t="shared" si="24"/>
        <v>Yes</v>
      </c>
    </row>
    <row r="163" spans="1:12" x14ac:dyDescent="0.25">
      <c r="A163" s="4" t="s">
        <v>1705</v>
      </c>
      <c r="B163" s="33" t="s">
        <v>213</v>
      </c>
      <c r="C163" s="43">
        <v>2492.5904068</v>
      </c>
      <c r="D163" s="11" t="str">
        <f t="shared" si="21"/>
        <v>N/A</v>
      </c>
      <c r="E163" s="43">
        <v>2263.5667527000001</v>
      </c>
      <c r="F163" s="11" t="str">
        <f t="shared" si="22"/>
        <v>N/A</v>
      </c>
      <c r="G163" s="43">
        <v>2218.5554643</v>
      </c>
      <c r="H163" s="11" t="str">
        <f t="shared" si="23"/>
        <v>N/A</v>
      </c>
      <c r="I163" s="12">
        <v>-9.19</v>
      </c>
      <c r="J163" s="12">
        <v>-1.99</v>
      </c>
      <c r="K163" s="41" t="s">
        <v>739</v>
      </c>
      <c r="L163" s="9" t="str">
        <f t="shared" si="24"/>
        <v>Yes</v>
      </c>
    </row>
    <row r="164" spans="1:12" x14ac:dyDescent="0.25">
      <c r="A164" s="4" t="s">
        <v>1355</v>
      </c>
      <c r="B164" s="33" t="s">
        <v>213</v>
      </c>
      <c r="C164" s="43">
        <v>228.42707279000001</v>
      </c>
      <c r="D164" s="11" t="str">
        <f t="shared" si="21"/>
        <v>N/A</v>
      </c>
      <c r="E164" s="43">
        <v>212.74929265</v>
      </c>
      <c r="F164" s="11" t="str">
        <f t="shared" si="22"/>
        <v>N/A</v>
      </c>
      <c r="G164" s="43">
        <v>189.33393957000001</v>
      </c>
      <c r="H164" s="11" t="str">
        <f t="shared" si="23"/>
        <v>N/A</v>
      </c>
      <c r="I164" s="12">
        <v>-6.86</v>
      </c>
      <c r="J164" s="12">
        <v>-11</v>
      </c>
      <c r="K164" s="41" t="s">
        <v>739</v>
      </c>
      <c r="L164" s="9" t="str">
        <f t="shared" si="24"/>
        <v>Yes</v>
      </c>
    </row>
    <row r="165" spans="1:12" x14ac:dyDescent="0.25">
      <c r="A165" s="4" t="s">
        <v>1356</v>
      </c>
      <c r="B165" s="33" t="s">
        <v>213</v>
      </c>
      <c r="C165" s="43">
        <v>511.17400337999999</v>
      </c>
      <c r="D165" s="11" t="str">
        <f t="shared" si="21"/>
        <v>N/A</v>
      </c>
      <c r="E165" s="43">
        <v>471.15164200999999</v>
      </c>
      <c r="F165" s="11" t="str">
        <f t="shared" si="22"/>
        <v>N/A</v>
      </c>
      <c r="G165" s="43">
        <v>328.76838984</v>
      </c>
      <c r="H165" s="11" t="str">
        <f t="shared" si="23"/>
        <v>N/A</v>
      </c>
      <c r="I165" s="12">
        <v>-7.83</v>
      </c>
      <c r="J165" s="12">
        <v>-30.2</v>
      </c>
      <c r="K165" s="41" t="s">
        <v>739</v>
      </c>
      <c r="L165" s="9" t="str">
        <f t="shared" si="24"/>
        <v>No</v>
      </c>
    </row>
    <row r="166" spans="1:12" x14ac:dyDescent="0.25">
      <c r="A166" s="4" t="s">
        <v>1357</v>
      </c>
      <c r="B166" s="33" t="s">
        <v>213</v>
      </c>
      <c r="C166" s="43">
        <v>1529.8289887000001</v>
      </c>
      <c r="D166" s="11" t="str">
        <f t="shared" si="21"/>
        <v>N/A</v>
      </c>
      <c r="E166" s="43">
        <v>1419.4989596999999</v>
      </c>
      <c r="F166" s="11" t="str">
        <f t="shared" si="22"/>
        <v>N/A</v>
      </c>
      <c r="G166" s="43">
        <v>1446.8440674999999</v>
      </c>
      <c r="H166" s="11" t="str">
        <f t="shared" si="23"/>
        <v>N/A</v>
      </c>
      <c r="I166" s="12">
        <v>-7.21</v>
      </c>
      <c r="J166" s="12">
        <v>1.9259999999999999</v>
      </c>
      <c r="K166" s="41" t="s">
        <v>739</v>
      </c>
      <c r="L166" s="9" t="str">
        <f t="shared" si="24"/>
        <v>Yes</v>
      </c>
    </row>
    <row r="167" spans="1:12" x14ac:dyDescent="0.25">
      <c r="A167" s="42" t="s">
        <v>1358</v>
      </c>
      <c r="B167" s="33" t="s">
        <v>213</v>
      </c>
      <c r="C167" s="43">
        <v>2015.4302063</v>
      </c>
      <c r="D167" s="11" t="str">
        <f t="shared" si="21"/>
        <v>N/A</v>
      </c>
      <c r="E167" s="43">
        <v>1827.1095981999999</v>
      </c>
      <c r="F167" s="11" t="str">
        <f t="shared" si="22"/>
        <v>N/A</v>
      </c>
      <c r="G167" s="43">
        <v>2877.6847071000002</v>
      </c>
      <c r="H167" s="11" t="str">
        <f t="shared" si="23"/>
        <v>N/A</v>
      </c>
      <c r="I167" s="12">
        <v>-9.34</v>
      </c>
      <c r="J167" s="12">
        <v>57.5</v>
      </c>
      <c r="K167" s="41" t="s">
        <v>739</v>
      </c>
      <c r="L167" s="9" t="str">
        <f t="shared" si="24"/>
        <v>No</v>
      </c>
    </row>
    <row r="168" spans="1:12" x14ac:dyDescent="0.25">
      <c r="A168" s="42" t="s">
        <v>1359</v>
      </c>
      <c r="B168" s="33" t="s">
        <v>213</v>
      </c>
      <c r="C168" s="43">
        <v>4207.1429429</v>
      </c>
      <c r="D168" s="11" t="str">
        <f t="shared" si="21"/>
        <v>N/A</v>
      </c>
      <c r="E168" s="43">
        <v>3952.4528295999999</v>
      </c>
      <c r="F168" s="11" t="str">
        <f t="shared" si="22"/>
        <v>N/A</v>
      </c>
      <c r="G168" s="43">
        <v>3957.3255874000001</v>
      </c>
      <c r="H168" s="11" t="str">
        <f t="shared" si="23"/>
        <v>N/A</v>
      </c>
      <c r="I168" s="12">
        <v>-6.05</v>
      </c>
      <c r="J168" s="12">
        <v>0.12330000000000001</v>
      </c>
      <c r="K168" s="41" t="s">
        <v>739</v>
      </c>
      <c r="L168" s="9" t="str">
        <f t="shared" si="24"/>
        <v>Yes</v>
      </c>
    </row>
    <row r="169" spans="1:12" x14ac:dyDescent="0.25">
      <c r="A169" s="42" t="s">
        <v>1360</v>
      </c>
      <c r="B169" s="33" t="s">
        <v>213</v>
      </c>
      <c r="C169" s="43">
        <v>605.28564582000001</v>
      </c>
      <c r="D169" s="11" t="str">
        <f t="shared" si="21"/>
        <v>N/A</v>
      </c>
      <c r="E169" s="43">
        <v>544.64193043</v>
      </c>
      <c r="F169" s="11" t="str">
        <f t="shared" si="22"/>
        <v>N/A</v>
      </c>
      <c r="G169" s="43">
        <v>543.19929552999997</v>
      </c>
      <c r="H169" s="11" t="str">
        <f t="shared" si="23"/>
        <v>N/A</v>
      </c>
      <c r="I169" s="12">
        <v>-10</v>
      </c>
      <c r="J169" s="12">
        <v>-0.26500000000000001</v>
      </c>
      <c r="K169" s="41" t="s">
        <v>739</v>
      </c>
      <c r="L169" s="9" t="str">
        <f t="shared" si="24"/>
        <v>Yes</v>
      </c>
    </row>
    <row r="170" spans="1:12" x14ac:dyDescent="0.25">
      <c r="A170" s="42" t="s">
        <v>1361</v>
      </c>
      <c r="B170" s="33" t="s">
        <v>213</v>
      </c>
      <c r="C170" s="43">
        <v>1014.7738164</v>
      </c>
      <c r="D170" s="11" t="str">
        <f t="shared" si="21"/>
        <v>N/A</v>
      </c>
      <c r="E170" s="43">
        <v>889.94448884999997</v>
      </c>
      <c r="F170" s="11" t="str">
        <f t="shared" si="22"/>
        <v>N/A</v>
      </c>
      <c r="G170" s="43">
        <v>793.60703206999995</v>
      </c>
      <c r="H170" s="11" t="str">
        <f t="shared" si="23"/>
        <v>N/A</v>
      </c>
      <c r="I170" s="12">
        <v>-12.3</v>
      </c>
      <c r="J170" s="12">
        <v>-10.8</v>
      </c>
      <c r="K170" s="41" t="s">
        <v>739</v>
      </c>
      <c r="L170" s="9" t="str">
        <f t="shared" si="24"/>
        <v>Yes</v>
      </c>
    </row>
    <row r="171" spans="1:12" x14ac:dyDescent="0.25">
      <c r="A171" s="42" t="s">
        <v>85</v>
      </c>
      <c r="B171" s="33" t="s">
        <v>213</v>
      </c>
      <c r="C171" s="8">
        <v>9.2613461946999998</v>
      </c>
      <c r="D171" s="11" t="str">
        <f t="shared" ref="D171:D202" si="25">IF($B171="N/A","N/A",IF(C171&gt;10,"No",IF(C171&lt;-10,"No","Yes")))</f>
        <v>N/A</v>
      </c>
      <c r="E171" s="8">
        <v>7.9061443347999996</v>
      </c>
      <c r="F171" s="11" t="str">
        <f t="shared" ref="F171:F202" si="26">IF($B171="N/A","N/A",IF(E171&gt;10,"No",IF(E171&lt;-10,"No","Yes")))</f>
        <v>N/A</v>
      </c>
      <c r="G171" s="8">
        <v>8.4294763366000005</v>
      </c>
      <c r="H171" s="11" t="str">
        <f t="shared" ref="H171:H202" si="27">IF($B171="N/A","N/A",IF(G171&gt;10,"No",IF(G171&lt;-10,"No","Yes")))</f>
        <v>N/A</v>
      </c>
      <c r="I171" s="12">
        <v>-14.6</v>
      </c>
      <c r="J171" s="12">
        <v>6.6189999999999998</v>
      </c>
      <c r="K171" s="41" t="s">
        <v>739</v>
      </c>
      <c r="L171" s="9" t="str">
        <f t="shared" ref="L171:L202" si="28">IF(J171="Div by 0", "N/A", IF(K171="N/A","N/A", IF(J171&gt;VALUE(MID(K171,1,2)), "No", IF(J171&lt;-1*VALUE(MID(K171,1,2)), "No", "Yes"))))</f>
        <v>Yes</v>
      </c>
    </row>
    <row r="172" spans="1:12" x14ac:dyDescent="0.25">
      <c r="A172" s="42" t="s">
        <v>465</v>
      </c>
      <c r="B172" s="33" t="s">
        <v>213</v>
      </c>
      <c r="C172" s="8">
        <v>7.4988706519999999</v>
      </c>
      <c r="D172" s="11" t="str">
        <f t="shared" si="25"/>
        <v>N/A</v>
      </c>
      <c r="E172" s="8">
        <v>7.4355893739000001</v>
      </c>
      <c r="F172" s="11" t="str">
        <f t="shared" si="26"/>
        <v>N/A</v>
      </c>
      <c r="G172" s="8">
        <v>10.236781199999999</v>
      </c>
      <c r="H172" s="11" t="str">
        <f t="shared" si="27"/>
        <v>N/A</v>
      </c>
      <c r="I172" s="12">
        <v>-0.84399999999999997</v>
      </c>
      <c r="J172" s="12">
        <v>37.67</v>
      </c>
      <c r="K172" s="41" t="s">
        <v>739</v>
      </c>
      <c r="L172" s="9" t="str">
        <f t="shared" si="28"/>
        <v>No</v>
      </c>
    </row>
    <row r="173" spans="1:12" x14ac:dyDescent="0.25">
      <c r="A173" s="42" t="s">
        <v>466</v>
      </c>
      <c r="B173" s="33" t="s">
        <v>213</v>
      </c>
      <c r="C173" s="8">
        <v>11.324838795</v>
      </c>
      <c r="D173" s="11" t="str">
        <f t="shared" si="25"/>
        <v>N/A</v>
      </c>
      <c r="E173" s="8">
        <v>10.042408046</v>
      </c>
      <c r="F173" s="11" t="str">
        <f t="shared" si="26"/>
        <v>N/A</v>
      </c>
      <c r="G173" s="8">
        <v>11.8102222</v>
      </c>
      <c r="H173" s="11" t="str">
        <f t="shared" si="27"/>
        <v>N/A</v>
      </c>
      <c r="I173" s="12">
        <v>-11.3</v>
      </c>
      <c r="J173" s="12">
        <v>17.600000000000001</v>
      </c>
      <c r="K173" s="41" t="s">
        <v>739</v>
      </c>
      <c r="L173" s="9" t="str">
        <f t="shared" si="28"/>
        <v>Yes</v>
      </c>
    </row>
    <row r="174" spans="1:12" x14ac:dyDescent="0.25">
      <c r="A174" s="2" t="s">
        <v>467</v>
      </c>
      <c r="B174" s="33" t="s">
        <v>213</v>
      </c>
      <c r="C174" s="8">
        <v>7.2421321688999996</v>
      </c>
      <c r="D174" s="11" t="str">
        <f t="shared" si="25"/>
        <v>N/A</v>
      </c>
      <c r="E174" s="8">
        <v>6.0448448990000001</v>
      </c>
      <c r="F174" s="11" t="str">
        <f t="shared" si="26"/>
        <v>N/A</v>
      </c>
      <c r="G174" s="8">
        <v>6.0285513947</v>
      </c>
      <c r="H174" s="11" t="str">
        <f t="shared" si="27"/>
        <v>N/A</v>
      </c>
      <c r="I174" s="12">
        <v>-16.5</v>
      </c>
      <c r="J174" s="12">
        <v>-0.27</v>
      </c>
      <c r="K174" s="41" t="s">
        <v>739</v>
      </c>
      <c r="L174" s="9" t="str">
        <f t="shared" si="28"/>
        <v>Yes</v>
      </c>
    </row>
    <row r="175" spans="1:12" x14ac:dyDescent="0.25">
      <c r="A175" s="2" t="s">
        <v>468</v>
      </c>
      <c r="B175" s="33" t="s">
        <v>213</v>
      </c>
      <c r="C175" s="8">
        <v>12.242758516</v>
      </c>
      <c r="D175" s="11" t="str">
        <f t="shared" si="25"/>
        <v>N/A</v>
      </c>
      <c r="E175" s="8">
        <v>10.382792863000001</v>
      </c>
      <c r="F175" s="11" t="str">
        <f t="shared" si="26"/>
        <v>N/A</v>
      </c>
      <c r="G175" s="8">
        <v>10.512578745000001</v>
      </c>
      <c r="H175" s="11" t="str">
        <f t="shared" si="27"/>
        <v>N/A</v>
      </c>
      <c r="I175" s="12">
        <v>-15.2</v>
      </c>
      <c r="J175" s="12">
        <v>1.25</v>
      </c>
      <c r="K175" s="41" t="s">
        <v>739</v>
      </c>
      <c r="L175" s="9" t="str">
        <f t="shared" si="28"/>
        <v>Yes</v>
      </c>
    </row>
    <row r="176" spans="1:12" x14ac:dyDescent="0.25">
      <c r="A176" s="2" t="s">
        <v>1362</v>
      </c>
      <c r="B176" s="33" t="s">
        <v>213</v>
      </c>
      <c r="C176" s="8">
        <v>1.3852977957999999</v>
      </c>
      <c r="D176" s="11" t="str">
        <f t="shared" si="25"/>
        <v>N/A</v>
      </c>
      <c r="E176" s="8">
        <v>1.1819601642999999</v>
      </c>
      <c r="F176" s="11" t="str">
        <f t="shared" si="26"/>
        <v>N/A</v>
      </c>
      <c r="G176" s="8">
        <v>1.7676119594999999</v>
      </c>
      <c r="H176" s="11" t="str">
        <f t="shared" si="27"/>
        <v>N/A</v>
      </c>
      <c r="I176" s="12">
        <v>-14.7</v>
      </c>
      <c r="J176" s="12">
        <v>49.55</v>
      </c>
      <c r="K176" s="41" t="s">
        <v>739</v>
      </c>
      <c r="L176" s="9" t="str">
        <f t="shared" si="28"/>
        <v>No</v>
      </c>
    </row>
    <row r="177" spans="1:12" x14ac:dyDescent="0.25">
      <c r="A177" s="2" t="s">
        <v>1363</v>
      </c>
      <c r="B177" s="33" t="s">
        <v>213</v>
      </c>
      <c r="C177" s="8">
        <v>19.876524620000001</v>
      </c>
      <c r="D177" s="11" t="str">
        <f t="shared" si="25"/>
        <v>N/A</v>
      </c>
      <c r="E177" s="8">
        <v>16.793485516000001</v>
      </c>
      <c r="F177" s="11" t="str">
        <f t="shared" si="26"/>
        <v>N/A</v>
      </c>
      <c r="G177" s="8">
        <v>21.701976144</v>
      </c>
      <c r="H177" s="11" t="str">
        <f t="shared" si="27"/>
        <v>N/A</v>
      </c>
      <c r="I177" s="12">
        <v>-15.5</v>
      </c>
      <c r="J177" s="12">
        <v>29.23</v>
      </c>
      <c r="K177" s="41" t="s">
        <v>739</v>
      </c>
      <c r="L177" s="9" t="str">
        <f t="shared" si="28"/>
        <v>Yes</v>
      </c>
    </row>
    <row r="178" spans="1:12" x14ac:dyDescent="0.25">
      <c r="A178" s="2" t="s">
        <v>1364</v>
      </c>
      <c r="B178" s="33" t="s">
        <v>213</v>
      </c>
      <c r="C178" s="8">
        <v>4.2736441934</v>
      </c>
      <c r="D178" s="11" t="str">
        <f t="shared" si="25"/>
        <v>N/A</v>
      </c>
      <c r="E178" s="8">
        <v>3.6743488423000001</v>
      </c>
      <c r="F178" s="11" t="str">
        <f t="shared" si="26"/>
        <v>N/A</v>
      </c>
      <c r="G178" s="8">
        <v>5.4409672831</v>
      </c>
      <c r="H178" s="11" t="str">
        <f t="shared" si="27"/>
        <v>N/A</v>
      </c>
      <c r="I178" s="12">
        <v>-14</v>
      </c>
      <c r="J178" s="12">
        <v>48.08</v>
      </c>
      <c r="K178" s="41" t="s">
        <v>739</v>
      </c>
      <c r="L178" s="9" t="str">
        <f t="shared" si="28"/>
        <v>No</v>
      </c>
    </row>
    <row r="179" spans="1:12" x14ac:dyDescent="0.25">
      <c r="A179" s="2" t="s">
        <v>1365</v>
      </c>
      <c r="B179" s="33" t="s">
        <v>213</v>
      </c>
      <c r="C179" s="8">
        <v>0.1133484972</v>
      </c>
      <c r="D179" s="11" t="str">
        <f t="shared" si="25"/>
        <v>N/A</v>
      </c>
      <c r="E179" s="8">
        <v>8.47528632E-2</v>
      </c>
      <c r="F179" s="11" t="str">
        <f t="shared" si="26"/>
        <v>N/A</v>
      </c>
      <c r="G179" s="8">
        <v>0.1068212196</v>
      </c>
      <c r="H179" s="11" t="str">
        <f t="shared" si="27"/>
        <v>N/A</v>
      </c>
      <c r="I179" s="12">
        <v>-25.2</v>
      </c>
      <c r="J179" s="12">
        <v>26.04</v>
      </c>
      <c r="K179" s="41" t="s">
        <v>739</v>
      </c>
      <c r="L179" s="9" t="str">
        <f t="shared" si="28"/>
        <v>Yes</v>
      </c>
    </row>
    <row r="180" spans="1:12" x14ac:dyDescent="0.25">
      <c r="A180" s="2" t="s">
        <v>1366</v>
      </c>
      <c r="B180" s="33" t="s">
        <v>213</v>
      </c>
      <c r="C180" s="8">
        <v>0.38438653989999999</v>
      </c>
      <c r="D180" s="11" t="str">
        <f t="shared" si="25"/>
        <v>N/A</v>
      </c>
      <c r="E180" s="8">
        <v>0.3263422473</v>
      </c>
      <c r="F180" s="11" t="str">
        <f t="shared" si="26"/>
        <v>N/A</v>
      </c>
      <c r="G180" s="8">
        <v>0.28696757270000001</v>
      </c>
      <c r="H180" s="11" t="str">
        <f t="shared" si="27"/>
        <v>N/A</v>
      </c>
      <c r="I180" s="12">
        <v>-15.1</v>
      </c>
      <c r="J180" s="12">
        <v>-12.1</v>
      </c>
      <c r="K180" s="41" t="s">
        <v>739</v>
      </c>
      <c r="L180" s="9" t="str">
        <f t="shared" si="28"/>
        <v>Yes</v>
      </c>
    </row>
    <row r="181" spans="1:12" x14ac:dyDescent="0.25">
      <c r="A181" s="2" t="s">
        <v>86</v>
      </c>
      <c r="B181" s="33" t="s">
        <v>213</v>
      </c>
      <c r="C181" s="8">
        <v>1.3236168947</v>
      </c>
      <c r="D181" s="11" t="str">
        <f t="shared" si="25"/>
        <v>N/A</v>
      </c>
      <c r="E181" s="8">
        <v>1.2457363190999999</v>
      </c>
      <c r="F181" s="11" t="str">
        <f t="shared" si="26"/>
        <v>N/A</v>
      </c>
      <c r="G181" s="8">
        <v>2.2933509322000001</v>
      </c>
      <c r="H181" s="11" t="str">
        <f t="shared" si="27"/>
        <v>N/A</v>
      </c>
      <c r="I181" s="12">
        <v>-5.88</v>
      </c>
      <c r="J181" s="12">
        <v>84.1</v>
      </c>
      <c r="K181" s="41" t="s">
        <v>739</v>
      </c>
      <c r="L181" s="9" t="str">
        <f t="shared" si="28"/>
        <v>No</v>
      </c>
    </row>
    <row r="182" spans="1:12" x14ac:dyDescent="0.25">
      <c r="A182" s="2" t="s">
        <v>87</v>
      </c>
      <c r="B182" s="33" t="s">
        <v>213</v>
      </c>
      <c r="C182" s="8">
        <v>63.445361704</v>
      </c>
      <c r="D182" s="11" t="str">
        <f t="shared" si="25"/>
        <v>N/A</v>
      </c>
      <c r="E182" s="8">
        <v>56.200864866000003</v>
      </c>
      <c r="F182" s="11" t="str">
        <f t="shared" si="26"/>
        <v>N/A</v>
      </c>
      <c r="G182" s="8">
        <v>57.851743405999997</v>
      </c>
      <c r="H182" s="11" t="str">
        <f t="shared" si="27"/>
        <v>N/A</v>
      </c>
      <c r="I182" s="12">
        <v>-11.4</v>
      </c>
      <c r="J182" s="12">
        <v>2.9369999999999998</v>
      </c>
      <c r="K182" s="41" t="s">
        <v>739</v>
      </c>
      <c r="L182" s="9" t="str">
        <f t="shared" si="28"/>
        <v>Yes</v>
      </c>
    </row>
    <row r="183" spans="1:12" x14ac:dyDescent="0.25">
      <c r="A183" s="2" t="s">
        <v>469</v>
      </c>
      <c r="B183" s="33" t="s">
        <v>213</v>
      </c>
      <c r="C183" s="8">
        <v>28.745670832999998</v>
      </c>
      <c r="D183" s="11" t="str">
        <f t="shared" si="25"/>
        <v>N/A</v>
      </c>
      <c r="E183" s="8">
        <v>24.869843812999999</v>
      </c>
      <c r="F183" s="11" t="str">
        <f t="shared" si="26"/>
        <v>N/A</v>
      </c>
      <c r="G183" s="8">
        <v>31.725120171</v>
      </c>
      <c r="H183" s="11" t="str">
        <f t="shared" si="27"/>
        <v>N/A</v>
      </c>
      <c r="I183" s="12">
        <v>-13.5</v>
      </c>
      <c r="J183" s="12">
        <v>27.56</v>
      </c>
      <c r="K183" s="41" t="s">
        <v>739</v>
      </c>
      <c r="L183" s="9" t="str">
        <f t="shared" si="28"/>
        <v>Yes</v>
      </c>
    </row>
    <row r="184" spans="1:12" x14ac:dyDescent="0.25">
      <c r="A184" s="2" t="s">
        <v>470</v>
      </c>
      <c r="B184" s="33" t="s">
        <v>213</v>
      </c>
      <c r="C184" s="8">
        <v>79.067419716000003</v>
      </c>
      <c r="D184" s="11" t="str">
        <f t="shared" si="25"/>
        <v>N/A</v>
      </c>
      <c r="E184" s="8">
        <v>70.589981956000003</v>
      </c>
      <c r="F184" s="11" t="str">
        <f t="shared" si="26"/>
        <v>N/A</v>
      </c>
      <c r="G184" s="8">
        <v>74.969343209000002</v>
      </c>
      <c r="H184" s="11" t="str">
        <f t="shared" si="27"/>
        <v>N/A</v>
      </c>
      <c r="I184" s="12">
        <v>-10.7</v>
      </c>
      <c r="J184" s="12">
        <v>6.2039999999999997</v>
      </c>
      <c r="K184" s="41" t="s">
        <v>739</v>
      </c>
      <c r="L184" s="9" t="str">
        <f t="shared" si="28"/>
        <v>Yes</v>
      </c>
    </row>
    <row r="185" spans="1:12" x14ac:dyDescent="0.25">
      <c r="A185" s="2" t="s">
        <v>471</v>
      </c>
      <c r="B185" s="33" t="s">
        <v>213</v>
      </c>
      <c r="C185" s="8">
        <v>58.701969525000003</v>
      </c>
      <c r="D185" s="11" t="str">
        <f t="shared" si="25"/>
        <v>N/A</v>
      </c>
      <c r="E185" s="8">
        <v>51.409540014000001</v>
      </c>
      <c r="F185" s="11" t="str">
        <f t="shared" si="26"/>
        <v>N/A</v>
      </c>
      <c r="G185" s="8">
        <v>53.026053421999997</v>
      </c>
      <c r="H185" s="11" t="str">
        <f t="shared" si="27"/>
        <v>N/A</v>
      </c>
      <c r="I185" s="12">
        <v>-12.4</v>
      </c>
      <c r="J185" s="12">
        <v>3.1440000000000001</v>
      </c>
      <c r="K185" s="41" t="s">
        <v>739</v>
      </c>
      <c r="L185" s="9" t="str">
        <f t="shared" si="28"/>
        <v>Yes</v>
      </c>
    </row>
    <row r="186" spans="1:12" x14ac:dyDescent="0.25">
      <c r="A186" s="2" t="s">
        <v>472</v>
      </c>
      <c r="B186" s="33" t="s">
        <v>213</v>
      </c>
      <c r="C186" s="8">
        <v>61.176959474</v>
      </c>
      <c r="D186" s="11" t="str">
        <f t="shared" si="25"/>
        <v>N/A</v>
      </c>
      <c r="E186" s="8">
        <v>54.813136100000001</v>
      </c>
      <c r="F186" s="11" t="str">
        <f t="shared" si="26"/>
        <v>N/A</v>
      </c>
      <c r="G186" s="8">
        <v>52.819798028999998</v>
      </c>
      <c r="H186" s="11" t="str">
        <f t="shared" si="27"/>
        <v>N/A</v>
      </c>
      <c r="I186" s="12">
        <v>-10.4</v>
      </c>
      <c r="J186" s="12">
        <v>-3.64</v>
      </c>
      <c r="K186" s="41" t="s">
        <v>739</v>
      </c>
      <c r="L186" s="9" t="str">
        <f t="shared" si="28"/>
        <v>Yes</v>
      </c>
    </row>
    <row r="187" spans="1:12" x14ac:dyDescent="0.25">
      <c r="A187" s="2" t="s">
        <v>116</v>
      </c>
      <c r="B187" s="33" t="s">
        <v>213</v>
      </c>
      <c r="C187" s="8">
        <v>78.212051102000004</v>
      </c>
      <c r="D187" s="11" t="str">
        <f t="shared" si="25"/>
        <v>N/A</v>
      </c>
      <c r="E187" s="8">
        <v>69.839945451000006</v>
      </c>
      <c r="F187" s="11" t="str">
        <f t="shared" si="26"/>
        <v>N/A</v>
      </c>
      <c r="G187" s="8">
        <v>72.503587135000004</v>
      </c>
      <c r="H187" s="11" t="str">
        <f t="shared" si="27"/>
        <v>N/A</v>
      </c>
      <c r="I187" s="12">
        <v>-10.7</v>
      </c>
      <c r="J187" s="12">
        <v>3.8140000000000001</v>
      </c>
      <c r="K187" s="41" t="s">
        <v>739</v>
      </c>
      <c r="L187" s="9" t="str">
        <f t="shared" si="28"/>
        <v>Yes</v>
      </c>
    </row>
    <row r="188" spans="1:12" x14ac:dyDescent="0.25">
      <c r="A188" s="2" t="s">
        <v>473</v>
      </c>
      <c r="B188" s="33" t="s">
        <v>213</v>
      </c>
      <c r="C188" s="8">
        <v>36.365005269999997</v>
      </c>
      <c r="D188" s="11" t="str">
        <f t="shared" si="25"/>
        <v>N/A</v>
      </c>
      <c r="E188" s="8">
        <v>32.465625416999998</v>
      </c>
      <c r="F188" s="11" t="str">
        <f t="shared" si="26"/>
        <v>N/A</v>
      </c>
      <c r="G188" s="8">
        <v>42.941071745999999</v>
      </c>
      <c r="H188" s="11" t="str">
        <f t="shared" si="27"/>
        <v>N/A</v>
      </c>
      <c r="I188" s="12">
        <v>-10.7</v>
      </c>
      <c r="J188" s="12">
        <v>32.270000000000003</v>
      </c>
      <c r="K188" s="41" t="s">
        <v>739</v>
      </c>
      <c r="L188" s="9" t="str">
        <f t="shared" si="28"/>
        <v>No</v>
      </c>
    </row>
    <row r="189" spans="1:12" x14ac:dyDescent="0.25">
      <c r="A189" s="2" t="s">
        <v>474</v>
      </c>
      <c r="B189" s="33" t="s">
        <v>213</v>
      </c>
      <c r="C189" s="8">
        <v>86.143170264000005</v>
      </c>
      <c r="D189" s="11" t="str">
        <f t="shared" si="25"/>
        <v>N/A</v>
      </c>
      <c r="E189" s="8">
        <v>79.293148474000006</v>
      </c>
      <c r="F189" s="11" t="str">
        <f t="shared" si="26"/>
        <v>N/A</v>
      </c>
      <c r="G189" s="8">
        <v>83.030852995000004</v>
      </c>
      <c r="H189" s="11" t="str">
        <f t="shared" si="27"/>
        <v>N/A</v>
      </c>
      <c r="I189" s="12">
        <v>-7.95</v>
      </c>
      <c r="J189" s="12">
        <v>4.7140000000000004</v>
      </c>
      <c r="K189" s="41" t="s">
        <v>739</v>
      </c>
      <c r="L189" s="9" t="str">
        <f t="shared" si="28"/>
        <v>Yes</v>
      </c>
    </row>
    <row r="190" spans="1:12" x14ac:dyDescent="0.25">
      <c r="A190" s="2" t="s">
        <v>475</v>
      </c>
      <c r="B190" s="33" t="s">
        <v>213</v>
      </c>
      <c r="C190" s="8">
        <v>77.822872052999998</v>
      </c>
      <c r="D190" s="11" t="str">
        <f t="shared" si="25"/>
        <v>N/A</v>
      </c>
      <c r="E190" s="8">
        <v>68.147747120999995</v>
      </c>
      <c r="F190" s="11" t="str">
        <f t="shared" si="26"/>
        <v>N/A</v>
      </c>
      <c r="G190" s="8">
        <v>71.329184652999999</v>
      </c>
      <c r="H190" s="11" t="str">
        <f t="shared" si="27"/>
        <v>N/A</v>
      </c>
      <c r="I190" s="12">
        <v>-12.4</v>
      </c>
      <c r="J190" s="12">
        <v>4.6680000000000001</v>
      </c>
      <c r="K190" s="41" t="s">
        <v>739</v>
      </c>
      <c r="L190" s="9" t="str">
        <f t="shared" si="28"/>
        <v>Yes</v>
      </c>
    </row>
    <row r="191" spans="1:12" x14ac:dyDescent="0.25">
      <c r="A191" s="2" t="s">
        <v>476</v>
      </c>
      <c r="B191" s="33" t="s">
        <v>213</v>
      </c>
      <c r="C191" s="8">
        <v>73.567050424000001</v>
      </c>
      <c r="D191" s="11" t="str">
        <f t="shared" si="25"/>
        <v>N/A</v>
      </c>
      <c r="E191" s="8">
        <v>66.242531624999998</v>
      </c>
      <c r="F191" s="11" t="str">
        <f t="shared" si="26"/>
        <v>N/A</v>
      </c>
      <c r="G191" s="8">
        <v>65.971111930999996</v>
      </c>
      <c r="H191" s="11" t="str">
        <f t="shared" si="27"/>
        <v>N/A</v>
      </c>
      <c r="I191" s="12">
        <v>-9.9600000000000009</v>
      </c>
      <c r="J191" s="12">
        <v>-0.41</v>
      </c>
      <c r="K191" s="41" t="s">
        <v>739</v>
      </c>
      <c r="L191" s="9" t="str">
        <f t="shared" si="28"/>
        <v>Yes</v>
      </c>
    </row>
    <row r="192" spans="1:12" x14ac:dyDescent="0.25">
      <c r="A192" s="2" t="s">
        <v>1367</v>
      </c>
      <c r="B192" s="33" t="s">
        <v>213</v>
      </c>
      <c r="C192" s="34">
        <v>5.5480613085000003</v>
      </c>
      <c r="D192" s="11" t="str">
        <f t="shared" si="25"/>
        <v>N/A</v>
      </c>
      <c r="E192" s="34">
        <v>5.7209781837999998</v>
      </c>
      <c r="F192" s="11" t="str">
        <f t="shared" si="26"/>
        <v>N/A</v>
      </c>
      <c r="G192" s="34">
        <v>6.0616869636999997</v>
      </c>
      <c r="H192" s="11" t="str">
        <f t="shared" si="27"/>
        <v>N/A</v>
      </c>
      <c r="I192" s="12">
        <v>3.117</v>
      </c>
      <c r="J192" s="12">
        <v>5.9550000000000001</v>
      </c>
      <c r="K192" s="41" t="s">
        <v>739</v>
      </c>
      <c r="L192" s="9" t="str">
        <f t="shared" si="28"/>
        <v>Yes</v>
      </c>
    </row>
    <row r="193" spans="1:12" x14ac:dyDescent="0.25">
      <c r="A193" s="2" t="s">
        <v>1368</v>
      </c>
      <c r="B193" s="33" t="s">
        <v>213</v>
      </c>
      <c r="C193" s="34">
        <v>9.5200803213</v>
      </c>
      <c r="D193" s="11" t="str">
        <f t="shared" si="25"/>
        <v>N/A</v>
      </c>
      <c r="E193" s="34">
        <v>8.8061041292999995</v>
      </c>
      <c r="F193" s="11" t="str">
        <f t="shared" si="26"/>
        <v>N/A</v>
      </c>
      <c r="G193" s="34">
        <v>8.6713043477999996</v>
      </c>
      <c r="H193" s="11" t="str">
        <f t="shared" si="27"/>
        <v>N/A</v>
      </c>
      <c r="I193" s="12">
        <v>-7.5</v>
      </c>
      <c r="J193" s="12">
        <v>-1.53</v>
      </c>
      <c r="K193" s="41" t="s">
        <v>739</v>
      </c>
      <c r="L193" s="9" t="str">
        <f t="shared" si="28"/>
        <v>Yes</v>
      </c>
    </row>
    <row r="194" spans="1:12" x14ac:dyDescent="0.25">
      <c r="A194" s="2" t="s">
        <v>1369</v>
      </c>
      <c r="B194" s="33" t="s">
        <v>213</v>
      </c>
      <c r="C194" s="34">
        <v>10.486186957999999</v>
      </c>
      <c r="D194" s="11" t="str">
        <f t="shared" si="25"/>
        <v>N/A</v>
      </c>
      <c r="E194" s="34">
        <v>10.526990144000001</v>
      </c>
      <c r="F194" s="11" t="str">
        <f t="shared" si="26"/>
        <v>N/A</v>
      </c>
      <c r="G194" s="34">
        <v>10.747793583</v>
      </c>
      <c r="H194" s="11" t="str">
        <f t="shared" si="27"/>
        <v>N/A</v>
      </c>
      <c r="I194" s="12">
        <v>0.3891</v>
      </c>
      <c r="J194" s="12">
        <v>2.097</v>
      </c>
      <c r="K194" s="41" t="s">
        <v>739</v>
      </c>
      <c r="L194" s="9" t="str">
        <f t="shared" si="28"/>
        <v>Yes</v>
      </c>
    </row>
    <row r="195" spans="1:12" x14ac:dyDescent="0.25">
      <c r="A195" s="2" t="s">
        <v>1370</v>
      </c>
      <c r="B195" s="33" t="s">
        <v>213</v>
      </c>
      <c r="C195" s="34">
        <v>3.5735819327999998</v>
      </c>
      <c r="D195" s="11" t="str">
        <f t="shared" si="25"/>
        <v>N/A</v>
      </c>
      <c r="E195" s="34">
        <v>3.6916515620000001</v>
      </c>
      <c r="F195" s="11" t="str">
        <f t="shared" si="26"/>
        <v>N/A</v>
      </c>
      <c r="G195" s="34">
        <v>3.6732394365999999</v>
      </c>
      <c r="H195" s="11" t="str">
        <f t="shared" si="27"/>
        <v>N/A</v>
      </c>
      <c r="I195" s="12">
        <v>3.3039999999999998</v>
      </c>
      <c r="J195" s="12">
        <v>-0.499</v>
      </c>
      <c r="K195" s="41" t="s">
        <v>739</v>
      </c>
      <c r="L195" s="9" t="str">
        <f t="shared" si="28"/>
        <v>Yes</v>
      </c>
    </row>
    <row r="196" spans="1:12" x14ac:dyDescent="0.25">
      <c r="A196" s="2" t="s">
        <v>1371</v>
      </c>
      <c r="B196" s="33" t="s">
        <v>213</v>
      </c>
      <c r="C196" s="34">
        <v>3.5521098511</v>
      </c>
      <c r="D196" s="11" t="str">
        <f t="shared" si="25"/>
        <v>N/A</v>
      </c>
      <c r="E196" s="34">
        <v>3.5744900389000001</v>
      </c>
      <c r="F196" s="11" t="str">
        <f t="shared" si="26"/>
        <v>N/A</v>
      </c>
      <c r="G196" s="34">
        <v>3.4167424932000001</v>
      </c>
      <c r="H196" s="11" t="str">
        <f t="shared" si="27"/>
        <v>N/A</v>
      </c>
      <c r="I196" s="12">
        <v>0.63009999999999999</v>
      </c>
      <c r="J196" s="12">
        <v>-4.41</v>
      </c>
      <c r="K196" s="41" t="s">
        <v>739</v>
      </c>
      <c r="L196" s="9" t="str">
        <f t="shared" si="28"/>
        <v>Yes</v>
      </c>
    </row>
    <row r="197" spans="1:12" x14ac:dyDescent="0.25">
      <c r="A197" s="2" t="s">
        <v>1372</v>
      </c>
      <c r="B197" s="33" t="s">
        <v>213</v>
      </c>
      <c r="C197" s="34">
        <v>181.11154074999999</v>
      </c>
      <c r="D197" s="11" t="str">
        <f t="shared" si="25"/>
        <v>N/A</v>
      </c>
      <c r="E197" s="34">
        <v>182.79193237000001</v>
      </c>
      <c r="F197" s="11" t="str">
        <f t="shared" si="26"/>
        <v>N/A</v>
      </c>
      <c r="G197" s="34">
        <v>202.58290711000001</v>
      </c>
      <c r="H197" s="11" t="str">
        <f t="shared" si="27"/>
        <v>N/A</v>
      </c>
      <c r="I197" s="12">
        <v>0.92779999999999996</v>
      </c>
      <c r="J197" s="12">
        <v>10.83</v>
      </c>
      <c r="K197" s="41" t="s">
        <v>739</v>
      </c>
      <c r="L197" s="9" t="str">
        <f t="shared" si="28"/>
        <v>Yes</v>
      </c>
    </row>
    <row r="198" spans="1:12" x14ac:dyDescent="0.25">
      <c r="A198" s="2" t="s">
        <v>1373</v>
      </c>
      <c r="B198" s="33" t="s">
        <v>213</v>
      </c>
      <c r="C198" s="34">
        <v>248.15681817999999</v>
      </c>
      <c r="D198" s="11" t="str">
        <f t="shared" si="25"/>
        <v>N/A</v>
      </c>
      <c r="E198" s="34">
        <v>247.24085851000001</v>
      </c>
      <c r="F198" s="11" t="str">
        <f t="shared" si="26"/>
        <v>N/A</v>
      </c>
      <c r="G198" s="34">
        <v>255.79737489999999</v>
      </c>
      <c r="H198" s="11" t="str">
        <f t="shared" si="27"/>
        <v>N/A</v>
      </c>
      <c r="I198" s="12">
        <v>-0.36899999999999999</v>
      </c>
      <c r="J198" s="12">
        <v>3.4609999999999999</v>
      </c>
      <c r="K198" s="41" t="s">
        <v>739</v>
      </c>
      <c r="L198" s="9" t="str">
        <f t="shared" si="28"/>
        <v>Yes</v>
      </c>
    </row>
    <row r="199" spans="1:12" x14ac:dyDescent="0.25">
      <c r="A199" s="2" t="s">
        <v>1374</v>
      </c>
      <c r="B199" s="33" t="s">
        <v>213</v>
      </c>
      <c r="C199" s="34">
        <v>187.42455842000001</v>
      </c>
      <c r="D199" s="11" t="str">
        <f t="shared" si="25"/>
        <v>N/A</v>
      </c>
      <c r="E199" s="34">
        <v>189.18856195999999</v>
      </c>
      <c r="F199" s="11" t="str">
        <f t="shared" si="26"/>
        <v>N/A</v>
      </c>
      <c r="G199" s="34">
        <v>205.29930132999999</v>
      </c>
      <c r="H199" s="11" t="str">
        <f t="shared" si="27"/>
        <v>N/A</v>
      </c>
      <c r="I199" s="12">
        <v>0.94120000000000004</v>
      </c>
      <c r="J199" s="12">
        <v>8.516</v>
      </c>
      <c r="K199" s="41" t="s">
        <v>739</v>
      </c>
      <c r="L199" s="9" t="str">
        <f t="shared" si="28"/>
        <v>Yes</v>
      </c>
    </row>
    <row r="200" spans="1:12" x14ac:dyDescent="0.25">
      <c r="A200" s="2" t="s">
        <v>1375</v>
      </c>
      <c r="B200" s="33" t="s">
        <v>213</v>
      </c>
      <c r="C200" s="34">
        <v>17.459731544</v>
      </c>
      <c r="D200" s="11" t="str">
        <f t="shared" si="25"/>
        <v>N/A</v>
      </c>
      <c r="E200" s="34">
        <v>16.212927756999999</v>
      </c>
      <c r="F200" s="11" t="str">
        <f t="shared" si="26"/>
        <v>N/A</v>
      </c>
      <c r="G200" s="34">
        <v>16.246153845999999</v>
      </c>
      <c r="H200" s="11" t="str">
        <f t="shared" si="27"/>
        <v>N/A</v>
      </c>
      <c r="I200" s="12">
        <v>-7.14</v>
      </c>
      <c r="J200" s="12">
        <v>0.2049</v>
      </c>
      <c r="K200" s="41" t="s">
        <v>739</v>
      </c>
      <c r="L200" s="9" t="str">
        <f t="shared" si="28"/>
        <v>Yes</v>
      </c>
    </row>
    <row r="201" spans="1:12" x14ac:dyDescent="0.25">
      <c r="A201" s="2" t="s">
        <v>1376</v>
      </c>
      <c r="B201" s="33" t="s">
        <v>213</v>
      </c>
      <c r="C201" s="34">
        <v>10.604422604</v>
      </c>
      <c r="D201" s="11" t="str">
        <f t="shared" si="25"/>
        <v>N/A</v>
      </c>
      <c r="E201" s="34">
        <v>10.729797980000001</v>
      </c>
      <c r="F201" s="11" t="str">
        <f t="shared" si="26"/>
        <v>N/A</v>
      </c>
      <c r="G201" s="34">
        <v>9.3190476189999991</v>
      </c>
      <c r="H201" s="11" t="str">
        <f t="shared" si="27"/>
        <v>N/A</v>
      </c>
      <c r="I201" s="12">
        <v>1.1819999999999999</v>
      </c>
      <c r="J201" s="12">
        <v>-13.1</v>
      </c>
      <c r="K201" s="41" t="s">
        <v>739</v>
      </c>
      <c r="L201" s="9" t="str">
        <f t="shared" si="28"/>
        <v>Yes</v>
      </c>
    </row>
    <row r="202" spans="1:12" x14ac:dyDescent="0.25">
      <c r="A202" s="2" t="s">
        <v>28</v>
      </c>
      <c r="B202" s="33" t="s">
        <v>213</v>
      </c>
      <c r="C202" s="8">
        <v>2.4782491352</v>
      </c>
      <c r="D202" s="11" t="str">
        <f t="shared" si="25"/>
        <v>N/A</v>
      </c>
      <c r="E202" s="8">
        <v>2.0384123907</v>
      </c>
      <c r="F202" s="11" t="str">
        <f t="shared" si="26"/>
        <v>N/A</v>
      </c>
      <c r="G202" s="8">
        <v>2.1041610770000001</v>
      </c>
      <c r="H202" s="11" t="str">
        <f t="shared" si="27"/>
        <v>N/A</v>
      </c>
      <c r="I202" s="12">
        <v>-17.7</v>
      </c>
      <c r="J202" s="12">
        <v>3.2250000000000001</v>
      </c>
      <c r="K202" s="41" t="s">
        <v>739</v>
      </c>
      <c r="L202" s="9" t="str">
        <f t="shared" si="28"/>
        <v>Yes</v>
      </c>
    </row>
    <row r="203" spans="1:12" x14ac:dyDescent="0.25">
      <c r="A203" s="2" t="s">
        <v>123</v>
      </c>
      <c r="B203" s="33" t="s">
        <v>213</v>
      </c>
      <c r="C203" s="34">
        <v>0</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t="s">
        <v>1746</v>
      </c>
      <c r="J203" s="12">
        <v>-66.7</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25</v>
      </c>
      <c r="F204" s="11" t="str">
        <f t="shared" si="30"/>
        <v>N/A</v>
      </c>
      <c r="G204" s="34">
        <v>13</v>
      </c>
      <c r="H204" s="11" t="str">
        <f t="shared" si="31"/>
        <v>N/A</v>
      </c>
      <c r="I204" s="12">
        <v>150</v>
      </c>
      <c r="J204" s="12">
        <v>-48</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11</v>
      </c>
      <c r="H205" s="11" t="str">
        <f t="shared" si="31"/>
        <v>N/A</v>
      </c>
      <c r="I205" s="12">
        <v>50</v>
      </c>
      <c r="J205" s="12">
        <v>-11.1</v>
      </c>
      <c r="K205" s="14" t="s">
        <v>213</v>
      </c>
      <c r="L205" s="9" t="str">
        <f t="shared" si="32"/>
        <v>N/A</v>
      </c>
    </row>
    <row r="206" spans="1:12" ht="25" x14ac:dyDescent="0.25">
      <c r="A206" s="2" t="s">
        <v>1377</v>
      </c>
      <c r="B206" s="33" t="s">
        <v>213</v>
      </c>
      <c r="C206" s="34">
        <v>106</v>
      </c>
      <c r="D206" s="11" t="str">
        <f t="shared" si="29"/>
        <v>N/A</v>
      </c>
      <c r="E206" s="34">
        <v>84</v>
      </c>
      <c r="F206" s="11" t="str">
        <f t="shared" si="30"/>
        <v>N/A</v>
      </c>
      <c r="G206" s="34">
        <v>103</v>
      </c>
      <c r="H206" s="11" t="str">
        <f t="shared" si="31"/>
        <v>N/A</v>
      </c>
      <c r="I206" s="12">
        <v>-20.8</v>
      </c>
      <c r="J206" s="12">
        <v>22.62</v>
      </c>
      <c r="K206" s="14" t="s">
        <v>213</v>
      </c>
      <c r="L206" s="9" t="str">
        <f t="shared" si="32"/>
        <v>N/A</v>
      </c>
    </row>
    <row r="207" spans="1:12" x14ac:dyDescent="0.25">
      <c r="A207" s="2" t="s">
        <v>1625</v>
      </c>
      <c r="B207" s="33" t="s">
        <v>213</v>
      </c>
      <c r="C207" s="34">
        <v>22</v>
      </c>
      <c r="D207" s="11" t="str">
        <f t="shared" si="29"/>
        <v>N/A</v>
      </c>
      <c r="E207" s="34">
        <v>29</v>
      </c>
      <c r="F207" s="11" t="str">
        <f t="shared" si="30"/>
        <v>N/A</v>
      </c>
      <c r="G207" s="34">
        <v>16</v>
      </c>
      <c r="H207" s="11" t="str">
        <f t="shared" si="31"/>
        <v>N/A</v>
      </c>
      <c r="I207" s="12">
        <v>31.82</v>
      </c>
      <c r="J207" s="12">
        <v>-44.8</v>
      </c>
      <c r="K207" s="14" t="s">
        <v>213</v>
      </c>
      <c r="L207" s="9" t="str">
        <f t="shared" si="32"/>
        <v>N/A</v>
      </c>
    </row>
    <row r="208" spans="1:12" x14ac:dyDescent="0.25">
      <c r="A208" s="2" t="s">
        <v>1626</v>
      </c>
      <c r="B208" s="33" t="s">
        <v>213</v>
      </c>
      <c r="C208" s="34">
        <v>167</v>
      </c>
      <c r="D208" s="11" t="str">
        <f t="shared" si="29"/>
        <v>N/A</v>
      </c>
      <c r="E208" s="34">
        <v>188</v>
      </c>
      <c r="F208" s="11" t="str">
        <f t="shared" si="30"/>
        <v>N/A</v>
      </c>
      <c r="G208" s="34">
        <v>133</v>
      </c>
      <c r="H208" s="11" t="str">
        <f t="shared" si="31"/>
        <v>N/A</v>
      </c>
      <c r="I208" s="12">
        <v>12.57</v>
      </c>
      <c r="J208" s="12">
        <v>-29.3</v>
      </c>
      <c r="K208" s="14" t="s">
        <v>213</v>
      </c>
      <c r="L208" s="9" t="str">
        <f t="shared" si="32"/>
        <v>N/A</v>
      </c>
    </row>
    <row r="209" spans="1:12" x14ac:dyDescent="0.25">
      <c r="A209" s="2" t="s">
        <v>125</v>
      </c>
      <c r="B209" s="33" t="s">
        <v>213</v>
      </c>
      <c r="C209" s="43">
        <v>954596</v>
      </c>
      <c r="D209" s="11" t="str">
        <f t="shared" si="29"/>
        <v>N/A</v>
      </c>
      <c r="E209" s="43">
        <v>2169072</v>
      </c>
      <c r="F209" s="11" t="str">
        <f t="shared" si="30"/>
        <v>N/A</v>
      </c>
      <c r="G209" s="43">
        <v>1115139</v>
      </c>
      <c r="H209" s="11" t="str">
        <f t="shared" si="31"/>
        <v>N/A</v>
      </c>
      <c r="I209" s="12">
        <v>127.2</v>
      </c>
      <c r="J209" s="12">
        <v>-48.6</v>
      </c>
      <c r="K209" s="14" t="s">
        <v>213</v>
      </c>
      <c r="L209" s="9" t="str">
        <f t="shared" si="32"/>
        <v>N/A</v>
      </c>
    </row>
    <row r="210" spans="1:12" x14ac:dyDescent="0.25">
      <c r="A210" s="42" t="s">
        <v>1621</v>
      </c>
      <c r="B210" s="33" t="s">
        <v>213</v>
      </c>
      <c r="C210" s="43">
        <v>909222</v>
      </c>
      <c r="D210" s="11" t="str">
        <f t="shared" si="29"/>
        <v>N/A</v>
      </c>
      <c r="E210" s="43">
        <v>1960071</v>
      </c>
      <c r="F210" s="11" t="str">
        <f t="shared" si="30"/>
        <v>N/A</v>
      </c>
      <c r="G210" s="43">
        <v>1027719</v>
      </c>
      <c r="H210" s="11" t="str">
        <f t="shared" si="31"/>
        <v>N/A</v>
      </c>
      <c r="I210" s="12">
        <v>115.6</v>
      </c>
      <c r="J210" s="12">
        <v>-47.6</v>
      </c>
      <c r="K210" s="14" t="s">
        <v>213</v>
      </c>
      <c r="L210" s="9" t="str">
        <f t="shared" si="32"/>
        <v>N/A</v>
      </c>
    </row>
    <row r="211" spans="1:12" x14ac:dyDescent="0.25">
      <c r="A211" s="42" t="s">
        <v>1378</v>
      </c>
      <c r="B211" s="33" t="s">
        <v>213</v>
      </c>
      <c r="C211" s="43">
        <v>273810</v>
      </c>
      <c r="D211" s="11" t="str">
        <f t="shared" si="29"/>
        <v>N/A</v>
      </c>
      <c r="E211" s="43">
        <v>430272</v>
      </c>
      <c r="F211" s="11" t="str">
        <f t="shared" si="30"/>
        <v>N/A</v>
      </c>
      <c r="G211" s="43">
        <v>315736</v>
      </c>
      <c r="H211" s="11" t="str">
        <f t="shared" si="31"/>
        <v>N/A</v>
      </c>
      <c r="I211" s="12">
        <v>57.14</v>
      </c>
      <c r="J211" s="12">
        <v>-26.6</v>
      </c>
      <c r="K211" s="14" t="s">
        <v>213</v>
      </c>
      <c r="L211" s="9" t="str">
        <f t="shared" si="32"/>
        <v>N/A</v>
      </c>
    </row>
    <row r="212" spans="1:12" x14ac:dyDescent="0.25">
      <c r="A212" s="42" t="s">
        <v>1615</v>
      </c>
      <c r="B212" s="33" t="s">
        <v>213</v>
      </c>
      <c r="C212" s="43">
        <v>570179</v>
      </c>
      <c r="D212" s="11" t="str">
        <f t="shared" si="29"/>
        <v>N/A</v>
      </c>
      <c r="E212" s="43">
        <v>2151941</v>
      </c>
      <c r="F212" s="11" t="str">
        <f t="shared" si="30"/>
        <v>N/A</v>
      </c>
      <c r="G212" s="43">
        <v>420248</v>
      </c>
      <c r="H212" s="11" t="str">
        <f t="shared" si="31"/>
        <v>N/A</v>
      </c>
      <c r="I212" s="12">
        <v>277.39999999999998</v>
      </c>
      <c r="J212" s="12">
        <v>-80.5</v>
      </c>
      <c r="K212" s="14" t="s">
        <v>213</v>
      </c>
      <c r="L212" s="9" t="str">
        <f t="shared" si="32"/>
        <v>N/A</v>
      </c>
    </row>
    <row r="213" spans="1:12" x14ac:dyDescent="0.25">
      <c r="A213" s="42" t="s">
        <v>1616</v>
      </c>
      <c r="B213" s="33" t="s">
        <v>213</v>
      </c>
      <c r="C213" s="43">
        <v>526063</v>
      </c>
      <c r="D213" s="11" t="str">
        <f t="shared" si="29"/>
        <v>N/A</v>
      </c>
      <c r="E213" s="43">
        <v>591688</v>
      </c>
      <c r="F213" s="11" t="str">
        <f t="shared" si="30"/>
        <v>N/A</v>
      </c>
      <c r="G213" s="43">
        <v>465209</v>
      </c>
      <c r="H213" s="11" t="str">
        <f t="shared" si="31"/>
        <v>N/A</v>
      </c>
      <c r="I213" s="12">
        <v>12.47</v>
      </c>
      <c r="J213" s="12">
        <v>-21.4</v>
      </c>
      <c r="K213" s="14" t="s">
        <v>213</v>
      </c>
      <c r="L213" s="9" t="str">
        <f t="shared" si="32"/>
        <v>N/A</v>
      </c>
    </row>
    <row r="214" spans="1:12" ht="25" x14ac:dyDescent="0.25">
      <c r="A214" s="2" t="s">
        <v>1379</v>
      </c>
      <c r="B214" s="33" t="s">
        <v>213</v>
      </c>
      <c r="C214" s="43">
        <v>10469182</v>
      </c>
      <c r="D214" s="11" t="str">
        <f t="shared" ref="D214:D228" si="33">IF($B214="N/A","N/A",IF(C214&gt;10,"No",IF(C214&lt;-10,"No","Yes")))</f>
        <v>N/A</v>
      </c>
      <c r="E214" s="43">
        <v>10483023</v>
      </c>
      <c r="F214" s="11" t="str">
        <f t="shared" ref="F214:F228" si="34">IF($B214="N/A","N/A",IF(E214&gt;10,"No",IF(E214&lt;-10,"No","Yes")))</f>
        <v>N/A</v>
      </c>
      <c r="G214" s="43">
        <v>5659517</v>
      </c>
      <c r="H214" s="11" t="str">
        <f t="shared" ref="H214:H228" si="35">IF($B214="N/A","N/A",IF(G214&gt;10,"No",IF(G214&lt;-10,"No","Yes")))</f>
        <v>N/A</v>
      </c>
      <c r="I214" s="12">
        <v>0.13220000000000001</v>
      </c>
      <c r="J214" s="12">
        <v>-46</v>
      </c>
      <c r="K214" s="41" t="s">
        <v>739</v>
      </c>
      <c r="L214" s="9" t="str">
        <f t="shared" ref="L214:L228" si="36">IF(J214="Div by 0", "N/A", IF(K214="N/A","N/A", IF(J214&gt;VALUE(MID(K214,1,2)), "No", IF(J214&lt;-1*VALUE(MID(K214,1,2)), "No", "Yes"))))</f>
        <v>No</v>
      </c>
    </row>
    <row r="215" spans="1:12" x14ac:dyDescent="0.25">
      <c r="A215" s="4" t="s">
        <v>649</v>
      </c>
      <c r="B215" s="33" t="s">
        <v>213</v>
      </c>
      <c r="C215" s="34">
        <v>40769</v>
      </c>
      <c r="D215" s="11" t="str">
        <f t="shared" si="33"/>
        <v>N/A</v>
      </c>
      <c r="E215" s="34">
        <v>41284</v>
      </c>
      <c r="F215" s="11" t="str">
        <f t="shared" si="34"/>
        <v>N/A</v>
      </c>
      <c r="G215" s="34">
        <v>24186</v>
      </c>
      <c r="H215" s="11" t="str">
        <f t="shared" si="35"/>
        <v>N/A</v>
      </c>
      <c r="I215" s="12">
        <v>1.2629999999999999</v>
      </c>
      <c r="J215" s="12">
        <v>-41.4</v>
      </c>
      <c r="K215" s="41" t="s">
        <v>739</v>
      </c>
      <c r="L215" s="9" t="str">
        <f t="shared" si="36"/>
        <v>No</v>
      </c>
    </row>
    <row r="216" spans="1:12" x14ac:dyDescent="0.25">
      <c r="A216" s="4" t="s">
        <v>1380</v>
      </c>
      <c r="B216" s="33" t="s">
        <v>213</v>
      </c>
      <c r="C216" s="43">
        <v>256.79271015</v>
      </c>
      <c r="D216" s="11" t="str">
        <f t="shared" si="33"/>
        <v>N/A</v>
      </c>
      <c r="E216" s="43">
        <v>253.92459547999999</v>
      </c>
      <c r="F216" s="11" t="str">
        <f t="shared" si="34"/>
        <v>N/A</v>
      </c>
      <c r="G216" s="43">
        <v>233.99971058</v>
      </c>
      <c r="H216" s="11" t="str">
        <f t="shared" si="35"/>
        <v>N/A</v>
      </c>
      <c r="I216" s="12">
        <v>-1.1200000000000001</v>
      </c>
      <c r="J216" s="12">
        <v>-7.85</v>
      </c>
      <c r="K216" s="41" t="s">
        <v>739</v>
      </c>
      <c r="L216" s="9" t="str">
        <f t="shared" si="36"/>
        <v>Yes</v>
      </c>
    </row>
    <row r="217" spans="1:12" ht="25" x14ac:dyDescent="0.25">
      <c r="A217" s="2" t="s">
        <v>1381</v>
      </c>
      <c r="B217" s="33" t="s">
        <v>213</v>
      </c>
      <c r="C217" s="43">
        <v>9253739</v>
      </c>
      <c r="D217" s="11" t="str">
        <f t="shared" si="33"/>
        <v>N/A</v>
      </c>
      <c r="E217" s="43">
        <v>9519207</v>
      </c>
      <c r="F217" s="11" t="str">
        <f t="shared" si="34"/>
        <v>N/A</v>
      </c>
      <c r="G217" s="43">
        <v>3382814</v>
      </c>
      <c r="H217" s="11" t="str">
        <f t="shared" si="35"/>
        <v>N/A</v>
      </c>
      <c r="I217" s="12">
        <v>2.8690000000000002</v>
      </c>
      <c r="J217" s="12">
        <v>-64.5</v>
      </c>
      <c r="K217" s="41" t="s">
        <v>739</v>
      </c>
      <c r="L217" s="9" t="str">
        <f t="shared" si="36"/>
        <v>No</v>
      </c>
    </row>
    <row r="218" spans="1:12" x14ac:dyDescent="0.25">
      <c r="A218" s="4" t="s">
        <v>516</v>
      </c>
      <c r="B218" s="33" t="s">
        <v>213</v>
      </c>
      <c r="C218" s="34">
        <v>25532</v>
      </c>
      <c r="D218" s="11" t="str">
        <f t="shared" si="33"/>
        <v>N/A</v>
      </c>
      <c r="E218" s="34">
        <v>25507</v>
      </c>
      <c r="F218" s="11" t="str">
        <f t="shared" si="34"/>
        <v>N/A</v>
      </c>
      <c r="G218" s="34">
        <v>9924</v>
      </c>
      <c r="H218" s="11" t="str">
        <f t="shared" si="35"/>
        <v>N/A</v>
      </c>
      <c r="I218" s="12">
        <v>-9.8000000000000004E-2</v>
      </c>
      <c r="J218" s="12">
        <v>-61.1</v>
      </c>
      <c r="K218" s="41" t="s">
        <v>739</v>
      </c>
      <c r="L218" s="9" t="str">
        <f t="shared" si="36"/>
        <v>No</v>
      </c>
    </row>
    <row r="219" spans="1:12" x14ac:dyDescent="0.25">
      <c r="A219" s="2" t="s">
        <v>1382</v>
      </c>
      <c r="B219" s="33" t="s">
        <v>213</v>
      </c>
      <c r="C219" s="43">
        <v>362.43690271000003</v>
      </c>
      <c r="D219" s="11" t="str">
        <f t="shared" si="33"/>
        <v>N/A</v>
      </c>
      <c r="E219" s="43">
        <v>373.19978829000001</v>
      </c>
      <c r="F219" s="11" t="str">
        <f t="shared" si="34"/>
        <v>N/A</v>
      </c>
      <c r="G219" s="43">
        <v>340.87202740999999</v>
      </c>
      <c r="H219" s="11" t="str">
        <f t="shared" si="35"/>
        <v>N/A</v>
      </c>
      <c r="I219" s="12">
        <v>2.97</v>
      </c>
      <c r="J219" s="12">
        <v>-8.66</v>
      </c>
      <c r="K219" s="41" t="s">
        <v>739</v>
      </c>
      <c r="L219" s="9" t="str">
        <f t="shared" si="36"/>
        <v>Yes</v>
      </c>
    </row>
    <row r="220" spans="1:12" ht="25" x14ac:dyDescent="0.25">
      <c r="A220" s="2" t="s">
        <v>1383</v>
      </c>
      <c r="B220" s="33" t="s">
        <v>213</v>
      </c>
      <c r="C220" s="43">
        <v>16303086</v>
      </c>
      <c r="D220" s="11" t="str">
        <f t="shared" si="33"/>
        <v>N/A</v>
      </c>
      <c r="E220" s="43">
        <v>19893396</v>
      </c>
      <c r="F220" s="11" t="str">
        <f t="shared" si="34"/>
        <v>N/A</v>
      </c>
      <c r="G220" s="43">
        <v>9357379</v>
      </c>
      <c r="H220" s="11" t="str">
        <f t="shared" si="35"/>
        <v>N/A</v>
      </c>
      <c r="I220" s="12">
        <v>22.02</v>
      </c>
      <c r="J220" s="12">
        <v>-53</v>
      </c>
      <c r="K220" s="41" t="s">
        <v>739</v>
      </c>
      <c r="L220" s="9" t="str">
        <f t="shared" si="36"/>
        <v>No</v>
      </c>
    </row>
    <row r="221" spans="1:12" x14ac:dyDescent="0.25">
      <c r="A221" s="4" t="s">
        <v>517</v>
      </c>
      <c r="B221" s="33" t="s">
        <v>213</v>
      </c>
      <c r="C221" s="34">
        <v>35218</v>
      </c>
      <c r="D221" s="11" t="str">
        <f t="shared" si="33"/>
        <v>N/A</v>
      </c>
      <c r="E221" s="34">
        <v>42585</v>
      </c>
      <c r="F221" s="11" t="str">
        <f t="shared" si="34"/>
        <v>N/A</v>
      </c>
      <c r="G221" s="34">
        <v>22757</v>
      </c>
      <c r="H221" s="11" t="str">
        <f t="shared" si="35"/>
        <v>N/A</v>
      </c>
      <c r="I221" s="12">
        <v>20.92</v>
      </c>
      <c r="J221" s="12">
        <v>-46.6</v>
      </c>
      <c r="K221" s="41" t="s">
        <v>739</v>
      </c>
      <c r="L221" s="9" t="str">
        <f t="shared" si="36"/>
        <v>No</v>
      </c>
    </row>
    <row r="222" spans="1:12" ht="25" x14ac:dyDescent="0.25">
      <c r="A222" s="2" t="s">
        <v>1384</v>
      </c>
      <c r="B222" s="33" t="s">
        <v>213</v>
      </c>
      <c r="C222" s="43">
        <v>462.91913226000003</v>
      </c>
      <c r="D222" s="11" t="str">
        <f t="shared" si="33"/>
        <v>N/A</v>
      </c>
      <c r="E222" s="43">
        <v>467.14561465000003</v>
      </c>
      <c r="F222" s="11" t="str">
        <f t="shared" si="34"/>
        <v>N/A</v>
      </c>
      <c r="G222" s="43">
        <v>411.18684360999998</v>
      </c>
      <c r="H222" s="11" t="str">
        <f t="shared" si="35"/>
        <v>N/A</v>
      </c>
      <c r="I222" s="12">
        <v>0.91300000000000003</v>
      </c>
      <c r="J222" s="12">
        <v>-12</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183330462</v>
      </c>
      <c r="D226" s="11" t="str">
        <f t="shared" si="33"/>
        <v>N/A</v>
      </c>
      <c r="E226" s="43">
        <v>223011111</v>
      </c>
      <c r="F226" s="11" t="str">
        <f t="shared" si="34"/>
        <v>N/A</v>
      </c>
      <c r="G226" s="43">
        <v>135100203</v>
      </c>
      <c r="H226" s="11" t="str">
        <f t="shared" si="35"/>
        <v>N/A</v>
      </c>
      <c r="I226" s="12">
        <v>21.64</v>
      </c>
      <c r="J226" s="12">
        <v>-39.4</v>
      </c>
      <c r="K226" s="41" t="s">
        <v>739</v>
      </c>
      <c r="L226" s="9" t="str">
        <f t="shared" si="36"/>
        <v>No</v>
      </c>
    </row>
    <row r="227" spans="1:12" ht="25" x14ac:dyDescent="0.25">
      <c r="A227" s="2" t="s">
        <v>519</v>
      </c>
      <c r="B227" s="33" t="s">
        <v>213</v>
      </c>
      <c r="C227" s="34">
        <v>5865</v>
      </c>
      <c r="D227" s="11" t="str">
        <f t="shared" si="33"/>
        <v>N/A</v>
      </c>
      <c r="E227" s="34">
        <v>11557</v>
      </c>
      <c r="F227" s="11" t="str">
        <f t="shared" si="34"/>
        <v>N/A</v>
      </c>
      <c r="G227" s="34">
        <v>7385</v>
      </c>
      <c r="H227" s="11" t="str">
        <f t="shared" si="35"/>
        <v>N/A</v>
      </c>
      <c r="I227" s="12">
        <v>97.05</v>
      </c>
      <c r="J227" s="12">
        <v>-36.1</v>
      </c>
      <c r="K227" s="41" t="s">
        <v>739</v>
      </c>
      <c r="L227" s="9" t="str">
        <f t="shared" si="36"/>
        <v>No</v>
      </c>
    </row>
    <row r="228" spans="1:12" ht="25" x14ac:dyDescent="0.25">
      <c r="A228" s="2" t="s">
        <v>1388</v>
      </c>
      <c r="B228" s="33" t="s">
        <v>213</v>
      </c>
      <c r="C228" s="43">
        <v>31258.390792999999</v>
      </c>
      <c r="D228" s="11" t="str">
        <f t="shared" si="33"/>
        <v>N/A</v>
      </c>
      <c r="E228" s="43">
        <v>19296.626373999999</v>
      </c>
      <c r="F228" s="11" t="str">
        <f t="shared" si="34"/>
        <v>N/A</v>
      </c>
      <c r="G228" s="43">
        <v>18293.866351000001</v>
      </c>
      <c r="H228" s="11" t="str">
        <f t="shared" si="35"/>
        <v>N/A</v>
      </c>
      <c r="I228" s="12">
        <v>-38.299999999999997</v>
      </c>
      <c r="J228" s="12">
        <v>-5.2</v>
      </c>
      <c r="K228" s="41" t="s">
        <v>739</v>
      </c>
      <c r="L228" s="9" t="str">
        <f t="shared" si="36"/>
        <v>Yes</v>
      </c>
    </row>
    <row r="229" spans="1:12" x14ac:dyDescent="0.25">
      <c r="A229" s="2" t="s">
        <v>1389</v>
      </c>
      <c r="B229" s="33" t="s">
        <v>213</v>
      </c>
      <c r="C229" s="14">
        <v>262626066</v>
      </c>
      <c r="D229" s="11" t="str">
        <f t="shared" ref="D229:D252" si="37">IF($B229="N/A","N/A",IF(C229&gt;10,"No",IF(C229&lt;-10,"No","Yes")))</f>
        <v>N/A</v>
      </c>
      <c r="E229" s="14">
        <v>310906485</v>
      </c>
      <c r="F229" s="11" t="str">
        <f t="shared" ref="F229:F252" si="38">IF($B229="N/A","N/A",IF(E229&gt;10,"No",IF(E229&lt;-10,"No","Yes")))</f>
        <v>N/A</v>
      </c>
      <c r="G229" s="14">
        <v>198916369</v>
      </c>
      <c r="H229" s="11" t="str">
        <f t="shared" ref="H229:H252" si="39">IF($B229="N/A","N/A",IF(G229&gt;10,"No",IF(G229&lt;-10,"No","Yes")))</f>
        <v>N/A</v>
      </c>
      <c r="I229" s="12">
        <v>18.38</v>
      </c>
      <c r="J229" s="12">
        <v>-36</v>
      </c>
      <c r="K229" s="41" t="s">
        <v>739</v>
      </c>
      <c r="L229" s="9" t="str">
        <f t="shared" ref="L229:L252" si="40">IF(J229="Div by 0", "N/A", IF(K229="N/A","N/A", IF(J229&gt;VALUE(MID(K229,1,2)), "No", IF(J229&lt;-1*VALUE(MID(K229,1,2)), "No", "Yes"))))</f>
        <v>No</v>
      </c>
    </row>
    <row r="230" spans="1:12" x14ac:dyDescent="0.25">
      <c r="A230" s="4" t="s">
        <v>1390</v>
      </c>
      <c r="B230" s="33" t="s">
        <v>213</v>
      </c>
      <c r="C230" s="1">
        <v>14884</v>
      </c>
      <c r="D230" s="11" t="str">
        <f t="shared" si="37"/>
        <v>N/A</v>
      </c>
      <c r="E230" s="1">
        <v>20466</v>
      </c>
      <c r="F230" s="11" t="str">
        <f t="shared" si="38"/>
        <v>N/A</v>
      </c>
      <c r="G230" s="1">
        <v>12012</v>
      </c>
      <c r="H230" s="11" t="str">
        <f t="shared" si="39"/>
        <v>N/A</v>
      </c>
      <c r="I230" s="12">
        <v>37.5</v>
      </c>
      <c r="J230" s="12">
        <v>-41.3</v>
      </c>
      <c r="K230" s="41" t="s">
        <v>739</v>
      </c>
      <c r="L230" s="9" t="str">
        <f t="shared" si="40"/>
        <v>No</v>
      </c>
    </row>
    <row r="231" spans="1:12" x14ac:dyDescent="0.25">
      <c r="A231" s="4" t="s">
        <v>1391</v>
      </c>
      <c r="B231" s="33" t="s">
        <v>213</v>
      </c>
      <c r="C231" s="14">
        <v>17644.857968</v>
      </c>
      <c r="D231" s="11" t="str">
        <f t="shared" si="37"/>
        <v>N/A</v>
      </c>
      <c r="E231" s="14">
        <v>15191.365435</v>
      </c>
      <c r="F231" s="11" t="str">
        <f t="shared" si="38"/>
        <v>N/A</v>
      </c>
      <c r="G231" s="14">
        <v>16559.804279</v>
      </c>
      <c r="H231" s="11" t="str">
        <f t="shared" si="39"/>
        <v>N/A</v>
      </c>
      <c r="I231" s="12">
        <v>-13.9</v>
      </c>
      <c r="J231" s="12">
        <v>9.0079999999999991</v>
      </c>
      <c r="K231" s="41" t="s">
        <v>739</v>
      </c>
      <c r="L231" s="9" t="str">
        <f t="shared" si="40"/>
        <v>Yes</v>
      </c>
    </row>
    <row r="232" spans="1:12" x14ac:dyDescent="0.25">
      <c r="A232" s="4" t="s">
        <v>1392</v>
      </c>
      <c r="B232" s="33" t="s">
        <v>213</v>
      </c>
      <c r="C232" s="14">
        <v>16370.705776000001</v>
      </c>
      <c r="D232" s="11" t="str">
        <f t="shared" si="37"/>
        <v>N/A</v>
      </c>
      <c r="E232" s="14">
        <v>16069.015788999999</v>
      </c>
      <c r="F232" s="11" t="str">
        <f t="shared" si="38"/>
        <v>N/A</v>
      </c>
      <c r="G232" s="14">
        <v>18380.7739</v>
      </c>
      <c r="H232" s="11" t="str">
        <f t="shared" si="39"/>
        <v>N/A</v>
      </c>
      <c r="I232" s="12">
        <v>-1.84</v>
      </c>
      <c r="J232" s="12">
        <v>14.39</v>
      </c>
      <c r="K232" s="41" t="s">
        <v>739</v>
      </c>
      <c r="L232" s="9" t="str">
        <f t="shared" si="40"/>
        <v>Yes</v>
      </c>
    </row>
    <row r="233" spans="1:12" ht="25" x14ac:dyDescent="0.25">
      <c r="A233" s="4" t="s">
        <v>1393</v>
      </c>
      <c r="B233" s="33" t="s">
        <v>213</v>
      </c>
      <c r="C233" s="14">
        <v>26636.974498</v>
      </c>
      <c r="D233" s="11" t="str">
        <f t="shared" si="37"/>
        <v>N/A</v>
      </c>
      <c r="E233" s="14">
        <v>24937.843783</v>
      </c>
      <c r="F233" s="11" t="str">
        <f t="shared" si="38"/>
        <v>N/A</v>
      </c>
      <c r="G233" s="14">
        <v>25260.229228</v>
      </c>
      <c r="H233" s="11" t="str">
        <f t="shared" si="39"/>
        <v>N/A</v>
      </c>
      <c r="I233" s="12">
        <v>-6.38</v>
      </c>
      <c r="J233" s="12">
        <v>1.2929999999999999</v>
      </c>
      <c r="K233" s="41" t="s">
        <v>739</v>
      </c>
      <c r="L233" s="9" t="str">
        <f t="shared" si="40"/>
        <v>Yes</v>
      </c>
    </row>
    <row r="234" spans="1:12" x14ac:dyDescent="0.25">
      <c r="A234" s="4" t="s">
        <v>1394</v>
      </c>
      <c r="B234" s="33" t="s">
        <v>213</v>
      </c>
      <c r="C234" s="14">
        <v>5262.9666208999997</v>
      </c>
      <c r="D234" s="11" t="str">
        <f t="shared" si="37"/>
        <v>N/A</v>
      </c>
      <c r="E234" s="14">
        <v>3204.1207368</v>
      </c>
      <c r="F234" s="11" t="str">
        <f t="shared" si="38"/>
        <v>N/A</v>
      </c>
      <c r="G234" s="14">
        <v>4663.4223975000004</v>
      </c>
      <c r="H234" s="11" t="str">
        <f t="shared" si="39"/>
        <v>N/A</v>
      </c>
      <c r="I234" s="12">
        <v>-39.1</v>
      </c>
      <c r="J234" s="12">
        <v>45.54</v>
      </c>
      <c r="K234" s="41" t="s">
        <v>739</v>
      </c>
      <c r="L234" s="9" t="str">
        <f t="shared" si="40"/>
        <v>No</v>
      </c>
    </row>
    <row r="235" spans="1:12" x14ac:dyDescent="0.25">
      <c r="A235" s="4" t="s">
        <v>1395</v>
      </c>
      <c r="B235" s="33" t="s">
        <v>213</v>
      </c>
      <c r="C235" s="14">
        <v>578.65364916999999</v>
      </c>
      <c r="D235" s="11" t="str">
        <f t="shared" si="37"/>
        <v>N/A</v>
      </c>
      <c r="E235" s="14">
        <v>577.14762058999997</v>
      </c>
      <c r="F235" s="11" t="str">
        <f t="shared" si="38"/>
        <v>N/A</v>
      </c>
      <c r="G235" s="14">
        <v>397.09964158000002</v>
      </c>
      <c r="H235" s="11" t="str">
        <f t="shared" si="39"/>
        <v>N/A</v>
      </c>
      <c r="I235" s="12">
        <v>-0.26</v>
      </c>
      <c r="J235" s="12">
        <v>-31.2</v>
      </c>
      <c r="K235" s="41" t="s">
        <v>739</v>
      </c>
      <c r="L235" s="9" t="str">
        <f t="shared" si="40"/>
        <v>No</v>
      </c>
    </row>
    <row r="236" spans="1:12" x14ac:dyDescent="0.25">
      <c r="A236" s="4" t="s">
        <v>1396</v>
      </c>
      <c r="B236" s="33" t="s">
        <v>213</v>
      </c>
      <c r="C236" s="11">
        <v>3.0664444366999999</v>
      </c>
      <c r="D236" s="11" t="str">
        <f t="shared" si="37"/>
        <v>N/A</v>
      </c>
      <c r="E236" s="11">
        <v>3.5874235091000002</v>
      </c>
      <c r="F236" s="11" t="str">
        <f t="shared" si="38"/>
        <v>N/A</v>
      </c>
      <c r="G236" s="11">
        <v>3.503143847</v>
      </c>
      <c r="H236" s="11" t="str">
        <f t="shared" si="39"/>
        <v>N/A</v>
      </c>
      <c r="I236" s="12">
        <v>16.989999999999998</v>
      </c>
      <c r="J236" s="12">
        <v>-2.35</v>
      </c>
      <c r="K236" s="41" t="s">
        <v>739</v>
      </c>
      <c r="L236" s="9" t="str">
        <f t="shared" si="40"/>
        <v>Yes</v>
      </c>
    </row>
    <row r="237" spans="1:12" x14ac:dyDescent="0.25">
      <c r="A237" s="4" t="s">
        <v>1397</v>
      </c>
      <c r="B237" s="33" t="s">
        <v>213</v>
      </c>
      <c r="C237" s="11">
        <v>8.3421171510000001</v>
      </c>
      <c r="D237" s="11" t="str">
        <f t="shared" si="37"/>
        <v>N/A</v>
      </c>
      <c r="E237" s="11">
        <v>7.6091309570999996</v>
      </c>
      <c r="F237" s="11" t="str">
        <f t="shared" si="38"/>
        <v>N/A</v>
      </c>
      <c r="G237" s="11">
        <v>11.73224141</v>
      </c>
      <c r="H237" s="11" t="str">
        <f t="shared" si="39"/>
        <v>N/A</v>
      </c>
      <c r="I237" s="12">
        <v>-8.7899999999999991</v>
      </c>
      <c r="J237" s="12">
        <v>54.19</v>
      </c>
      <c r="K237" s="41" t="s">
        <v>739</v>
      </c>
      <c r="L237" s="9" t="str">
        <f t="shared" si="40"/>
        <v>No</v>
      </c>
    </row>
    <row r="238" spans="1:12" x14ac:dyDescent="0.25">
      <c r="A238" s="4" t="s">
        <v>1398</v>
      </c>
      <c r="B238" s="33" t="s">
        <v>213</v>
      </c>
      <c r="C238" s="11">
        <v>8.2025956544999996</v>
      </c>
      <c r="D238" s="11" t="str">
        <f t="shared" si="37"/>
        <v>N/A</v>
      </c>
      <c r="E238" s="11">
        <v>8.6217004331999991</v>
      </c>
      <c r="F238" s="11" t="str">
        <f t="shared" si="38"/>
        <v>N/A</v>
      </c>
      <c r="G238" s="11">
        <v>8.3239319173999995</v>
      </c>
      <c r="H238" s="11" t="str">
        <f t="shared" si="39"/>
        <v>N/A</v>
      </c>
      <c r="I238" s="12">
        <v>5.109</v>
      </c>
      <c r="J238" s="12">
        <v>-3.45</v>
      </c>
      <c r="K238" s="41" t="s">
        <v>739</v>
      </c>
      <c r="L238" s="9" t="str">
        <f t="shared" si="40"/>
        <v>Yes</v>
      </c>
    </row>
    <row r="239" spans="1:12" x14ac:dyDescent="0.25">
      <c r="A239" s="4" t="s">
        <v>1399</v>
      </c>
      <c r="B239" s="33" t="s">
        <v>213</v>
      </c>
      <c r="C239" s="11">
        <v>0.83185625279999997</v>
      </c>
      <c r="D239" s="11" t="str">
        <f t="shared" si="37"/>
        <v>N/A</v>
      </c>
      <c r="E239" s="11">
        <v>1.7669199584999999</v>
      </c>
      <c r="F239" s="11" t="str">
        <f t="shared" si="38"/>
        <v>N/A</v>
      </c>
      <c r="G239" s="11">
        <v>1.7365295703000001</v>
      </c>
      <c r="H239" s="11" t="str">
        <f t="shared" si="39"/>
        <v>N/A</v>
      </c>
      <c r="I239" s="12">
        <v>112.4</v>
      </c>
      <c r="J239" s="12">
        <v>-1.72</v>
      </c>
      <c r="K239" s="41" t="s">
        <v>739</v>
      </c>
      <c r="L239" s="9" t="str">
        <f t="shared" si="40"/>
        <v>Yes</v>
      </c>
    </row>
    <row r="240" spans="1:12" x14ac:dyDescent="0.25">
      <c r="A240" s="4" t="s">
        <v>1400</v>
      </c>
      <c r="B240" s="33" t="s">
        <v>213</v>
      </c>
      <c r="C240" s="11">
        <v>2.9504264140999998</v>
      </c>
      <c r="D240" s="11" t="str">
        <f t="shared" si="37"/>
        <v>N/A</v>
      </c>
      <c r="E240" s="11">
        <v>2.5456343483000001</v>
      </c>
      <c r="F240" s="11" t="str">
        <f t="shared" si="38"/>
        <v>N/A</v>
      </c>
      <c r="G240" s="11">
        <v>1.9062845898</v>
      </c>
      <c r="H240" s="11" t="str">
        <f t="shared" si="39"/>
        <v>N/A</v>
      </c>
      <c r="I240" s="12">
        <v>-13.7</v>
      </c>
      <c r="J240" s="12">
        <v>-25.1</v>
      </c>
      <c r="K240" s="41" t="s">
        <v>739</v>
      </c>
      <c r="L240" s="9" t="str">
        <f t="shared" si="40"/>
        <v>Yes</v>
      </c>
    </row>
    <row r="241" spans="1:12" x14ac:dyDescent="0.25">
      <c r="A241" s="4" t="s">
        <v>1401</v>
      </c>
      <c r="B241" s="33" t="s">
        <v>213</v>
      </c>
      <c r="C241" s="14">
        <v>183330462</v>
      </c>
      <c r="D241" s="11" t="str">
        <f t="shared" si="37"/>
        <v>N/A</v>
      </c>
      <c r="E241" s="14">
        <v>223011111</v>
      </c>
      <c r="F241" s="11" t="str">
        <f t="shared" si="38"/>
        <v>N/A</v>
      </c>
      <c r="G241" s="14">
        <v>135100203</v>
      </c>
      <c r="H241" s="11" t="str">
        <f t="shared" si="39"/>
        <v>N/A</v>
      </c>
      <c r="I241" s="12">
        <v>21.64</v>
      </c>
      <c r="J241" s="12">
        <v>-39.4</v>
      </c>
      <c r="K241" s="41" t="s">
        <v>739</v>
      </c>
      <c r="L241" s="9" t="str">
        <f t="shared" si="40"/>
        <v>No</v>
      </c>
    </row>
    <row r="242" spans="1:12" x14ac:dyDescent="0.25">
      <c r="A242" s="4" t="s">
        <v>1402</v>
      </c>
      <c r="B242" s="33" t="s">
        <v>213</v>
      </c>
      <c r="C242" s="1">
        <v>5865</v>
      </c>
      <c r="D242" s="11" t="str">
        <f t="shared" si="37"/>
        <v>N/A</v>
      </c>
      <c r="E242" s="1">
        <v>11557</v>
      </c>
      <c r="F242" s="11" t="str">
        <f t="shared" si="38"/>
        <v>N/A</v>
      </c>
      <c r="G242" s="1">
        <v>7385</v>
      </c>
      <c r="H242" s="11" t="str">
        <f t="shared" si="39"/>
        <v>N/A</v>
      </c>
      <c r="I242" s="12">
        <v>97.05</v>
      </c>
      <c r="J242" s="12">
        <v>-36.1</v>
      </c>
      <c r="K242" s="41" t="s">
        <v>739</v>
      </c>
      <c r="L242" s="9" t="str">
        <f t="shared" si="40"/>
        <v>No</v>
      </c>
    </row>
    <row r="243" spans="1:12" ht="25" x14ac:dyDescent="0.25">
      <c r="A243" s="4" t="s">
        <v>1403</v>
      </c>
      <c r="B243" s="33" t="s">
        <v>213</v>
      </c>
      <c r="C243" s="14">
        <v>31258.390792999999</v>
      </c>
      <c r="D243" s="11" t="str">
        <f t="shared" si="37"/>
        <v>N/A</v>
      </c>
      <c r="E243" s="14">
        <v>19296.626373999999</v>
      </c>
      <c r="F243" s="11" t="str">
        <f t="shared" si="38"/>
        <v>N/A</v>
      </c>
      <c r="G243" s="14">
        <v>18293.866351000001</v>
      </c>
      <c r="H243" s="11" t="str">
        <f t="shared" si="39"/>
        <v>N/A</v>
      </c>
      <c r="I243" s="12">
        <v>-38.299999999999997</v>
      </c>
      <c r="J243" s="12">
        <v>-5.2</v>
      </c>
      <c r="K243" s="41" t="s">
        <v>739</v>
      </c>
      <c r="L243" s="9" t="str">
        <f t="shared" si="40"/>
        <v>Yes</v>
      </c>
    </row>
    <row r="244" spans="1:12" ht="25" x14ac:dyDescent="0.25">
      <c r="A244" s="4" t="s">
        <v>1404</v>
      </c>
      <c r="B244" s="33" t="s">
        <v>213</v>
      </c>
      <c r="C244" s="14">
        <v>17950.861723000002</v>
      </c>
      <c r="D244" s="11" t="str">
        <f t="shared" si="37"/>
        <v>N/A</v>
      </c>
      <c r="E244" s="14">
        <v>17466.294003999999</v>
      </c>
      <c r="F244" s="11" t="str">
        <f t="shared" si="38"/>
        <v>N/A</v>
      </c>
      <c r="G244" s="14">
        <v>19170.559105</v>
      </c>
      <c r="H244" s="11" t="str">
        <f t="shared" si="39"/>
        <v>N/A</v>
      </c>
      <c r="I244" s="12">
        <v>-2.7</v>
      </c>
      <c r="J244" s="12">
        <v>9.7569999999999997</v>
      </c>
      <c r="K244" s="41" t="s">
        <v>739</v>
      </c>
      <c r="L244" s="9" t="str">
        <f t="shared" si="40"/>
        <v>Yes</v>
      </c>
    </row>
    <row r="245" spans="1:12" ht="25" x14ac:dyDescent="0.25">
      <c r="A245" s="4" t="s">
        <v>1405</v>
      </c>
      <c r="B245" s="33" t="s">
        <v>213</v>
      </c>
      <c r="C245" s="14">
        <v>34009.958399000003</v>
      </c>
      <c r="D245" s="11" t="str">
        <f t="shared" si="37"/>
        <v>N/A</v>
      </c>
      <c r="E245" s="14">
        <v>28977.459437000001</v>
      </c>
      <c r="F245" s="11" t="str">
        <f t="shared" si="38"/>
        <v>N/A</v>
      </c>
      <c r="G245" s="14">
        <v>28230.038840000001</v>
      </c>
      <c r="H245" s="11" t="str">
        <f t="shared" si="39"/>
        <v>N/A</v>
      </c>
      <c r="I245" s="12">
        <v>-14.8</v>
      </c>
      <c r="J245" s="12">
        <v>-2.58</v>
      </c>
      <c r="K245" s="41" t="s">
        <v>739</v>
      </c>
      <c r="L245" s="9" t="str">
        <f t="shared" si="40"/>
        <v>Yes</v>
      </c>
    </row>
    <row r="246" spans="1:12" ht="25" x14ac:dyDescent="0.25">
      <c r="A246" s="4" t="s">
        <v>1406</v>
      </c>
      <c r="B246" s="33" t="s">
        <v>213</v>
      </c>
      <c r="C246" s="14">
        <v>3416.6947790999998</v>
      </c>
      <c r="D246" s="11" t="str">
        <f t="shared" si="37"/>
        <v>N/A</v>
      </c>
      <c r="E246" s="14">
        <v>1472.2081271</v>
      </c>
      <c r="F246" s="11" t="str">
        <f t="shared" si="38"/>
        <v>N/A</v>
      </c>
      <c r="G246" s="14">
        <v>2066.4700425000001</v>
      </c>
      <c r="H246" s="11" t="str">
        <f t="shared" si="39"/>
        <v>N/A</v>
      </c>
      <c r="I246" s="12">
        <v>-56.9</v>
      </c>
      <c r="J246" s="12">
        <v>40.369999999999997</v>
      </c>
      <c r="K246" s="41" t="s">
        <v>739</v>
      </c>
      <c r="L246" s="9" t="str">
        <f t="shared" si="40"/>
        <v>No</v>
      </c>
    </row>
    <row r="247" spans="1:12" ht="25" x14ac:dyDescent="0.25">
      <c r="A247" s="4" t="s">
        <v>1407</v>
      </c>
      <c r="B247" s="33" t="s">
        <v>213</v>
      </c>
      <c r="C247" s="14">
        <v>9879.8571429000003</v>
      </c>
      <c r="D247" s="11" t="str">
        <f t="shared" si="37"/>
        <v>N/A</v>
      </c>
      <c r="E247" s="14">
        <v>16479.111110999998</v>
      </c>
      <c r="F247" s="11" t="str">
        <f t="shared" si="38"/>
        <v>N/A</v>
      </c>
      <c r="G247" s="14">
        <v>5983</v>
      </c>
      <c r="H247" s="11" t="str">
        <f t="shared" si="39"/>
        <v>N/A</v>
      </c>
      <c r="I247" s="12">
        <v>66.8</v>
      </c>
      <c r="J247" s="12">
        <v>-63.7</v>
      </c>
      <c r="K247" s="41" t="s">
        <v>739</v>
      </c>
      <c r="L247" s="9" t="str">
        <f t="shared" si="40"/>
        <v>No</v>
      </c>
    </row>
    <row r="248" spans="1:12" ht="25" x14ac:dyDescent="0.25">
      <c r="A248" s="4" t="s">
        <v>1408</v>
      </c>
      <c r="B248" s="33" t="s">
        <v>213</v>
      </c>
      <c r="C248" s="11">
        <v>1.2083241481</v>
      </c>
      <c r="D248" s="11" t="str">
        <f t="shared" si="37"/>
        <v>N/A</v>
      </c>
      <c r="E248" s="11">
        <v>2.0257917275000001</v>
      </c>
      <c r="F248" s="11" t="str">
        <f t="shared" si="38"/>
        <v>N/A</v>
      </c>
      <c r="G248" s="11">
        <v>2.1537393697999998</v>
      </c>
      <c r="H248" s="11" t="str">
        <f t="shared" si="39"/>
        <v>N/A</v>
      </c>
      <c r="I248" s="12">
        <v>67.650000000000006</v>
      </c>
      <c r="J248" s="12">
        <v>6.3159999999999998</v>
      </c>
      <c r="K248" s="41" t="s">
        <v>739</v>
      </c>
      <c r="L248" s="9" t="str">
        <f t="shared" si="40"/>
        <v>Yes</v>
      </c>
    </row>
    <row r="249" spans="1:12" ht="25" x14ac:dyDescent="0.25">
      <c r="A249" s="4" t="s">
        <v>1409</v>
      </c>
      <c r="B249" s="33" t="s">
        <v>213</v>
      </c>
      <c r="C249" s="11">
        <v>7.5139286252000002</v>
      </c>
      <c r="D249" s="11" t="str">
        <f t="shared" si="37"/>
        <v>N/A</v>
      </c>
      <c r="E249" s="11">
        <v>6.9016152716999999</v>
      </c>
      <c r="F249" s="11" t="str">
        <f t="shared" si="38"/>
        <v>N/A</v>
      </c>
      <c r="G249" s="11">
        <v>11.144739185000001</v>
      </c>
      <c r="H249" s="11" t="str">
        <f t="shared" si="39"/>
        <v>N/A</v>
      </c>
      <c r="I249" s="12">
        <v>-8.15</v>
      </c>
      <c r="J249" s="12">
        <v>61.48</v>
      </c>
      <c r="K249" s="41" t="s">
        <v>739</v>
      </c>
      <c r="L249" s="9" t="str">
        <f t="shared" si="40"/>
        <v>No</v>
      </c>
    </row>
    <row r="250" spans="1:12" ht="25" x14ac:dyDescent="0.25">
      <c r="A250" s="4" t="s">
        <v>1410</v>
      </c>
      <c r="B250" s="33" t="s">
        <v>213</v>
      </c>
      <c r="C250" s="11">
        <v>4.6347075568999996</v>
      </c>
      <c r="D250" s="11" t="str">
        <f t="shared" si="37"/>
        <v>N/A</v>
      </c>
      <c r="E250" s="11">
        <v>5.4620345202999996</v>
      </c>
      <c r="F250" s="11" t="str">
        <f t="shared" si="38"/>
        <v>N/A</v>
      </c>
      <c r="G250" s="11">
        <v>5.1147790257999999</v>
      </c>
      <c r="H250" s="11" t="str">
        <f t="shared" si="39"/>
        <v>N/A</v>
      </c>
      <c r="I250" s="12">
        <v>17.850000000000001</v>
      </c>
      <c r="J250" s="12">
        <v>-6.36</v>
      </c>
      <c r="K250" s="41" t="s">
        <v>739</v>
      </c>
      <c r="L250" s="9" t="str">
        <f t="shared" si="40"/>
        <v>Yes</v>
      </c>
    </row>
    <row r="251" spans="1:12" ht="25" x14ac:dyDescent="0.25">
      <c r="A251" s="4" t="s">
        <v>1411</v>
      </c>
      <c r="B251" s="33" t="s">
        <v>213</v>
      </c>
      <c r="C251" s="11">
        <v>9.4710657000000004E-2</v>
      </c>
      <c r="D251" s="11" t="str">
        <f t="shared" si="37"/>
        <v>N/A</v>
      </c>
      <c r="E251" s="11">
        <v>1.2371339997999999</v>
      </c>
      <c r="F251" s="11" t="str">
        <f t="shared" si="38"/>
        <v>N/A</v>
      </c>
      <c r="G251" s="11">
        <v>1.4171615137</v>
      </c>
      <c r="H251" s="11" t="str">
        <f t="shared" si="39"/>
        <v>N/A</v>
      </c>
      <c r="I251" s="12">
        <v>1206</v>
      </c>
      <c r="J251" s="12">
        <v>14.55</v>
      </c>
      <c r="K251" s="41" t="s">
        <v>739</v>
      </c>
      <c r="L251" s="9" t="str">
        <f t="shared" si="40"/>
        <v>Yes</v>
      </c>
    </row>
    <row r="252" spans="1:12" ht="25" x14ac:dyDescent="0.25">
      <c r="A252" s="4" t="s">
        <v>1412</v>
      </c>
      <c r="B252" s="33" t="s">
        <v>213</v>
      </c>
      <c r="C252" s="11">
        <v>1.9833212100000001E-2</v>
      </c>
      <c r="D252" s="11" t="str">
        <f t="shared" si="37"/>
        <v>N/A</v>
      </c>
      <c r="E252" s="11">
        <v>2.2250607799999999E-2</v>
      </c>
      <c r="F252" s="11" t="str">
        <f t="shared" si="38"/>
        <v>N/A</v>
      </c>
      <c r="G252" s="11">
        <v>1.3665123E-3</v>
      </c>
      <c r="H252" s="11" t="str">
        <f t="shared" si="39"/>
        <v>N/A</v>
      </c>
      <c r="I252" s="12">
        <v>12.19</v>
      </c>
      <c r="J252" s="12">
        <v>-93.9</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332902</v>
      </c>
      <c r="D6" s="11" t="str">
        <f t="shared" ref="D6:D37" si="0">IF($B6="N/A","N/A",IF(C6&gt;10,"No",IF(C6&lt;-10,"No","Yes")))</f>
        <v>N/A</v>
      </c>
      <c r="E6" s="34">
        <v>345315</v>
      </c>
      <c r="F6" s="11" t="str">
        <f t="shared" ref="F6:F37" si="1">IF($B6="N/A","N/A",IF(E6&gt;10,"No",IF(E6&lt;-10,"No","Yes")))</f>
        <v>N/A</v>
      </c>
      <c r="G6" s="34">
        <v>350877</v>
      </c>
      <c r="H6" s="11" t="str">
        <f t="shared" ref="H6:H37" si="2">IF($B6="N/A","N/A",IF(G6&gt;10,"No",IF(G6&lt;-10,"No","Yes")))</f>
        <v>N/A</v>
      </c>
      <c r="I6" s="12">
        <v>3.7290000000000001</v>
      </c>
      <c r="J6" s="12">
        <v>1.611</v>
      </c>
      <c r="K6" s="41" t="s">
        <v>739</v>
      </c>
      <c r="L6" s="9" t="str">
        <f t="shared" ref="L6:L39" si="3">IF(J6="Div by 0", "N/A", IF(K6="N/A","N/A", IF(J6&gt;VALUE(MID(K6,1,2)), "No", IF(J6&lt;-1*VALUE(MID(K6,1,2)), "No", "Yes"))))</f>
        <v>Yes</v>
      </c>
    </row>
    <row r="7" spans="1:12" x14ac:dyDescent="0.25">
      <c r="A7" s="42" t="s">
        <v>6</v>
      </c>
      <c r="B7" s="33" t="s">
        <v>213</v>
      </c>
      <c r="C7" s="34">
        <v>286605</v>
      </c>
      <c r="D7" s="11" t="str">
        <f t="shared" si="0"/>
        <v>N/A</v>
      </c>
      <c r="E7" s="34">
        <v>297995</v>
      </c>
      <c r="F7" s="11" t="str">
        <f t="shared" si="1"/>
        <v>N/A</v>
      </c>
      <c r="G7" s="34">
        <v>303962</v>
      </c>
      <c r="H7" s="11" t="str">
        <f t="shared" si="2"/>
        <v>N/A</v>
      </c>
      <c r="I7" s="12">
        <v>3.9740000000000002</v>
      </c>
      <c r="J7" s="12">
        <v>2.0019999999999998</v>
      </c>
      <c r="K7" s="41" t="s">
        <v>739</v>
      </c>
      <c r="L7" s="9" t="str">
        <f t="shared" si="3"/>
        <v>Yes</v>
      </c>
    </row>
    <row r="8" spans="1:12" x14ac:dyDescent="0.25">
      <c r="A8" s="42" t="s">
        <v>360</v>
      </c>
      <c r="B8" s="33" t="s">
        <v>213</v>
      </c>
      <c r="C8" s="8">
        <v>86.092904218000001</v>
      </c>
      <c r="D8" s="11" t="str">
        <f t="shared" si="0"/>
        <v>N/A</v>
      </c>
      <c r="E8" s="8">
        <v>86.296569798999997</v>
      </c>
      <c r="F8" s="11" t="str">
        <f t="shared" si="1"/>
        <v>N/A</v>
      </c>
      <c r="G8" s="8">
        <v>86.629217646000001</v>
      </c>
      <c r="H8" s="11" t="str">
        <f t="shared" si="2"/>
        <v>N/A</v>
      </c>
      <c r="I8" s="12">
        <v>0.2366</v>
      </c>
      <c r="J8" s="12">
        <v>0.38550000000000001</v>
      </c>
      <c r="K8" s="41" t="s">
        <v>739</v>
      </c>
      <c r="L8" s="9" t="str">
        <f t="shared" si="3"/>
        <v>Yes</v>
      </c>
    </row>
    <row r="9" spans="1:12" x14ac:dyDescent="0.25">
      <c r="A9" s="4" t="s">
        <v>88</v>
      </c>
      <c r="B9" s="41" t="s">
        <v>213</v>
      </c>
      <c r="C9" s="1">
        <v>301538.73</v>
      </c>
      <c r="D9" s="11" t="str">
        <f t="shared" si="0"/>
        <v>N/A</v>
      </c>
      <c r="E9" s="1">
        <v>312489.59000000003</v>
      </c>
      <c r="F9" s="11" t="str">
        <f t="shared" si="1"/>
        <v>N/A</v>
      </c>
      <c r="G9" s="1">
        <v>319133.34999999998</v>
      </c>
      <c r="H9" s="11" t="str">
        <f t="shared" si="2"/>
        <v>N/A</v>
      </c>
      <c r="I9" s="12">
        <v>3.6320000000000001</v>
      </c>
      <c r="J9" s="12">
        <v>2.1259999999999999</v>
      </c>
      <c r="K9" s="41" t="s">
        <v>739</v>
      </c>
      <c r="L9" s="9" t="str">
        <f t="shared" si="3"/>
        <v>Yes</v>
      </c>
    </row>
    <row r="10" spans="1:12" x14ac:dyDescent="0.25">
      <c r="A10" s="4" t="s">
        <v>1413</v>
      </c>
      <c r="B10" s="33" t="s">
        <v>213</v>
      </c>
      <c r="C10" s="8">
        <v>0.42805390170000002</v>
      </c>
      <c r="D10" s="11" t="str">
        <f t="shared" si="0"/>
        <v>N/A</v>
      </c>
      <c r="E10" s="8">
        <v>0.31217873540000002</v>
      </c>
      <c r="F10" s="11" t="str">
        <f t="shared" si="1"/>
        <v>N/A</v>
      </c>
      <c r="G10" s="8">
        <v>0.18981010440000001</v>
      </c>
      <c r="H10" s="11" t="str">
        <f t="shared" si="2"/>
        <v>N/A</v>
      </c>
      <c r="I10" s="12">
        <v>-27.1</v>
      </c>
      <c r="J10" s="12">
        <v>-39.200000000000003</v>
      </c>
      <c r="K10" s="41" t="s">
        <v>739</v>
      </c>
      <c r="L10" s="9" t="str">
        <f t="shared" si="3"/>
        <v>No</v>
      </c>
    </row>
    <row r="11" spans="1:12" x14ac:dyDescent="0.25">
      <c r="A11" s="4" t="s">
        <v>1414</v>
      </c>
      <c r="B11" s="33" t="s">
        <v>213</v>
      </c>
      <c r="C11" s="8">
        <v>0.25983622810000001</v>
      </c>
      <c r="D11" s="11" t="str">
        <f t="shared" si="0"/>
        <v>N/A</v>
      </c>
      <c r="E11" s="8">
        <v>0.20937404979999999</v>
      </c>
      <c r="F11" s="11" t="str">
        <f t="shared" si="1"/>
        <v>N/A</v>
      </c>
      <c r="G11" s="8">
        <v>0.24709513590000001</v>
      </c>
      <c r="H11" s="11" t="str">
        <f t="shared" si="2"/>
        <v>N/A</v>
      </c>
      <c r="I11" s="12">
        <v>-19.399999999999999</v>
      </c>
      <c r="J11" s="12">
        <v>18.02</v>
      </c>
      <c r="K11" s="41" t="s">
        <v>739</v>
      </c>
      <c r="L11" s="9" t="str">
        <f t="shared" si="3"/>
        <v>Yes</v>
      </c>
    </row>
    <row r="12" spans="1:12" x14ac:dyDescent="0.25">
      <c r="A12" s="4" t="s">
        <v>1415</v>
      </c>
      <c r="B12" s="33" t="s">
        <v>213</v>
      </c>
      <c r="C12" s="8">
        <v>72.035313696000003</v>
      </c>
      <c r="D12" s="11" t="str">
        <f t="shared" si="0"/>
        <v>N/A</v>
      </c>
      <c r="E12" s="8">
        <v>72.770079492999997</v>
      </c>
      <c r="F12" s="11" t="str">
        <f t="shared" si="1"/>
        <v>N/A</v>
      </c>
      <c r="G12" s="8">
        <v>72.696414982999997</v>
      </c>
      <c r="H12" s="11" t="str">
        <f t="shared" si="2"/>
        <v>N/A</v>
      </c>
      <c r="I12" s="12">
        <v>1.02</v>
      </c>
      <c r="J12" s="12">
        <v>-0.10100000000000001</v>
      </c>
      <c r="K12" s="41" t="s">
        <v>739</v>
      </c>
      <c r="L12" s="9" t="str">
        <f t="shared" si="3"/>
        <v>Yes</v>
      </c>
    </row>
    <row r="13" spans="1:12" x14ac:dyDescent="0.25">
      <c r="A13" s="4" t="s">
        <v>1416</v>
      </c>
      <c r="B13" s="33" t="s">
        <v>213</v>
      </c>
      <c r="C13" s="8">
        <v>1.4259451730999999</v>
      </c>
      <c r="D13" s="11" t="str">
        <f t="shared" si="0"/>
        <v>N/A</v>
      </c>
      <c r="E13" s="8">
        <v>1.2298915482999999</v>
      </c>
      <c r="F13" s="11" t="str">
        <f t="shared" si="1"/>
        <v>N/A</v>
      </c>
      <c r="G13" s="8">
        <v>1.5575258566000001</v>
      </c>
      <c r="H13" s="11" t="str">
        <f t="shared" si="2"/>
        <v>N/A</v>
      </c>
      <c r="I13" s="12">
        <v>-13.7</v>
      </c>
      <c r="J13" s="12">
        <v>26.64</v>
      </c>
      <c r="K13" s="41" t="s">
        <v>739</v>
      </c>
      <c r="L13" s="9" t="str">
        <f t="shared" si="3"/>
        <v>Yes</v>
      </c>
    </row>
    <row r="14" spans="1:12" x14ac:dyDescent="0.25">
      <c r="A14" s="4" t="s">
        <v>1417</v>
      </c>
      <c r="B14" s="33" t="s">
        <v>213</v>
      </c>
      <c r="C14" s="8">
        <v>4.8296495664999997</v>
      </c>
      <c r="D14" s="11" t="str">
        <f t="shared" si="0"/>
        <v>N/A</v>
      </c>
      <c r="E14" s="8">
        <v>4.9143535612000004</v>
      </c>
      <c r="F14" s="11" t="str">
        <f t="shared" si="1"/>
        <v>N/A</v>
      </c>
      <c r="G14" s="8">
        <v>4.9487427218000004</v>
      </c>
      <c r="H14" s="11" t="str">
        <f t="shared" si="2"/>
        <v>N/A</v>
      </c>
      <c r="I14" s="12">
        <v>1.754</v>
      </c>
      <c r="J14" s="12">
        <v>0.69979999999999998</v>
      </c>
      <c r="K14" s="41" t="s">
        <v>739</v>
      </c>
      <c r="L14" s="9" t="str">
        <f t="shared" si="3"/>
        <v>Yes</v>
      </c>
    </row>
    <row r="15" spans="1:12" x14ac:dyDescent="0.25">
      <c r="A15" s="4" t="s">
        <v>1418</v>
      </c>
      <c r="B15" s="33" t="s">
        <v>213</v>
      </c>
      <c r="C15" s="8">
        <v>9.0116610000000005E-4</v>
      </c>
      <c r="D15" s="11" t="str">
        <f t="shared" si="0"/>
        <v>N/A</v>
      </c>
      <c r="E15" s="8">
        <v>0</v>
      </c>
      <c r="F15" s="11" t="str">
        <f t="shared" si="1"/>
        <v>N/A</v>
      </c>
      <c r="G15" s="8">
        <v>5.7000029999999997E-4</v>
      </c>
      <c r="H15" s="11" t="str">
        <f t="shared" si="2"/>
        <v>N/A</v>
      </c>
      <c r="I15" s="12">
        <v>-100</v>
      </c>
      <c r="J15" s="12" t="s">
        <v>1746</v>
      </c>
      <c r="K15" s="41" t="s">
        <v>739</v>
      </c>
      <c r="L15" s="9" t="str">
        <f t="shared" si="3"/>
        <v>N/A</v>
      </c>
    </row>
    <row r="16" spans="1:12" x14ac:dyDescent="0.25">
      <c r="A16" s="4" t="s">
        <v>1419</v>
      </c>
      <c r="B16" s="33" t="s">
        <v>213</v>
      </c>
      <c r="C16" s="8">
        <v>0.7176286114</v>
      </c>
      <c r="D16" s="11" t="str">
        <f t="shared" si="0"/>
        <v>N/A</v>
      </c>
      <c r="E16" s="8">
        <v>0.54790553549999998</v>
      </c>
      <c r="F16" s="11" t="str">
        <f t="shared" si="1"/>
        <v>N/A</v>
      </c>
      <c r="G16" s="8">
        <v>0.60249033139999997</v>
      </c>
      <c r="H16" s="11" t="str">
        <f t="shared" si="2"/>
        <v>N/A</v>
      </c>
      <c r="I16" s="12">
        <v>-23.7</v>
      </c>
      <c r="J16" s="12">
        <v>9.9619999999999997</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20.302671657000001</v>
      </c>
      <c r="D18" s="11" t="str">
        <f t="shared" si="0"/>
        <v>N/A</v>
      </c>
      <c r="E18" s="8">
        <v>20.016217077</v>
      </c>
      <c r="F18" s="11" t="str">
        <f t="shared" si="1"/>
        <v>N/A</v>
      </c>
      <c r="G18" s="8">
        <v>19.757350867</v>
      </c>
      <c r="H18" s="11" t="str">
        <f t="shared" si="2"/>
        <v>N/A</v>
      </c>
      <c r="I18" s="12">
        <v>-1.41</v>
      </c>
      <c r="J18" s="12">
        <v>-1.29</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97.595688820999996</v>
      </c>
      <c r="D20" s="11" t="str">
        <f t="shared" si="0"/>
        <v>N/A</v>
      </c>
      <c r="E20" s="8">
        <v>98.012828866000007</v>
      </c>
      <c r="F20" s="11" t="str">
        <f t="shared" si="1"/>
        <v>N/A</v>
      </c>
      <c r="G20" s="8">
        <v>97.592318676000005</v>
      </c>
      <c r="H20" s="11" t="str">
        <f t="shared" si="2"/>
        <v>N/A</v>
      </c>
      <c r="I20" s="12">
        <v>0.4274</v>
      </c>
      <c r="J20" s="12">
        <v>-0.42899999999999999</v>
      </c>
      <c r="K20" s="41" t="s">
        <v>739</v>
      </c>
      <c r="L20" s="9" t="str">
        <f t="shared" si="3"/>
        <v>Yes</v>
      </c>
    </row>
    <row r="21" spans="1:12" x14ac:dyDescent="0.25">
      <c r="A21" s="2" t="s">
        <v>975</v>
      </c>
      <c r="B21" s="33" t="s">
        <v>213</v>
      </c>
      <c r="C21" s="8">
        <v>2.4043111787</v>
      </c>
      <c r="D21" s="11" t="str">
        <f t="shared" si="0"/>
        <v>N/A</v>
      </c>
      <c r="E21" s="8">
        <v>1.9871711336</v>
      </c>
      <c r="F21" s="11" t="str">
        <f t="shared" si="1"/>
        <v>N/A</v>
      </c>
      <c r="G21" s="8">
        <v>2.4076813241999999</v>
      </c>
      <c r="H21" s="11" t="str">
        <f t="shared" si="2"/>
        <v>N/A</v>
      </c>
      <c r="I21" s="12">
        <v>-17.3</v>
      </c>
      <c r="J21" s="12">
        <v>21.16</v>
      </c>
      <c r="K21" s="41" t="s">
        <v>739</v>
      </c>
      <c r="L21" s="9" t="str">
        <f t="shared" si="3"/>
        <v>Yes</v>
      </c>
    </row>
    <row r="22" spans="1:12" x14ac:dyDescent="0.25">
      <c r="A22" s="3" t="s">
        <v>1729</v>
      </c>
      <c r="B22" s="33" t="s">
        <v>213</v>
      </c>
      <c r="C22" s="34">
        <v>179469</v>
      </c>
      <c r="D22" s="11" t="str">
        <f t="shared" si="0"/>
        <v>N/A</v>
      </c>
      <c r="E22" s="34">
        <v>182503</v>
      </c>
      <c r="F22" s="11" t="str">
        <f t="shared" si="1"/>
        <v>N/A</v>
      </c>
      <c r="G22" s="34">
        <v>184274</v>
      </c>
      <c r="H22" s="11" t="str">
        <f t="shared" si="2"/>
        <v>N/A</v>
      </c>
      <c r="I22" s="12">
        <v>1.6910000000000001</v>
      </c>
      <c r="J22" s="12">
        <v>0.97040000000000004</v>
      </c>
      <c r="K22" s="41" t="s">
        <v>739</v>
      </c>
      <c r="L22" s="9" t="str">
        <f t="shared" si="3"/>
        <v>Yes</v>
      </c>
    </row>
    <row r="23" spans="1:12" x14ac:dyDescent="0.25">
      <c r="A23" s="3" t="s">
        <v>990</v>
      </c>
      <c r="B23" s="33" t="s">
        <v>213</v>
      </c>
      <c r="C23" s="34">
        <v>59012</v>
      </c>
      <c r="D23" s="11" t="str">
        <f t="shared" si="0"/>
        <v>N/A</v>
      </c>
      <c r="E23" s="34">
        <v>59935</v>
      </c>
      <c r="F23" s="11" t="str">
        <f t="shared" si="1"/>
        <v>N/A</v>
      </c>
      <c r="G23" s="34">
        <v>61827</v>
      </c>
      <c r="H23" s="11" t="str">
        <f t="shared" si="2"/>
        <v>N/A</v>
      </c>
      <c r="I23" s="12">
        <v>1.5640000000000001</v>
      </c>
      <c r="J23" s="12">
        <v>3.157</v>
      </c>
      <c r="K23" s="41" t="s">
        <v>739</v>
      </c>
      <c r="L23" s="9" t="str">
        <f t="shared" si="3"/>
        <v>Yes</v>
      </c>
    </row>
    <row r="24" spans="1:12" x14ac:dyDescent="0.25">
      <c r="A24" s="3" t="s">
        <v>991</v>
      </c>
      <c r="B24" s="33" t="s">
        <v>213</v>
      </c>
      <c r="C24" s="34">
        <v>7669</v>
      </c>
      <c r="D24" s="11" t="str">
        <f t="shared" si="0"/>
        <v>N/A</v>
      </c>
      <c r="E24" s="34">
        <v>8223</v>
      </c>
      <c r="F24" s="11" t="str">
        <f t="shared" si="1"/>
        <v>N/A</v>
      </c>
      <c r="G24" s="34">
        <v>7878</v>
      </c>
      <c r="H24" s="11" t="str">
        <f t="shared" si="2"/>
        <v>N/A</v>
      </c>
      <c r="I24" s="12">
        <v>7.2240000000000002</v>
      </c>
      <c r="J24" s="12">
        <v>-4.2</v>
      </c>
      <c r="K24" s="41" t="s">
        <v>739</v>
      </c>
      <c r="L24" s="9" t="str">
        <f t="shared" si="3"/>
        <v>Yes</v>
      </c>
    </row>
    <row r="25" spans="1:12" x14ac:dyDescent="0.25">
      <c r="A25" s="3" t="s">
        <v>992</v>
      </c>
      <c r="B25" s="33" t="s">
        <v>213</v>
      </c>
      <c r="C25" s="34">
        <v>38805</v>
      </c>
      <c r="D25" s="11" t="str">
        <f t="shared" si="0"/>
        <v>N/A</v>
      </c>
      <c r="E25" s="34">
        <v>39953</v>
      </c>
      <c r="F25" s="11" t="str">
        <f t="shared" si="1"/>
        <v>N/A</v>
      </c>
      <c r="G25" s="34">
        <v>40920</v>
      </c>
      <c r="H25" s="11" t="str">
        <f t="shared" si="2"/>
        <v>N/A</v>
      </c>
      <c r="I25" s="12">
        <v>2.9580000000000002</v>
      </c>
      <c r="J25" s="12">
        <v>2.42</v>
      </c>
      <c r="K25" s="41" t="s">
        <v>739</v>
      </c>
      <c r="L25" s="9" t="str">
        <f t="shared" si="3"/>
        <v>Yes</v>
      </c>
    </row>
    <row r="26" spans="1:12" x14ac:dyDescent="0.25">
      <c r="A26" s="3" t="s">
        <v>993</v>
      </c>
      <c r="B26" s="33" t="s">
        <v>213</v>
      </c>
      <c r="C26" s="34">
        <v>73983</v>
      </c>
      <c r="D26" s="11" t="str">
        <f t="shared" si="0"/>
        <v>N/A</v>
      </c>
      <c r="E26" s="34">
        <v>74392</v>
      </c>
      <c r="F26" s="11" t="str">
        <f t="shared" si="1"/>
        <v>N/A</v>
      </c>
      <c r="G26" s="34">
        <v>73649</v>
      </c>
      <c r="H26" s="11" t="str">
        <f t="shared" si="2"/>
        <v>N/A</v>
      </c>
      <c r="I26" s="12">
        <v>0.55279999999999996</v>
      </c>
      <c r="J26" s="12">
        <v>-0.999</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152450</v>
      </c>
      <c r="D28" s="11" t="str">
        <f t="shared" si="0"/>
        <v>N/A</v>
      </c>
      <c r="E28" s="34">
        <v>161804</v>
      </c>
      <c r="F28" s="11" t="str">
        <f t="shared" si="1"/>
        <v>N/A</v>
      </c>
      <c r="G28" s="34">
        <v>166044</v>
      </c>
      <c r="H28" s="11" t="str">
        <f t="shared" si="2"/>
        <v>N/A</v>
      </c>
      <c r="I28" s="12">
        <v>6.1360000000000001</v>
      </c>
      <c r="J28" s="12">
        <v>2.62</v>
      </c>
      <c r="K28" s="41" t="s">
        <v>739</v>
      </c>
      <c r="L28" s="9" t="str">
        <f t="shared" si="3"/>
        <v>Yes</v>
      </c>
    </row>
    <row r="29" spans="1:12" x14ac:dyDescent="0.25">
      <c r="A29" s="3" t="s">
        <v>995</v>
      </c>
      <c r="B29" s="33" t="s">
        <v>213</v>
      </c>
      <c r="C29" s="34">
        <v>57976</v>
      </c>
      <c r="D29" s="11" t="str">
        <f t="shared" si="0"/>
        <v>N/A</v>
      </c>
      <c r="E29" s="34">
        <v>60268</v>
      </c>
      <c r="F29" s="11" t="str">
        <f t="shared" si="1"/>
        <v>N/A</v>
      </c>
      <c r="G29" s="34">
        <v>60970</v>
      </c>
      <c r="H29" s="11" t="str">
        <f t="shared" si="2"/>
        <v>N/A</v>
      </c>
      <c r="I29" s="12">
        <v>3.9529999999999998</v>
      </c>
      <c r="J29" s="12">
        <v>1.165</v>
      </c>
      <c r="K29" s="41" t="s">
        <v>739</v>
      </c>
      <c r="L29" s="9" t="str">
        <f t="shared" si="3"/>
        <v>Yes</v>
      </c>
    </row>
    <row r="30" spans="1:12" x14ac:dyDescent="0.25">
      <c r="A30" s="3" t="s">
        <v>996</v>
      </c>
      <c r="B30" s="33" t="s">
        <v>213</v>
      </c>
      <c r="C30" s="34">
        <v>1139</v>
      </c>
      <c r="D30" s="11" t="str">
        <f t="shared" si="0"/>
        <v>N/A</v>
      </c>
      <c r="E30" s="34">
        <v>1205</v>
      </c>
      <c r="F30" s="11" t="str">
        <f t="shared" si="1"/>
        <v>N/A</v>
      </c>
      <c r="G30" s="34">
        <v>970</v>
      </c>
      <c r="H30" s="11" t="str">
        <f t="shared" si="2"/>
        <v>N/A</v>
      </c>
      <c r="I30" s="12">
        <v>5.7949999999999999</v>
      </c>
      <c r="J30" s="12">
        <v>-19.5</v>
      </c>
      <c r="K30" s="41" t="s">
        <v>739</v>
      </c>
      <c r="L30" s="9" t="str">
        <f t="shared" si="3"/>
        <v>Yes</v>
      </c>
    </row>
    <row r="31" spans="1:12" x14ac:dyDescent="0.25">
      <c r="A31" s="3" t="s">
        <v>997</v>
      </c>
      <c r="B31" s="33" t="s">
        <v>213</v>
      </c>
      <c r="C31" s="34">
        <v>59263</v>
      </c>
      <c r="D31" s="11" t="str">
        <f t="shared" si="0"/>
        <v>N/A</v>
      </c>
      <c r="E31" s="34">
        <v>63802</v>
      </c>
      <c r="F31" s="11" t="str">
        <f t="shared" si="1"/>
        <v>N/A</v>
      </c>
      <c r="G31" s="34">
        <v>65946</v>
      </c>
      <c r="H31" s="11" t="str">
        <f t="shared" si="2"/>
        <v>N/A</v>
      </c>
      <c r="I31" s="12">
        <v>7.6589999999999998</v>
      </c>
      <c r="J31" s="12">
        <v>3.36</v>
      </c>
      <c r="K31" s="41" t="s">
        <v>739</v>
      </c>
      <c r="L31" s="9" t="str">
        <f t="shared" si="3"/>
        <v>Yes</v>
      </c>
    </row>
    <row r="32" spans="1:12" x14ac:dyDescent="0.25">
      <c r="A32" s="3" t="s">
        <v>998</v>
      </c>
      <c r="B32" s="33" t="s">
        <v>213</v>
      </c>
      <c r="C32" s="34">
        <v>34072</v>
      </c>
      <c r="D32" s="11" t="str">
        <f t="shared" si="0"/>
        <v>N/A</v>
      </c>
      <c r="E32" s="34">
        <v>36529</v>
      </c>
      <c r="F32" s="11" t="str">
        <f t="shared" si="1"/>
        <v>N/A</v>
      </c>
      <c r="G32" s="34">
        <v>38158</v>
      </c>
      <c r="H32" s="11" t="str">
        <f t="shared" si="2"/>
        <v>N/A</v>
      </c>
      <c r="I32" s="12">
        <v>7.2110000000000003</v>
      </c>
      <c r="J32" s="12">
        <v>4.4589999999999996</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5150626066</v>
      </c>
      <c r="D34" s="11" t="str">
        <f t="shared" si="0"/>
        <v>N/A</v>
      </c>
      <c r="E34" s="43">
        <v>5236265615</v>
      </c>
      <c r="F34" s="11" t="str">
        <f t="shared" si="1"/>
        <v>N/A</v>
      </c>
      <c r="G34" s="43">
        <v>5389109691</v>
      </c>
      <c r="H34" s="11" t="str">
        <f t="shared" si="2"/>
        <v>N/A</v>
      </c>
      <c r="I34" s="12">
        <v>1.663</v>
      </c>
      <c r="J34" s="12">
        <v>2.919</v>
      </c>
      <c r="K34" s="41" t="s">
        <v>739</v>
      </c>
      <c r="L34" s="9" t="str">
        <f t="shared" si="3"/>
        <v>Yes</v>
      </c>
    </row>
    <row r="35" spans="1:12" x14ac:dyDescent="0.25">
      <c r="A35" s="42" t="s">
        <v>1423</v>
      </c>
      <c r="B35" s="33" t="s">
        <v>213</v>
      </c>
      <c r="C35" s="43">
        <v>15471.898835</v>
      </c>
      <c r="D35" s="11" t="str">
        <f t="shared" si="0"/>
        <v>N/A</v>
      </c>
      <c r="E35" s="43">
        <v>15163.736342</v>
      </c>
      <c r="F35" s="11" t="str">
        <f t="shared" si="1"/>
        <v>N/A</v>
      </c>
      <c r="G35" s="43">
        <v>15358.971067</v>
      </c>
      <c r="H35" s="11" t="str">
        <f t="shared" si="2"/>
        <v>N/A</v>
      </c>
      <c r="I35" s="12">
        <v>-1.99</v>
      </c>
      <c r="J35" s="12">
        <v>1.288</v>
      </c>
      <c r="K35" s="41" t="s">
        <v>739</v>
      </c>
      <c r="L35" s="9" t="str">
        <f t="shared" si="3"/>
        <v>Yes</v>
      </c>
    </row>
    <row r="36" spans="1:12" x14ac:dyDescent="0.25">
      <c r="A36" s="42" t="s">
        <v>1424</v>
      </c>
      <c r="B36" s="33" t="s">
        <v>213</v>
      </c>
      <c r="C36" s="43">
        <v>17971.166120999998</v>
      </c>
      <c r="D36" s="11" t="str">
        <f t="shared" si="0"/>
        <v>N/A</v>
      </c>
      <c r="E36" s="43">
        <v>17571.655951000001</v>
      </c>
      <c r="F36" s="11" t="str">
        <f t="shared" si="1"/>
        <v>N/A</v>
      </c>
      <c r="G36" s="43">
        <v>17729.550704000001</v>
      </c>
      <c r="H36" s="11" t="str">
        <f t="shared" si="2"/>
        <v>N/A</v>
      </c>
      <c r="I36" s="12">
        <v>-2.2200000000000002</v>
      </c>
      <c r="J36" s="12">
        <v>0.89859999999999995</v>
      </c>
      <c r="K36" s="41" t="s">
        <v>739</v>
      </c>
      <c r="L36" s="9" t="str">
        <f t="shared" si="3"/>
        <v>Yes</v>
      </c>
    </row>
    <row r="37" spans="1:12" x14ac:dyDescent="0.25">
      <c r="A37" s="4" t="s">
        <v>107</v>
      </c>
      <c r="B37" s="33" t="s">
        <v>213</v>
      </c>
      <c r="C37" s="43">
        <v>215593230</v>
      </c>
      <c r="D37" s="11" t="str">
        <f t="shared" si="0"/>
        <v>N/A</v>
      </c>
      <c r="E37" s="43">
        <v>250496073</v>
      </c>
      <c r="F37" s="11" t="str">
        <f t="shared" si="1"/>
        <v>N/A</v>
      </c>
      <c r="G37" s="43">
        <v>253379705</v>
      </c>
      <c r="H37" s="11" t="str">
        <f t="shared" si="2"/>
        <v>N/A</v>
      </c>
      <c r="I37" s="12">
        <v>16.190000000000001</v>
      </c>
      <c r="J37" s="12">
        <v>1.151</v>
      </c>
      <c r="K37" s="41" t="s">
        <v>739</v>
      </c>
      <c r="L37" s="9" t="str">
        <f t="shared" si="3"/>
        <v>Yes</v>
      </c>
    </row>
    <row r="38" spans="1:12" x14ac:dyDescent="0.25">
      <c r="A38" s="42" t="s">
        <v>158</v>
      </c>
      <c r="B38" s="41" t="s">
        <v>217</v>
      </c>
      <c r="C38" s="1">
        <v>37</v>
      </c>
      <c r="D38" s="11" t="str">
        <f>IF($B38="N/A","N/A",IF(C38&gt;0,"No",IF(C38&lt;0,"No","Yes")))</f>
        <v>No</v>
      </c>
      <c r="E38" s="1">
        <v>1219</v>
      </c>
      <c r="F38" s="11" t="str">
        <f>IF($B38="N/A","N/A",IF(E38&gt;0,"No",IF(E38&lt;0,"No","Yes")))</f>
        <v>No</v>
      </c>
      <c r="G38" s="1">
        <v>660</v>
      </c>
      <c r="H38" s="11" t="str">
        <f>IF($B38="N/A","N/A",IF(G38&gt;0,"No",IF(G38&lt;0,"No","Yes")))</f>
        <v>No</v>
      </c>
      <c r="I38" s="12">
        <v>3195</v>
      </c>
      <c r="J38" s="12">
        <v>-45.9</v>
      </c>
      <c r="K38" s="41" t="s">
        <v>739</v>
      </c>
      <c r="L38" s="9" t="str">
        <f t="shared" si="3"/>
        <v>No</v>
      </c>
    </row>
    <row r="39" spans="1:12" x14ac:dyDescent="0.25">
      <c r="A39" s="42" t="s">
        <v>156</v>
      </c>
      <c r="B39" s="33" t="s">
        <v>213</v>
      </c>
      <c r="C39" s="43">
        <v>756368</v>
      </c>
      <c r="D39" s="11" t="str">
        <f t="shared" ref="D39:D40" si="4">IF($B39="N/A","N/A",IF(C39&gt;10,"No",IF(C39&lt;-10,"No","Yes")))</f>
        <v>N/A</v>
      </c>
      <c r="E39" s="43">
        <v>7948954</v>
      </c>
      <c r="F39" s="11" t="str">
        <f t="shared" ref="F39:F40" si="5">IF($B39="N/A","N/A",IF(E39&gt;10,"No",IF(E39&lt;-10,"No","Yes")))</f>
        <v>N/A</v>
      </c>
      <c r="G39" s="43">
        <v>4479881</v>
      </c>
      <c r="H39" s="11" t="str">
        <f t="shared" ref="H39:H40" si="6">IF($B39="N/A","N/A",IF(G39&gt;10,"No",IF(G39&lt;-10,"No","Yes")))</f>
        <v>N/A</v>
      </c>
      <c r="I39" s="12">
        <v>950.9</v>
      </c>
      <c r="J39" s="12">
        <v>-43.6</v>
      </c>
      <c r="K39" s="41" t="s">
        <v>739</v>
      </c>
      <c r="L39" s="9" t="str">
        <f t="shared" si="3"/>
        <v>No</v>
      </c>
    </row>
    <row r="40" spans="1:12" x14ac:dyDescent="0.25">
      <c r="A40" s="42" t="s">
        <v>1303</v>
      </c>
      <c r="B40" s="33" t="s">
        <v>213</v>
      </c>
      <c r="C40" s="43">
        <v>20442.378378000001</v>
      </c>
      <c r="D40" s="11" t="str">
        <f t="shared" si="4"/>
        <v>N/A</v>
      </c>
      <c r="E40" s="43">
        <v>6520.88105</v>
      </c>
      <c r="F40" s="11" t="str">
        <f t="shared" si="5"/>
        <v>N/A</v>
      </c>
      <c r="G40" s="43">
        <v>6787.6984848000002</v>
      </c>
      <c r="H40" s="11" t="str">
        <f t="shared" si="6"/>
        <v>N/A</v>
      </c>
      <c r="I40" s="12">
        <v>-68.099999999999994</v>
      </c>
      <c r="J40" s="12">
        <v>4.0919999999999996</v>
      </c>
      <c r="K40" s="41" t="s">
        <v>739</v>
      </c>
      <c r="L40" s="9" t="str">
        <f>IF(J40="Div by 0", "N/A", IF(OR(J40="N/A",K40="N/A"),"N/A", IF(J40&gt;VALUE(MID(K40,1,2)), "No", IF(J40&lt;-1*VALUE(MID(K40,1,2)), "No", "Yes"))))</f>
        <v>Yes</v>
      </c>
    </row>
    <row r="41" spans="1:12" x14ac:dyDescent="0.25">
      <c r="A41" s="3" t="s">
        <v>1425</v>
      </c>
      <c r="B41" s="33" t="s">
        <v>213</v>
      </c>
      <c r="C41" s="43">
        <v>18134.556424999999</v>
      </c>
      <c r="D41" s="11" t="str">
        <f t="shared" ref="D41:D52" si="7">IF($B41="N/A","N/A",IF(C41&gt;10,"No",IF(C41&lt;-10,"No","Yes")))</f>
        <v>N/A</v>
      </c>
      <c r="E41" s="43">
        <v>17992.584938</v>
      </c>
      <c r="F41" s="11" t="str">
        <f t="shared" ref="F41:F52" si="8">IF($B41="N/A","N/A",IF(E41&gt;10,"No",IF(E41&lt;-10,"No","Yes")))</f>
        <v>N/A</v>
      </c>
      <c r="G41" s="43">
        <v>18217.310466999999</v>
      </c>
      <c r="H41" s="11" t="str">
        <f t="shared" ref="H41:H52" si="9">IF($B41="N/A","N/A",IF(G41&gt;10,"No",IF(G41&lt;-10,"No","Yes")))</f>
        <v>N/A</v>
      </c>
      <c r="I41" s="12">
        <v>-0.78300000000000003</v>
      </c>
      <c r="J41" s="12">
        <v>1.2490000000000001</v>
      </c>
      <c r="K41" s="41" t="s">
        <v>739</v>
      </c>
      <c r="L41" s="9" t="str">
        <f t="shared" ref="L41:L52" si="10">IF(J41="Div by 0", "N/A", IF(K41="N/A","N/A", IF(J41&gt;VALUE(MID(K41,1,2)), "No", IF(J41&lt;-1*VALUE(MID(K41,1,2)), "No", "Yes"))))</f>
        <v>Yes</v>
      </c>
    </row>
    <row r="42" spans="1:12" x14ac:dyDescent="0.25">
      <c r="A42" s="3" t="s">
        <v>1426</v>
      </c>
      <c r="B42" s="33" t="s">
        <v>213</v>
      </c>
      <c r="C42" s="43">
        <v>5810.4050023999998</v>
      </c>
      <c r="D42" s="11" t="str">
        <f t="shared" si="7"/>
        <v>N/A</v>
      </c>
      <c r="E42" s="43">
        <v>5981.6208225999999</v>
      </c>
      <c r="F42" s="11" t="str">
        <f t="shared" si="8"/>
        <v>N/A</v>
      </c>
      <c r="G42" s="43">
        <v>6410.1920520000003</v>
      </c>
      <c r="H42" s="11" t="str">
        <f t="shared" si="9"/>
        <v>N/A</v>
      </c>
      <c r="I42" s="12">
        <v>2.9470000000000001</v>
      </c>
      <c r="J42" s="12">
        <v>7.165</v>
      </c>
      <c r="K42" s="41" t="s">
        <v>739</v>
      </c>
      <c r="L42" s="9" t="str">
        <f t="shared" si="10"/>
        <v>Yes</v>
      </c>
    </row>
    <row r="43" spans="1:12" x14ac:dyDescent="0.25">
      <c r="A43" s="3" t="s">
        <v>1427</v>
      </c>
      <c r="B43" s="33" t="s">
        <v>213</v>
      </c>
      <c r="C43" s="43">
        <v>26746.322989</v>
      </c>
      <c r="D43" s="11" t="str">
        <f t="shared" si="7"/>
        <v>N/A</v>
      </c>
      <c r="E43" s="43">
        <v>26085.561717</v>
      </c>
      <c r="F43" s="11" t="str">
        <f t="shared" si="8"/>
        <v>N/A</v>
      </c>
      <c r="G43" s="43">
        <v>26650.614750000001</v>
      </c>
      <c r="H43" s="11" t="str">
        <f t="shared" si="9"/>
        <v>N/A</v>
      </c>
      <c r="I43" s="12">
        <v>-2.4700000000000002</v>
      </c>
      <c r="J43" s="12">
        <v>2.1659999999999999</v>
      </c>
      <c r="K43" s="41" t="s">
        <v>739</v>
      </c>
      <c r="L43" s="9" t="str">
        <f t="shared" si="10"/>
        <v>Yes</v>
      </c>
    </row>
    <row r="44" spans="1:12" x14ac:dyDescent="0.25">
      <c r="A44" s="3" t="s">
        <v>1428</v>
      </c>
      <c r="B44" s="33" t="s">
        <v>213</v>
      </c>
      <c r="C44" s="43">
        <v>546.98884164000003</v>
      </c>
      <c r="D44" s="11" t="str">
        <f t="shared" si="7"/>
        <v>N/A</v>
      </c>
      <c r="E44" s="43">
        <v>624.24278527000001</v>
      </c>
      <c r="F44" s="11" t="str">
        <f t="shared" si="8"/>
        <v>N/A</v>
      </c>
      <c r="G44" s="43">
        <v>665.24496579000004</v>
      </c>
      <c r="H44" s="11" t="str">
        <f t="shared" si="9"/>
        <v>N/A</v>
      </c>
      <c r="I44" s="12">
        <v>14.12</v>
      </c>
      <c r="J44" s="12">
        <v>6.5679999999999996</v>
      </c>
      <c r="K44" s="41" t="s">
        <v>739</v>
      </c>
      <c r="L44" s="9" t="str">
        <f t="shared" si="10"/>
        <v>Yes</v>
      </c>
    </row>
    <row r="45" spans="1:12" x14ac:dyDescent="0.25">
      <c r="A45" s="3" t="s">
        <v>1429</v>
      </c>
      <c r="B45" s="33" t="s">
        <v>213</v>
      </c>
      <c r="C45" s="43">
        <v>36297.036265000002</v>
      </c>
      <c r="D45" s="11" t="str">
        <f t="shared" si="7"/>
        <v>N/A</v>
      </c>
      <c r="E45" s="43">
        <v>36102.676887000001</v>
      </c>
      <c r="F45" s="11" t="str">
        <f t="shared" si="8"/>
        <v>N/A</v>
      </c>
      <c r="G45" s="43">
        <v>36979.162757999999</v>
      </c>
      <c r="H45" s="11" t="str">
        <f t="shared" si="9"/>
        <v>N/A</v>
      </c>
      <c r="I45" s="12">
        <v>-0.53500000000000003</v>
      </c>
      <c r="J45" s="12">
        <v>2.4279999999999999</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12415.694516</v>
      </c>
      <c r="D47" s="11" t="str">
        <f t="shared" si="7"/>
        <v>N/A</v>
      </c>
      <c r="E47" s="43">
        <v>12054.632586</v>
      </c>
      <c r="F47" s="11" t="str">
        <f t="shared" si="8"/>
        <v>N/A</v>
      </c>
      <c r="G47" s="43">
        <v>12234.694375999999</v>
      </c>
      <c r="H47" s="11" t="str">
        <f t="shared" si="9"/>
        <v>N/A</v>
      </c>
      <c r="I47" s="12">
        <v>-2.91</v>
      </c>
      <c r="J47" s="12">
        <v>1.494</v>
      </c>
      <c r="K47" s="41" t="s">
        <v>739</v>
      </c>
      <c r="L47" s="9" t="str">
        <f t="shared" si="10"/>
        <v>Yes</v>
      </c>
    </row>
    <row r="48" spans="1:12" x14ac:dyDescent="0.25">
      <c r="A48" s="3" t="s">
        <v>1432</v>
      </c>
      <c r="B48" s="41" t="s">
        <v>213</v>
      </c>
      <c r="C48" s="14">
        <v>6744.8489202000001</v>
      </c>
      <c r="D48" s="11" t="str">
        <f t="shared" si="7"/>
        <v>N/A</v>
      </c>
      <c r="E48" s="14">
        <v>6702.15373</v>
      </c>
      <c r="F48" s="11" t="str">
        <f t="shared" si="8"/>
        <v>N/A</v>
      </c>
      <c r="G48" s="14">
        <v>6917.3817287000002</v>
      </c>
      <c r="H48" s="11" t="str">
        <f t="shared" si="9"/>
        <v>N/A</v>
      </c>
      <c r="I48" s="12">
        <v>-0.63300000000000001</v>
      </c>
      <c r="J48" s="12">
        <v>3.2109999999999999</v>
      </c>
      <c r="K48" s="41" t="s">
        <v>739</v>
      </c>
      <c r="L48" s="9" t="str">
        <f t="shared" si="10"/>
        <v>Yes</v>
      </c>
    </row>
    <row r="49" spans="1:12" x14ac:dyDescent="0.25">
      <c r="A49" s="3" t="s">
        <v>1433</v>
      </c>
      <c r="B49" s="41" t="s">
        <v>213</v>
      </c>
      <c r="C49" s="14">
        <v>13244.292362</v>
      </c>
      <c r="D49" s="11" t="str">
        <f t="shared" si="7"/>
        <v>N/A</v>
      </c>
      <c r="E49" s="14">
        <v>14050.617426999999</v>
      </c>
      <c r="F49" s="11" t="str">
        <f t="shared" si="8"/>
        <v>N/A</v>
      </c>
      <c r="G49" s="14">
        <v>14828.419588000001</v>
      </c>
      <c r="H49" s="11" t="str">
        <f t="shared" si="9"/>
        <v>N/A</v>
      </c>
      <c r="I49" s="12">
        <v>6.0880000000000001</v>
      </c>
      <c r="J49" s="12">
        <v>5.5359999999999996</v>
      </c>
      <c r="K49" s="41" t="s">
        <v>739</v>
      </c>
      <c r="L49" s="9" t="str">
        <f t="shared" si="10"/>
        <v>Yes</v>
      </c>
    </row>
    <row r="50" spans="1:12" x14ac:dyDescent="0.25">
      <c r="A50" s="3" t="s">
        <v>1434</v>
      </c>
      <c r="B50" s="41" t="s">
        <v>213</v>
      </c>
      <c r="C50" s="14">
        <v>693.31581256000004</v>
      </c>
      <c r="D50" s="11" t="str">
        <f t="shared" si="7"/>
        <v>N/A</v>
      </c>
      <c r="E50" s="14">
        <v>719.32788941000001</v>
      </c>
      <c r="F50" s="11" t="str">
        <f t="shared" si="8"/>
        <v>N/A</v>
      </c>
      <c r="G50" s="14">
        <v>643.56244503000005</v>
      </c>
      <c r="H50" s="11" t="str">
        <f t="shared" si="9"/>
        <v>N/A</v>
      </c>
      <c r="I50" s="12">
        <v>3.7519999999999998</v>
      </c>
      <c r="J50" s="12">
        <v>-10.5</v>
      </c>
      <c r="K50" s="41" t="s">
        <v>739</v>
      </c>
      <c r="L50" s="9" t="str">
        <f t="shared" si="10"/>
        <v>Yes</v>
      </c>
    </row>
    <row r="51" spans="1:12" x14ac:dyDescent="0.25">
      <c r="A51" s="3" t="s">
        <v>1435</v>
      </c>
      <c r="B51" s="41" t="s">
        <v>213</v>
      </c>
      <c r="C51" s="14">
        <v>42426.627260000001</v>
      </c>
      <c r="D51" s="11" t="str">
        <f t="shared" si="7"/>
        <v>N/A</v>
      </c>
      <c r="E51" s="14">
        <v>40618.051904</v>
      </c>
      <c r="F51" s="11" t="str">
        <f t="shared" si="8"/>
        <v>N/A</v>
      </c>
      <c r="G51" s="14">
        <v>40697.124927999997</v>
      </c>
      <c r="H51" s="11" t="str">
        <f t="shared" si="9"/>
        <v>N/A</v>
      </c>
      <c r="I51" s="12">
        <v>-4.26</v>
      </c>
      <c r="J51" s="12">
        <v>0.19470000000000001</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51609279</v>
      </c>
      <c r="D53" s="11" t="str">
        <f t="shared" ref="D53:D122" si="11">IF($B53="N/A","N/A",IF(C53&gt;10,"No",IF(C53&lt;-10,"No","Yes")))</f>
        <v>N/A</v>
      </c>
      <c r="E53" s="43">
        <v>65724903</v>
      </c>
      <c r="F53" s="11" t="str">
        <f t="shared" ref="F53:F122" si="12">IF($B53="N/A","N/A",IF(E53&gt;10,"No",IF(E53&lt;-10,"No","Yes")))</f>
        <v>N/A</v>
      </c>
      <c r="G53" s="43">
        <v>61123345</v>
      </c>
      <c r="H53" s="11" t="str">
        <f t="shared" ref="H53:H122" si="13">IF($B53="N/A","N/A",IF(G53&gt;10,"No",IF(G53&lt;-10,"No","Yes")))</f>
        <v>N/A</v>
      </c>
      <c r="I53" s="12">
        <v>27.35</v>
      </c>
      <c r="J53" s="12">
        <v>-7</v>
      </c>
      <c r="K53" s="41" t="s">
        <v>739</v>
      </c>
      <c r="L53" s="9" t="str">
        <f t="shared" ref="L53:L113" si="14">IF(J53="Div by 0", "N/A", IF(K53="N/A","N/A", IF(J53&gt;VALUE(MID(K53,1,2)), "No", IF(J53&lt;-1*VALUE(MID(K53,1,2)), "No", "Yes"))))</f>
        <v>Yes</v>
      </c>
    </row>
    <row r="54" spans="1:12" x14ac:dyDescent="0.25">
      <c r="A54" s="42" t="s">
        <v>598</v>
      </c>
      <c r="B54" s="33" t="s">
        <v>213</v>
      </c>
      <c r="C54" s="34">
        <v>28256</v>
      </c>
      <c r="D54" s="11" t="str">
        <f t="shared" si="11"/>
        <v>N/A</v>
      </c>
      <c r="E54" s="34">
        <v>34500</v>
      </c>
      <c r="F54" s="11" t="str">
        <f t="shared" si="12"/>
        <v>N/A</v>
      </c>
      <c r="G54" s="34">
        <v>35262</v>
      </c>
      <c r="H54" s="11" t="str">
        <f t="shared" si="13"/>
        <v>N/A</v>
      </c>
      <c r="I54" s="12">
        <v>22.1</v>
      </c>
      <c r="J54" s="12">
        <v>2.2090000000000001</v>
      </c>
      <c r="K54" s="41" t="s">
        <v>739</v>
      </c>
      <c r="L54" s="9" t="str">
        <f t="shared" si="14"/>
        <v>Yes</v>
      </c>
    </row>
    <row r="55" spans="1:12" x14ac:dyDescent="0.25">
      <c r="A55" s="42" t="s">
        <v>1437</v>
      </c>
      <c r="B55" s="33" t="s">
        <v>213</v>
      </c>
      <c r="C55" s="43">
        <v>1826.4892058</v>
      </c>
      <c r="D55" s="11" t="str">
        <f t="shared" si="11"/>
        <v>N/A</v>
      </c>
      <c r="E55" s="43">
        <v>1905.0696522000001</v>
      </c>
      <c r="F55" s="11" t="str">
        <f t="shared" si="12"/>
        <v>N/A</v>
      </c>
      <c r="G55" s="43">
        <v>1733.4055073</v>
      </c>
      <c r="H55" s="11" t="str">
        <f t="shared" si="13"/>
        <v>N/A</v>
      </c>
      <c r="I55" s="12">
        <v>4.3019999999999996</v>
      </c>
      <c r="J55" s="12">
        <v>-9.01</v>
      </c>
      <c r="K55" s="41" t="s">
        <v>739</v>
      </c>
      <c r="L55" s="9" t="str">
        <f t="shared" si="14"/>
        <v>Yes</v>
      </c>
    </row>
    <row r="56" spans="1:12" x14ac:dyDescent="0.25">
      <c r="A56" s="42" t="s">
        <v>1438</v>
      </c>
      <c r="B56" s="33" t="s">
        <v>213</v>
      </c>
      <c r="C56" s="34">
        <v>2.9849943374999999</v>
      </c>
      <c r="D56" s="11" t="str">
        <f t="shared" si="11"/>
        <v>N/A</v>
      </c>
      <c r="E56" s="34">
        <v>3.1191014493</v>
      </c>
      <c r="F56" s="11" t="str">
        <f t="shared" si="12"/>
        <v>N/A</v>
      </c>
      <c r="G56" s="34">
        <v>2.7576711474</v>
      </c>
      <c r="H56" s="11" t="str">
        <f t="shared" si="13"/>
        <v>N/A</v>
      </c>
      <c r="I56" s="12">
        <v>4.4930000000000003</v>
      </c>
      <c r="J56" s="12">
        <v>-11.6</v>
      </c>
      <c r="K56" s="41" t="s">
        <v>739</v>
      </c>
      <c r="L56" s="9" t="str">
        <f t="shared" si="14"/>
        <v>Yes</v>
      </c>
    </row>
    <row r="57" spans="1:12" x14ac:dyDescent="0.25">
      <c r="A57" s="42" t="s">
        <v>599</v>
      </c>
      <c r="B57" s="33" t="s">
        <v>213</v>
      </c>
      <c r="C57" s="43">
        <v>35593287</v>
      </c>
      <c r="D57" s="11" t="str">
        <f t="shared" si="11"/>
        <v>N/A</v>
      </c>
      <c r="E57" s="43">
        <v>32357421</v>
      </c>
      <c r="F57" s="11" t="str">
        <f t="shared" si="12"/>
        <v>N/A</v>
      </c>
      <c r="G57" s="43">
        <v>32542531</v>
      </c>
      <c r="H57" s="11" t="str">
        <f t="shared" si="13"/>
        <v>N/A</v>
      </c>
      <c r="I57" s="12">
        <v>-9.09</v>
      </c>
      <c r="J57" s="12">
        <v>0.57210000000000005</v>
      </c>
      <c r="K57" s="41" t="s">
        <v>739</v>
      </c>
      <c r="L57" s="9" t="str">
        <f t="shared" si="14"/>
        <v>Yes</v>
      </c>
    </row>
    <row r="58" spans="1:12" x14ac:dyDescent="0.25">
      <c r="A58" s="42" t="s">
        <v>600</v>
      </c>
      <c r="B58" s="33" t="s">
        <v>213</v>
      </c>
      <c r="C58" s="34">
        <v>465</v>
      </c>
      <c r="D58" s="11" t="str">
        <f t="shared" si="11"/>
        <v>N/A</v>
      </c>
      <c r="E58" s="34">
        <v>454</v>
      </c>
      <c r="F58" s="11" t="str">
        <f t="shared" si="12"/>
        <v>N/A</v>
      </c>
      <c r="G58" s="34">
        <v>461</v>
      </c>
      <c r="H58" s="11" t="str">
        <f t="shared" si="13"/>
        <v>N/A</v>
      </c>
      <c r="I58" s="12">
        <v>-2.37</v>
      </c>
      <c r="J58" s="12">
        <v>1.542</v>
      </c>
      <c r="K58" s="41" t="s">
        <v>739</v>
      </c>
      <c r="L58" s="9" t="str">
        <f t="shared" si="14"/>
        <v>Yes</v>
      </c>
    </row>
    <row r="59" spans="1:12" x14ac:dyDescent="0.25">
      <c r="A59" s="42" t="s">
        <v>1439</v>
      </c>
      <c r="B59" s="33" t="s">
        <v>213</v>
      </c>
      <c r="C59" s="43">
        <v>76544.703225999998</v>
      </c>
      <c r="D59" s="11" t="str">
        <f t="shared" si="11"/>
        <v>N/A</v>
      </c>
      <c r="E59" s="43">
        <v>71271.852423000004</v>
      </c>
      <c r="F59" s="11" t="str">
        <f t="shared" si="12"/>
        <v>N/A</v>
      </c>
      <c r="G59" s="43">
        <v>70591.173536000002</v>
      </c>
      <c r="H59" s="11" t="str">
        <f t="shared" si="13"/>
        <v>N/A</v>
      </c>
      <c r="I59" s="12">
        <v>-6.89</v>
      </c>
      <c r="J59" s="12">
        <v>-0.95499999999999996</v>
      </c>
      <c r="K59" s="41" t="s">
        <v>739</v>
      </c>
      <c r="L59" s="9" t="str">
        <f t="shared" si="14"/>
        <v>Yes</v>
      </c>
    </row>
    <row r="60" spans="1:12" ht="25" x14ac:dyDescent="0.25">
      <c r="A60" s="42" t="s">
        <v>601</v>
      </c>
      <c r="B60" s="33" t="s">
        <v>213</v>
      </c>
      <c r="C60" s="43">
        <v>894482</v>
      </c>
      <c r="D60" s="11" t="str">
        <f t="shared" si="11"/>
        <v>N/A</v>
      </c>
      <c r="E60" s="43">
        <v>559547</v>
      </c>
      <c r="F60" s="11" t="str">
        <f t="shared" si="12"/>
        <v>N/A</v>
      </c>
      <c r="G60" s="43">
        <v>327273</v>
      </c>
      <c r="H60" s="11" t="str">
        <f t="shared" si="13"/>
        <v>N/A</v>
      </c>
      <c r="I60" s="12">
        <v>-37.4</v>
      </c>
      <c r="J60" s="12">
        <v>-41.5</v>
      </c>
      <c r="K60" s="41" t="s">
        <v>739</v>
      </c>
      <c r="L60" s="9" t="str">
        <f t="shared" si="14"/>
        <v>No</v>
      </c>
    </row>
    <row r="61" spans="1:12" x14ac:dyDescent="0.25">
      <c r="A61" s="4" t="s">
        <v>602</v>
      </c>
      <c r="B61" s="41" t="s">
        <v>213</v>
      </c>
      <c r="C61" s="1">
        <v>11</v>
      </c>
      <c r="D61" s="11" t="str">
        <f t="shared" si="11"/>
        <v>N/A</v>
      </c>
      <c r="E61" s="1">
        <v>11</v>
      </c>
      <c r="F61" s="11" t="str">
        <f t="shared" si="12"/>
        <v>N/A</v>
      </c>
      <c r="G61" s="1">
        <v>11</v>
      </c>
      <c r="H61" s="11" t="str">
        <f t="shared" si="13"/>
        <v>N/A</v>
      </c>
      <c r="I61" s="12">
        <v>-36.4</v>
      </c>
      <c r="J61" s="12">
        <v>-28.6</v>
      </c>
      <c r="K61" s="41" t="s">
        <v>739</v>
      </c>
      <c r="L61" s="9" t="str">
        <f t="shared" si="14"/>
        <v>Yes</v>
      </c>
    </row>
    <row r="62" spans="1:12" ht="25" x14ac:dyDescent="0.25">
      <c r="A62" s="4" t="s">
        <v>1440</v>
      </c>
      <c r="B62" s="41" t="s">
        <v>213</v>
      </c>
      <c r="C62" s="14">
        <v>81316.545454999999</v>
      </c>
      <c r="D62" s="11" t="str">
        <f t="shared" si="11"/>
        <v>N/A</v>
      </c>
      <c r="E62" s="14">
        <v>79935.285713999998</v>
      </c>
      <c r="F62" s="11" t="str">
        <f t="shared" si="12"/>
        <v>N/A</v>
      </c>
      <c r="G62" s="14">
        <v>65454.6</v>
      </c>
      <c r="H62" s="11" t="str">
        <f t="shared" si="13"/>
        <v>N/A</v>
      </c>
      <c r="I62" s="12">
        <v>-1.7</v>
      </c>
      <c r="J62" s="12">
        <v>-18.100000000000001</v>
      </c>
      <c r="K62" s="41" t="s">
        <v>739</v>
      </c>
      <c r="L62" s="9" t="str">
        <f t="shared" si="14"/>
        <v>Yes</v>
      </c>
    </row>
    <row r="63" spans="1:12" x14ac:dyDescent="0.25">
      <c r="A63" s="4" t="s">
        <v>603</v>
      </c>
      <c r="B63" s="41" t="s">
        <v>213</v>
      </c>
      <c r="C63" s="14">
        <v>456775168</v>
      </c>
      <c r="D63" s="11" t="str">
        <f t="shared" si="11"/>
        <v>N/A</v>
      </c>
      <c r="E63" s="14">
        <v>463914012</v>
      </c>
      <c r="F63" s="11" t="str">
        <f t="shared" si="12"/>
        <v>N/A</v>
      </c>
      <c r="G63" s="14">
        <v>455720942</v>
      </c>
      <c r="H63" s="11" t="str">
        <f t="shared" si="13"/>
        <v>N/A</v>
      </c>
      <c r="I63" s="12">
        <v>1.5629999999999999</v>
      </c>
      <c r="J63" s="12">
        <v>-1.77</v>
      </c>
      <c r="K63" s="41" t="s">
        <v>739</v>
      </c>
      <c r="L63" s="9" t="str">
        <f t="shared" si="14"/>
        <v>Yes</v>
      </c>
    </row>
    <row r="64" spans="1:12" x14ac:dyDescent="0.25">
      <c r="A64" s="4" t="s">
        <v>604</v>
      </c>
      <c r="B64" s="41" t="s">
        <v>213</v>
      </c>
      <c r="C64" s="1">
        <v>2760</v>
      </c>
      <c r="D64" s="11" t="str">
        <f t="shared" si="11"/>
        <v>N/A</v>
      </c>
      <c r="E64" s="1">
        <v>2741</v>
      </c>
      <c r="F64" s="11" t="str">
        <f t="shared" si="12"/>
        <v>N/A</v>
      </c>
      <c r="G64" s="1">
        <v>2665</v>
      </c>
      <c r="H64" s="11" t="str">
        <f t="shared" si="13"/>
        <v>N/A</v>
      </c>
      <c r="I64" s="12">
        <v>-0.68799999999999994</v>
      </c>
      <c r="J64" s="12">
        <v>-2.77</v>
      </c>
      <c r="K64" s="41" t="s">
        <v>739</v>
      </c>
      <c r="L64" s="9" t="str">
        <f t="shared" si="14"/>
        <v>Yes</v>
      </c>
    </row>
    <row r="65" spans="1:12" x14ac:dyDescent="0.25">
      <c r="A65" s="4" t="s">
        <v>1441</v>
      </c>
      <c r="B65" s="41" t="s">
        <v>213</v>
      </c>
      <c r="C65" s="14">
        <v>165498.24927999999</v>
      </c>
      <c r="D65" s="11" t="str">
        <f t="shared" si="11"/>
        <v>N/A</v>
      </c>
      <c r="E65" s="14">
        <v>169249.91317000001</v>
      </c>
      <c r="F65" s="11" t="str">
        <f t="shared" si="12"/>
        <v>N/A</v>
      </c>
      <c r="G65" s="14">
        <v>171002.22964000001</v>
      </c>
      <c r="H65" s="11" t="str">
        <f t="shared" si="13"/>
        <v>N/A</v>
      </c>
      <c r="I65" s="12">
        <v>2.2669999999999999</v>
      </c>
      <c r="J65" s="12">
        <v>1.0349999999999999</v>
      </c>
      <c r="K65" s="41" t="s">
        <v>739</v>
      </c>
      <c r="L65" s="9" t="str">
        <f t="shared" si="14"/>
        <v>Yes</v>
      </c>
    </row>
    <row r="66" spans="1:12" x14ac:dyDescent="0.25">
      <c r="A66" s="4" t="s">
        <v>605</v>
      </c>
      <c r="B66" s="41" t="s">
        <v>213</v>
      </c>
      <c r="C66" s="14">
        <v>2825426563</v>
      </c>
      <c r="D66" s="11" t="str">
        <f t="shared" si="11"/>
        <v>N/A</v>
      </c>
      <c r="E66" s="14">
        <v>2808973428</v>
      </c>
      <c r="F66" s="11" t="str">
        <f t="shared" si="12"/>
        <v>N/A</v>
      </c>
      <c r="G66" s="14">
        <v>2776076868</v>
      </c>
      <c r="H66" s="11" t="str">
        <f t="shared" si="13"/>
        <v>N/A</v>
      </c>
      <c r="I66" s="12">
        <v>-0.58199999999999996</v>
      </c>
      <c r="J66" s="12">
        <v>-1.17</v>
      </c>
      <c r="K66" s="41" t="s">
        <v>739</v>
      </c>
      <c r="L66" s="9" t="str">
        <f t="shared" si="14"/>
        <v>Yes</v>
      </c>
    </row>
    <row r="67" spans="1:12" x14ac:dyDescent="0.25">
      <c r="A67" s="4" t="s">
        <v>606</v>
      </c>
      <c r="B67" s="41" t="s">
        <v>213</v>
      </c>
      <c r="C67" s="1">
        <v>71306</v>
      </c>
      <c r="D67" s="11" t="str">
        <f t="shared" si="11"/>
        <v>N/A</v>
      </c>
      <c r="E67" s="1">
        <v>71830</v>
      </c>
      <c r="F67" s="11" t="str">
        <f t="shared" si="12"/>
        <v>N/A</v>
      </c>
      <c r="G67" s="1">
        <v>70554</v>
      </c>
      <c r="H67" s="11" t="str">
        <f t="shared" si="13"/>
        <v>N/A</v>
      </c>
      <c r="I67" s="12">
        <v>0.7349</v>
      </c>
      <c r="J67" s="12">
        <v>-1.78</v>
      </c>
      <c r="K67" s="41" t="s">
        <v>739</v>
      </c>
      <c r="L67" s="9" t="str">
        <f t="shared" si="14"/>
        <v>Yes</v>
      </c>
    </row>
    <row r="68" spans="1:12" x14ac:dyDescent="0.25">
      <c r="A68" s="4" t="s">
        <v>1442</v>
      </c>
      <c r="B68" s="41" t="s">
        <v>213</v>
      </c>
      <c r="C68" s="14">
        <v>39623.966609000003</v>
      </c>
      <c r="D68" s="11" t="str">
        <f t="shared" si="11"/>
        <v>N/A</v>
      </c>
      <c r="E68" s="14">
        <v>39105.853098</v>
      </c>
      <c r="F68" s="11" t="str">
        <f t="shared" si="12"/>
        <v>N/A</v>
      </c>
      <c r="G68" s="14">
        <v>39346.838846999999</v>
      </c>
      <c r="H68" s="11" t="str">
        <f t="shared" si="13"/>
        <v>N/A</v>
      </c>
      <c r="I68" s="12">
        <v>-1.31</v>
      </c>
      <c r="J68" s="12">
        <v>0.61619999999999997</v>
      </c>
      <c r="K68" s="41" t="s">
        <v>739</v>
      </c>
      <c r="L68" s="9" t="str">
        <f t="shared" si="14"/>
        <v>Yes</v>
      </c>
    </row>
    <row r="69" spans="1:12" x14ac:dyDescent="0.25">
      <c r="A69" s="4" t="s">
        <v>607</v>
      </c>
      <c r="B69" s="41" t="s">
        <v>213</v>
      </c>
      <c r="C69" s="14">
        <v>14336765</v>
      </c>
      <c r="D69" s="11" t="str">
        <f t="shared" si="11"/>
        <v>N/A</v>
      </c>
      <c r="E69" s="14">
        <v>14361436</v>
      </c>
      <c r="F69" s="11" t="str">
        <f t="shared" si="12"/>
        <v>N/A</v>
      </c>
      <c r="G69" s="14">
        <v>14118839</v>
      </c>
      <c r="H69" s="11" t="str">
        <f t="shared" si="13"/>
        <v>N/A</v>
      </c>
      <c r="I69" s="12">
        <v>0.1721</v>
      </c>
      <c r="J69" s="12">
        <v>-1.69</v>
      </c>
      <c r="K69" s="41" t="s">
        <v>739</v>
      </c>
      <c r="L69" s="9" t="str">
        <f t="shared" si="14"/>
        <v>Yes</v>
      </c>
    </row>
    <row r="70" spans="1:12" x14ac:dyDescent="0.25">
      <c r="A70" s="4" t="s">
        <v>608</v>
      </c>
      <c r="B70" s="41" t="s">
        <v>213</v>
      </c>
      <c r="C70" s="1">
        <v>165468</v>
      </c>
      <c r="D70" s="11" t="str">
        <f t="shared" si="11"/>
        <v>N/A</v>
      </c>
      <c r="E70" s="1">
        <v>176935</v>
      </c>
      <c r="F70" s="11" t="str">
        <f t="shared" si="12"/>
        <v>N/A</v>
      </c>
      <c r="G70" s="1">
        <v>178420</v>
      </c>
      <c r="H70" s="11" t="str">
        <f t="shared" si="13"/>
        <v>N/A</v>
      </c>
      <c r="I70" s="12">
        <v>6.93</v>
      </c>
      <c r="J70" s="12">
        <v>0.83930000000000005</v>
      </c>
      <c r="K70" s="41" t="s">
        <v>739</v>
      </c>
      <c r="L70" s="9" t="str">
        <f t="shared" si="14"/>
        <v>Yes</v>
      </c>
    </row>
    <row r="71" spans="1:12" x14ac:dyDescent="0.25">
      <c r="A71" s="4" t="s">
        <v>1443</v>
      </c>
      <c r="B71" s="41" t="s">
        <v>213</v>
      </c>
      <c r="C71" s="14">
        <v>86.643731719000002</v>
      </c>
      <c r="D71" s="11" t="str">
        <f t="shared" si="11"/>
        <v>N/A</v>
      </c>
      <c r="E71" s="14">
        <v>81.167863905000004</v>
      </c>
      <c r="F71" s="11" t="str">
        <f t="shared" si="12"/>
        <v>N/A</v>
      </c>
      <c r="G71" s="14">
        <v>79.132602847000001</v>
      </c>
      <c r="H71" s="11" t="str">
        <f t="shared" si="13"/>
        <v>N/A</v>
      </c>
      <c r="I71" s="12">
        <v>-6.32</v>
      </c>
      <c r="J71" s="12">
        <v>-2.5099999999999998</v>
      </c>
      <c r="K71" s="41" t="s">
        <v>739</v>
      </c>
      <c r="L71" s="9" t="str">
        <f t="shared" si="14"/>
        <v>Yes</v>
      </c>
    </row>
    <row r="72" spans="1:12" x14ac:dyDescent="0.25">
      <c r="A72" s="4" t="s">
        <v>609</v>
      </c>
      <c r="B72" s="41" t="s">
        <v>213</v>
      </c>
      <c r="C72" s="14">
        <v>31674219</v>
      </c>
      <c r="D72" s="11" t="str">
        <f t="shared" si="11"/>
        <v>N/A</v>
      </c>
      <c r="E72" s="14">
        <v>32678014</v>
      </c>
      <c r="F72" s="11" t="str">
        <f t="shared" si="12"/>
        <v>N/A</v>
      </c>
      <c r="G72" s="14">
        <v>25197917</v>
      </c>
      <c r="H72" s="11" t="str">
        <f t="shared" si="13"/>
        <v>N/A</v>
      </c>
      <c r="I72" s="12">
        <v>3.169</v>
      </c>
      <c r="J72" s="12">
        <v>-22.9</v>
      </c>
      <c r="K72" s="41" t="s">
        <v>739</v>
      </c>
      <c r="L72" s="9" t="str">
        <f t="shared" si="14"/>
        <v>Yes</v>
      </c>
    </row>
    <row r="73" spans="1:12" x14ac:dyDescent="0.25">
      <c r="A73" s="4" t="s">
        <v>610</v>
      </c>
      <c r="B73" s="41" t="s">
        <v>213</v>
      </c>
      <c r="C73" s="1">
        <v>69696</v>
      </c>
      <c r="D73" s="11" t="str">
        <f t="shared" si="11"/>
        <v>N/A</v>
      </c>
      <c r="E73" s="1">
        <v>70490</v>
      </c>
      <c r="F73" s="11" t="str">
        <f t="shared" si="12"/>
        <v>N/A</v>
      </c>
      <c r="G73" s="1">
        <v>71775</v>
      </c>
      <c r="H73" s="11" t="str">
        <f t="shared" si="13"/>
        <v>N/A</v>
      </c>
      <c r="I73" s="12">
        <v>1.139</v>
      </c>
      <c r="J73" s="12">
        <v>1.823</v>
      </c>
      <c r="K73" s="41" t="s">
        <v>739</v>
      </c>
      <c r="L73" s="9" t="str">
        <f t="shared" si="14"/>
        <v>Yes</v>
      </c>
    </row>
    <row r="74" spans="1:12" x14ac:dyDescent="0.25">
      <c r="A74" s="4" t="s">
        <v>1444</v>
      </c>
      <c r="B74" s="41" t="s">
        <v>213</v>
      </c>
      <c r="C74" s="14">
        <v>454.46250860999999</v>
      </c>
      <c r="D74" s="11" t="str">
        <f t="shared" si="11"/>
        <v>N/A</v>
      </c>
      <c r="E74" s="14">
        <v>463.58368562999999</v>
      </c>
      <c r="F74" s="11" t="str">
        <f t="shared" si="12"/>
        <v>N/A</v>
      </c>
      <c r="G74" s="14">
        <v>351.06815743999999</v>
      </c>
      <c r="H74" s="11" t="str">
        <f t="shared" si="13"/>
        <v>N/A</v>
      </c>
      <c r="I74" s="12">
        <v>2.0070000000000001</v>
      </c>
      <c r="J74" s="12">
        <v>-24.3</v>
      </c>
      <c r="K74" s="41" t="s">
        <v>739</v>
      </c>
      <c r="L74" s="9" t="str">
        <f t="shared" si="14"/>
        <v>Yes</v>
      </c>
    </row>
    <row r="75" spans="1:12" ht="25" x14ac:dyDescent="0.25">
      <c r="A75" s="4" t="s">
        <v>611</v>
      </c>
      <c r="B75" s="41" t="s">
        <v>213</v>
      </c>
      <c r="C75" s="14">
        <v>877321</v>
      </c>
      <c r="D75" s="11" t="str">
        <f t="shared" si="11"/>
        <v>N/A</v>
      </c>
      <c r="E75" s="14">
        <v>870345</v>
      </c>
      <c r="F75" s="11" t="str">
        <f t="shared" si="12"/>
        <v>N/A</v>
      </c>
      <c r="G75" s="14">
        <v>783240</v>
      </c>
      <c r="H75" s="11" t="str">
        <f t="shared" si="13"/>
        <v>N/A</v>
      </c>
      <c r="I75" s="12">
        <v>-0.79500000000000004</v>
      </c>
      <c r="J75" s="12">
        <v>-10</v>
      </c>
      <c r="K75" s="41" t="s">
        <v>739</v>
      </c>
      <c r="L75" s="9" t="str">
        <f t="shared" si="14"/>
        <v>Yes</v>
      </c>
    </row>
    <row r="76" spans="1:12" x14ac:dyDescent="0.25">
      <c r="A76" s="42" t="s">
        <v>612</v>
      </c>
      <c r="B76" s="33" t="s">
        <v>213</v>
      </c>
      <c r="C76" s="34">
        <v>29854</v>
      </c>
      <c r="D76" s="11" t="str">
        <f t="shared" si="11"/>
        <v>N/A</v>
      </c>
      <c r="E76" s="34">
        <v>28671</v>
      </c>
      <c r="F76" s="11" t="str">
        <f t="shared" si="12"/>
        <v>N/A</v>
      </c>
      <c r="G76" s="34">
        <v>27544</v>
      </c>
      <c r="H76" s="11" t="str">
        <f t="shared" si="13"/>
        <v>N/A</v>
      </c>
      <c r="I76" s="12">
        <v>-3.96</v>
      </c>
      <c r="J76" s="12">
        <v>-3.93</v>
      </c>
      <c r="K76" s="41" t="s">
        <v>739</v>
      </c>
      <c r="L76" s="9" t="str">
        <f t="shared" si="14"/>
        <v>Yes</v>
      </c>
    </row>
    <row r="77" spans="1:12" ht="25" x14ac:dyDescent="0.25">
      <c r="A77" s="42" t="s">
        <v>1445</v>
      </c>
      <c r="B77" s="33" t="s">
        <v>213</v>
      </c>
      <c r="C77" s="43">
        <v>29.387050312</v>
      </c>
      <c r="D77" s="11" t="str">
        <f t="shared" si="11"/>
        <v>N/A</v>
      </c>
      <c r="E77" s="43">
        <v>30.356283352999998</v>
      </c>
      <c r="F77" s="11" t="str">
        <f t="shared" si="12"/>
        <v>N/A</v>
      </c>
      <c r="G77" s="43">
        <v>28.435957014</v>
      </c>
      <c r="H77" s="11" t="str">
        <f t="shared" si="13"/>
        <v>N/A</v>
      </c>
      <c r="I77" s="12">
        <v>3.298</v>
      </c>
      <c r="J77" s="12">
        <v>-6.33</v>
      </c>
      <c r="K77" s="41" t="s">
        <v>739</v>
      </c>
      <c r="L77" s="9" t="str">
        <f t="shared" si="14"/>
        <v>Yes</v>
      </c>
    </row>
    <row r="78" spans="1:12" ht="25" x14ac:dyDescent="0.25">
      <c r="A78" s="42" t="s">
        <v>613</v>
      </c>
      <c r="B78" s="33" t="s">
        <v>213</v>
      </c>
      <c r="C78" s="43">
        <v>3986345</v>
      </c>
      <c r="D78" s="11" t="str">
        <f t="shared" si="11"/>
        <v>N/A</v>
      </c>
      <c r="E78" s="43">
        <v>3798067</v>
      </c>
      <c r="F78" s="11" t="str">
        <f t="shared" si="12"/>
        <v>N/A</v>
      </c>
      <c r="G78" s="43">
        <v>4788121</v>
      </c>
      <c r="H78" s="11" t="str">
        <f t="shared" si="13"/>
        <v>N/A</v>
      </c>
      <c r="I78" s="12">
        <v>-4.72</v>
      </c>
      <c r="J78" s="12">
        <v>26.07</v>
      </c>
      <c r="K78" s="41" t="s">
        <v>739</v>
      </c>
      <c r="L78" s="9" t="str">
        <f t="shared" si="14"/>
        <v>Yes</v>
      </c>
    </row>
    <row r="79" spans="1:12" x14ac:dyDescent="0.25">
      <c r="A79" s="42" t="s">
        <v>614</v>
      </c>
      <c r="B79" s="33" t="s">
        <v>213</v>
      </c>
      <c r="C79" s="34">
        <v>30385</v>
      </c>
      <c r="D79" s="11" t="str">
        <f t="shared" si="11"/>
        <v>N/A</v>
      </c>
      <c r="E79" s="34">
        <v>32993</v>
      </c>
      <c r="F79" s="11" t="str">
        <f t="shared" si="12"/>
        <v>N/A</v>
      </c>
      <c r="G79" s="34">
        <v>47250</v>
      </c>
      <c r="H79" s="11" t="str">
        <f t="shared" si="13"/>
        <v>N/A</v>
      </c>
      <c r="I79" s="12">
        <v>8.5830000000000002</v>
      </c>
      <c r="J79" s="12">
        <v>43.21</v>
      </c>
      <c r="K79" s="41" t="s">
        <v>739</v>
      </c>
      <c r="L79" s="9" t="str">
        <f t="shared" si="14"/>
        <v>No</v>
      </c>
    </row>
    <row r="80" spans="1:12" x14ac:dyDescent="0.25">
      <c r="A80" s="42" t="s">
        <v>1446</v>
      </c>
      <c r="B80" s="33" t="s">
        <v>213</v>
      </c>
      <c r="C80" s="43">
        <v>131.19450387000001</v>
      </c>
      <c r="D80" s="11" t="str">
        <f t="shared" si="11"/>
        <v>N/A</v>
      </c>
      <c r="E80" s="43">
        <v>115.11735822999999</v>
      </c>
      <c r="F80" s="11" t="str">
        <f t="shared" si="12"/>
        <v>N/A</v>
      </c>
      <c r="G80" s="43">
        <v>101.33589418</v>
      </c>
      <c r="H80" s="11" t="str">
        <f t="shared" si="13"/>
        <v>N/A</v>
      </c>
      <c r="I80" s="12">
        <v>-12.3</v>
      </c>
      <c r="J80" s="12">
        <v>-12</v>
      </c>
      <c r="K80" s="41" t="s">
        <v>739</v>
      </c>
      <c r="L80" s="9" t="str">
        <f t="shared" si="14"/>
        <v>Yes</v>
      </c>
    </row>
    <row r="81" spans="1:12" x14ac:dyDescent="0.25">
      <c r="A81" s="42" t="s">
        <v>615</v>
      </c>
      <c r="B81" s="33" t="s">
        <v>213</v>
      </c>
      <c r="C81" s="43">
        <v>10735432</v>
      </c>
      <c r="D81" s="11" t="str">
        <f t="shared" si="11"/>
        <v>N/A</v>
      </c>
      <c r="E81" s="43">
        <v>10050119</v>
      </c>
      <c r="F81" s="11" t="str">
        <f t="shared" si="12"/>
        <v>N/A</v>
      </c>
      <c r="G81" s="43">
        <v>9452452</v>
      </c>
      <c r="H81" s="11" t="str">
        <f t="shared" si="13"/>
        <v>N/A</v>
      </c>
      <c r="I81" s="12">
        <v>-6.38</v>
      </c>
      <c r="J81" s="12">
        <v>-5.95</v>
      </c>
      <c r="K81" s="41" t="s">
        <v>739</v>
      </c>
      <c r="L81" s="9" t="str">
        <f t="shared" si="14"/>
        <v>Yes</v>
      </c>
    </row>
    <row r="82" spans="1:12" x14ac:dyDescent="0.25">
      <c r="A82" s="42" t="s">
        <v>616</v>
      </c>
      <c r="B82" s="33" t="s">
        <v>213</v>
      </c>
      <c r="C82" s="34">
        <v>31844</v>
      </c>
      <c r="D82" s="11" t="str">
        <f t="shared" si="11"/>
        <v>N/A</v>
      </c>
      <c r="E82" s="34">
        <v>34983</v>
      </c>
      <c r="F82" s="11" t="str">
        <f t="shared" si="12"/>
        <v>N/A</v>
      </c>
      <c r="G82" s="34">
        <v>36764</v>
      </c>
      <c r="H82" s="11" t="str">
        <f t="shared" si="13"/>
        <v>N/A</v>
      </c>
      <c r="I82" s="12">
        <v>9.8569999999999993</v>
      </c>
      <c r="J82" s="12">
        <v>5.0910000000000002</v>
      </c>
      <c r="K82" s="41" t="s">
        <v>739</v>
      </c>
      <c r="L82" s="9" t="str">
        <f t="shared" si="14"/>
        <v>Yes</v>
      </c>
    </row>
    <row r="83" spans="1:12" x14ac:dyDescent="0.25">
      <c r="A83" s="42" t="s">
        <v>1447</v>
      </c>
      <c r="B83" s="33" t="s">
        <v>213</v>
      </c>
      <c r="C83" s="43">
        <v>337.12573796999999</v>
      </c>
      <c r="D83" s="11" t="str">
        <f t="shared" si="11"/>
        <v>N/A</v>
      </c>
      <c r="E83" s="43">
        <v>287.28579595999997</v>
      </c>
      <c r="F83" s="11" t="str">
        <f t="shared" si="12"/>
        <v>N/A</v>
      </c>
      <c r="G83" s="43">
        <v>257.11163094</v>
      </c>
      <c r="H83" s="11" t="str">
        <f t="shared" si="13"/>
        <v>N/A</v>
      </c>
      <c r="I83" s="12">
        <v>-14.8</v>
      </c>
      <c r="J83" s="12">
        <v>-10.5</v>
      </c>
      <c r="K83" s="41" t="s">
        <v>739</v>
      </c>
      <c r="L83" s="9" t="str">
        <f t="shared" si="14"/>
        <v>Yes</v>
      </c>
    </row>
    <row r="84" spans="1:12" ht="25" x14ac:dyDescent="0.25">
      <c r="A84" s="42" t="s">
        <v>617</v>
      </c>
      <c r="B84" s="33" t="s">
        <v>213</v>
      </c>
      <c r="C84" s="43">
        <v>68589423</v>
      </c>
      <c r="D84" s="11" t="str">
        <f t="shared" si="11"/>
        <v>N/A</v>
      </c>
      <c r="E84" s="43">
        <v>67610485</v>
      </c>
      <c r="F84" s="11" t="str">
        <f t="shared" si="12"/>
        <v>N/A</v>
      </c>
      <c r="G84" s="43">
        <v>44725401</v>
      </c>
      <c r="H84" s="11" t="str">
        <f t="shared" si="13"/>
        <v>N/A</v>
      </c>
      <c r="I84" s="12">
        <v>-1.43</v>
      </c>
      <c r="J84" s="12">
        <v>-33.799999999999997</v>
      </c>
      <c r="K84" s="41" t="s">
        <v>739</v>
      </c>
      <c r="L84" s="9" t="str">
        <f t="shared" si="14"/>
        <v>No</v>
      </c>
    </row>
    <row r="85" spans="1:12" x14ac:dyDescent="0.25">
      <c r="A85" s="42" t="s">
        <v>618</v>
      </c>
      <c r="B85" s="33" t="s">
        <v>213</v>
      </c>
      <c r="C85" s="34">
        <v>7334</v>
      </c>
      <c r="D85" s="11" t="str">
        <f t="shared" si="11"/>
        <v>N/A</v>
      </c>
      <c r="E85" s="34">
        <v>6758</v>
      </c>
      <c r="F85" s="11" t="str">
        <f t="shared" si="12"/>
        <v>N/A</v>
      </c>
      <c r="G85" s="34">
        <v>6397</v>
      </c>
      <c r="H85" s="11" t="str">
        <f t="shared" si="13"/>
        <v>N/A</v>
      </c>
      <c r="I85" s="12">
        <v>-7.85</v>
      </c>
      <c r="J85" s="12">
        <v>-5.34</v>
      </c>
      <c r="K85" s="41" t="s">
        <v>739</v>
      </c>
      <c r="L85" s="9" t="str">
        <f t="shared" si="14"/>
        <v>Yes</v>
      </c>
    </row>
    <row r="86" spans="1:12" x14ac:dyDescent="0.25">
      <c r="A86" s="42" t="s">
        <v>1448</v>
      </c>
      <c r="B86" s="33" t="s">
        <v>213</v>
      </c>
      <c r="C86" s="43">
        <v>9352.2529316</v>
      </c>
      <c r="D86" s="11" t="str">
        <f t="shared" si="11"/>
        <v>N/A</v>
      </c>
      <c r="E86" s="43">
        <v>10004.51095</v>
      </c>
      <c r="F86" s="11" t="str">
        <f t="shared" si="12"/>
        <v>N/A</v>
      </c>
      <c r="G86" s="43">
        <v>6991.6212286999998</v>
      </c>
      <c r="H86" s="11" t="str">
        <f t="shared" si="13"/>
        <v>N/A</v>
      </c>
      <c r="I86" s="12">
        <v>6.9740000000000002</v>
      </c>
      <c r="J86" s="12">
        <v>-30.1</v>
      </c>
      <c r="K86" s="41" t="s">
        <v>739</v>
      </c>
      <c r="L86" s="9" t="str">
        <f t="shared" si="14"/>
        <v>No</v>
      </c>
    </row>
    <row r="87" spans="1:12" x14ac:dyDescent="0.25">
      <c r="A87" s="42" t="s">
        <v>619</v>
      </c>
      <c r="B87" s="33" t="s">
        <v>213</v>
      </c>
      <c r="C87" s="43">
        <v>7173800</v>
      </c>
      <c r="D87" s="11" t="str">
        <f t="shared" si="11"/>
        <v>N/A</v>
      </c>
      <c r="E87" s="43">
        <v>7744445</v>
      </c>
      <c r="F87" s="11" t="str">
        <f t="shared" si="12"/>
        <v>N/A</v>
      </c>
      <c r="G87" s="43">
        <v>8687189</v>
      </c>
      <c r="H87" s="11" t="str">
        <f t="shared" si="13"/>
        <v>N/A</v>
      </c>
      <c r="I87" s="12">
        <v>7.9550000000000001</v>
      </c>
      <c r="J87" s="12">
        <v>12.17</v>
      </c>
      <c r="K87" s="41" t="s">
        <v>739</v>
      </c>
      <c r="L87" s="9" t="str">
        <f t="shared" si="14"/>
        <v>Yes</v>
      </c>
    </row>
    <row r="88" spans="1:12" x14ac:dyDescent="0.25">
      <c r="A88" s="42" t="s">
        <v>620</v>
      </c>
      <c r="B88" s="33" t="s">
        <v>213</v>
      </c>
      <c r="C88" s="34">
        <v>136516</v>
      </c>
      <c r="D88" s="11" t="str">
        <f t="shared" si="11"/>
        <v>N/A</v>
      </c>
      <c r="E88" s="34">
        <v>134868</v>
      </c>
      <c r="F88" s="11" t="str">
        <f t="shared" si="12"/>
        <v>N/A</v>
      </c>
      <c r="G88" s="34">
        <v>142702</v>
      </c>
      <c r="H88" s="11" t="str">
        <f t="shared" si="13"/>
        <v>N/A</v>
      </c>
      <c r="I88" s="12">
        <v>-1.21</v>
      </c>
      <c r="J88" s="12">
        <v>5.8090000000000002</v>
      </c>
      <c r="K88" s="41" t="s">
        <v>739</v>
      </c>
      <c r="L88" s="9" t="str">
        <f t="shared" si="14"/>
        <v>Yes</v>
      </c>
    </row>
    <row r="89" spans="1:12" x14ac:dyDescent="0.25">
      <c r="A89" s="42" t="s">
        <v>1449</v>
      </c>
      <c r="B89" s="33" t="s">
        <v>213</v>
      </c>
      <c r="C89" s="43">
        <v>52.549151748</v>
      </c>
      <c r="D89" s="11" t="str">
        <f t="shared" si="11"/>
        <v>N/A</v>
      </c>
      <c r="E89" s="43">
        <v>57.422405611000002</v>
      </c>
      <c r="F89" s="11" t="str">
        <f t="shared" si="12"/>
        <v>N/A</v>
      </c>
      <c r="G89" s="43">
        <v>60.876434807999999</v>
      </c>
      <c r="H89" s="11" t="str">
        <f t="shared" si="13"/>
        <v>N/A</v>
      </c>
      <c r="I89" s="12">
        <v>9.2739999999999991</v>
      </c>
      <c r="J89" s="12">
        <v>6.0149999999999997</v>
      </c>
      <c r="K89" s="41" t="s">
        <v>739</v>
      </c>
      <c r="L89" s="9" t="str">
        <f t="shared" si="14"/>
        <v>Yes</v>
      </c>
    </row>
    <row r="90" spans="1:12" x14ac:dyDescent="0.25">
      <c r="A90" s="42" t="s">
        <v>621</v>
      </c>
      <c r="B90" s="33" t="s">
        <v>213</v>
      </c>
      <c r="C90" s="43">
        <v>40185758</v>
      </c>
      <c r="D90" s="11" t="str">
        <f t="shared" si="11"/>
        <v>N/A</v>
      </c>
      <c r="E90" s="43">
        <v>39323860</v>
      </c>
      <c r="F90" s="11" t="str">
        <f t="shared" si="12"/>
        <v>N/A</v>
      </c>
      <c r="G90" s="43">
        <v>32616240</v>
      </c>
      <c r="H90" s="11" t="str">
        <f t="shared" si="13"/>
        <v>N/A</v>
      </c>
      <c r="I90" s="12">
        <v>-2.14</v>
      </c>
      <c r="J90" s="12">
        <v>-17.100000000000001</v>
      </c>
      <c r="K90" s="41" t="s">
        <v>739</v>
      </c>
      <c r="L90" s="9" t="str">
        <f t="shared" si="14"/>
        <v>Yes</v>
      </c>
    </row>
    <row r="91" spans="1:12" x14ac:dyDescent="0.25">
      <c r="A91" s="42" t="s">
        <v>622</v>
      </c>
      <c r="B91" s="33" t="s">
        <v>213</v>
      </c>
      <c r="C91" s="34">
        <v>150770</v>
      </c>
      <c r="D91" s="11" t="str">
        <f t="shared" si="11"/>
        <v>N/A</v>
      </c>
      <c r="E91" s="34">
        <v>157494</v>
      </c>
      <c r="F91" s="11" t="str">
        <f t="shared" si="12"/>
        <v>N/A</v>
      </c>
      <c r="G91" s="34">
        <v>160947</v>
      </c>
      <c r="H91" s="11" t="str">
        <f t="shared" si="13"/>
        <v>N/A</v>
      </c>
      <c r="I91" s="12">
        <v>4.46</v>
      </c>
      <c r="J91" s="12">
        <v>2.1920000000000002</v>
      </c>
      <c r="K91" s="41" t="s">
        <v>739</v>
      </c>
      <c r="L91" s="9" t="str">
        <f t="shared" si="14"/>
        <v>Yes</v>
      </c>
    </row>
    <row r="92" spans="1:12" x14ac:dyDescent="0.25">
      <c r="A92" s="42" t="s">
        <v>1450</v>
      </c>
      <c r="B92" s="33" t="s">
        <v>213</v>
      </c>
      <c r="C92" s="43">
        <v>266.53683093000001</v>
      </c>
      <c r="D92" s="11" t="str">
        <f t="shared" si="11"/>
        <v>N/A</v>
      </c>
      <c r="E92" s="43">
        <v>249.68481338999999</v>
      </c>
      <c r="F92" s="11" t="str">
        <f t="shared" si="12"/>
        <v>N/A</v>
      </c>
      <c r="G92" s="43">
        <v>202.65205316000001</v>
      </c>
      <c r="H92" s="11" t="str">
        <f t="shared" si="13"/>
        <v>N/A</v>
      </c>
      <c r="I92" s="12">
        <v>-6.32</v>
      </c>
      <c r="J92" s="12">
        <v>-18.8</v>
      </c>
      <c r="K92" s="41" t="s">
        <v>739</v>
      </c>
      <c r="L92" s="9" t="str">
        <f t="shared" si="14"/>
        <v>Yes</v>
      </c>
    </row>
    <row r="93" spans="1:12" ht="25" x14ac:dyDescent="0.25">
      <c r="A93" s="42" t="s">
        <v>623</v>
      </c>
      <c r="B93" s="33" t="s">
        <v>213</v>
      </c>
      <c r="C93" s="43">
        <v>778476207</v>
      </c>
      <c r="D93" s="11" t="str">
        <f t="shared" si="11"/>
        <v>N/A</v>
      </c>
      <c r="E93" s="43">
        <v>645349832</v>
      </c>
      <c r="F93" s="11" t="str">
        <f t="shared" si="12"/>
        <v>N/A</v>
      </c>
      <c r="G93" s="43">
        <v>771989937</v>
      </c>
      <c r="H93" s="11" t="str">
        <f t="shared" si="13"/>
        <v>N/A</v>
      </c>
      <c r="I93" s="12">
        <v>-17.100000000000001</v>
      </c>
      <c r="J93" s="12">
        <v>19.62</v>
      </c>
      <c r="K93" s="41" t="s">
        <v>739</v>
      </c>
      <c r="L93" s="9" t="str">
        <f t="shared" si="14"/>
        <v>Yes</v>
      </c>
    </row>
    <row r="94" spans="1:12" x14ac:dyDescent="0.25">
      <c r="A94" s="44" t="s">
        <v>624</v>
      </c>
      <c r="B94" s="34" t="s">
        <v>213</v>
      </c>
      <c r="C94" s="34">
        <v>51407</v>
      </c>
      <c r="D94" s="11" t="str">
        <f t="shared" si="11"/>
        <v>N/A</v>
      </c>
      <c r="E94" s="34">
        <v>48432</v>
      </c>
      <c r="F94" s="11" t="str">
        <f t="shared" si="12"/>
        <v>N/A</v>
      </c>
      <c r="G94" s="34">
        <v>59750</v>
      </c>
      <c r="H94" s="11" t="str">
        <f t="shared" si="13"/>
        <v>N/A</v>
      </c>
      <c r="I94" s="12">
        <v>-5.79</v>
      </c>
      <c r="J94" s="12">
        <v>23.37</v>
      </c>
      <c r="K94" s="1" t="s">
        <v>739</v>
      </c>
      <c r="L94" s="9" t="str">
        <f t="shared" si="14"/>
        <v>Yes</v>
      </c>
    </row>
    <row r="95" spans="1:12" x14ac:dyDescent="0.25">
      <c r="A95" s="42" t="s">
        <v>1451</v>
      </c>
      <c r="B95" s="33" t="s">
        <v>213</v>
      </c>
      <c r="C95" s="43">
        <v>15143.389169</v>
      </c>
      <c r="D95" s="11" t="str">
        <f t="shared" si="11"/>
        <v>N/A</v>
      </c>
      <c r="E95" s="43">
        <v>13324.864387</v>
      </c>
      <c r="F95" s="11" t="str">
        <f t="shared" si="12"/>
        <v>N/A</v>
      </c>
      <c r="G95" s="43">
        <v>12920.333674</v>
      </c>
      <c r="H95" s="11" t="str">
        <f t="shared" si="13"/>
        <v>N/A</v>
      </c>
      <c r="I95" s="12">
        <v>-12</v>
      </c>
      <c r="J95" s="12">
        <v>-3.04</v>
      </c>
      <c r="K95" s="41" t="s">
        <v>739</v>
      </c>
      <c r="L95" s="9" t="str">
        <f t="shared" si="14"/>
        <v>Yes</v>
      </c>
    </row>
    <row r="96" spans="1:12" ht="25" x14ac:dyDescent="0.25">
      <c r="A96" s="42" t="s">
        <v>625</v>
      </c>
      <c r="B96" s="33" t="s">
        <v>213</v>
      </c>
      <c r="C96" s="43">
        <v>10843890</v>
      </c>
      <c r="D96" s="11" t="str">
        <f t="shared" si="11"/>
        <v>N/A</v>
      </c>
      <c r="E96" s="43">
        <v>10319946</v>
      </c>
      <c r="F96" s="11" t="str">
        <f t="shared" si="12"/>
        <v>N/A</v>
      </c>
      <c r="G96" s="43">
        <v>11195366</v>
      </c>
      <c r="H96" s="11" t="str">
        <f t="shared" si="13"/>
        <v>N/A</v>
      </c>
      <c r="I96" s="12">
        <v>-4.83</v>
      </c>
      <c r="J96" s="12">
        <v>8.4830000000000005</v>
      </c>
      <c r="K96" s="41" t="s">
        <v>739</v>
      </c>
      <c r="L96" s="9" t="str">
        <f t="shared" si="14"/>
        <v>Yes</v>
      </c>
    </row>
    <row r="97" spans="1:12" x14ac:dyDescent="0.25">
      <c r="A97" s="42" t="s">
        <v>626</v>
      </c>
      <c r="B97" s="33" t="s">
        <v>213</v>
      </c>
      <c r="C97" s="34">
        <v>8470</v>
      </c>
      <c r="D97" s="11" t="str">
        <f t="shared" si="11"/>
        <v>N/A</v>
      </c>
      <c r="E97" s="34">
        <v>7138</v>
      </c>
      <c r="F97" s="11" t="str">
        <f t="shared" si="12"/>
        <v>N/A</v>
      </c>
      <c r="G97" s="34">
        <v>7572</v>
      </c>
      <c r="H97" s="11" t="str">
        <f t="shared" si="13"/>
        <v>N/A</v>
      </c>
      <c r="I97" s="12">
        <v>-15.7</v>
      </c>
      <c r="J97" s="12">
        <v>6.08</v>
      </c>
      <c r="K97" s="41" t="s">
        <v>739</v>
      </c>
      <c r="L97" s="9" t="str">
        <f t="shared" si="14"/>
        <v>Yes</v>
      </c>
    </row>
    <row r="98" spans="1:12" x14ac:dyDescent="0.25">
      <c r="A98" s="42" t="s">
        <v>1452</v>
      </c>
      <c r="B98" s="33" t="s">
        <v>213</v>
      </c>
      <c r="C98" s="43">
        <v>1280.270366</v>
      </c>
      <c r="D98" s="11" t="str">
        <f t="shared" si="11"/>
        <v>N/A</v>
      </c>
      <c r="E98" s="43">
        <v>1445.7755674</v>
      </c>
      <c r="F98" s="11" t="str">
        <f t="shared" si="12"/>
        <v>N/A</v>
      </c>
      <c r="G98" s="43">
        <v>1478.5216587</v>
      </c>
      <c r="H98" s="11" t="str">
        <f t="shared" si="13"/>
        <v>N/A</v>
      </c>
      <c r="I98" s="12">
        <v>12.93</v>
      </c>
      <c r="J98" s="12">
        <v>2.2650000000000001</v>
      </c>
      <c r="K98" s="41" t="s">
        <v>739</v>
      </c>
      <c r="L98" s="9" t="str">
        <f t="shared" si="14"/>
        <v>Yes</v>
      </c>
    </row>
    <row r="99" spans="1:12" ht="25" x14ac:dyDescent="0.25">
      <c r="A99" s="42" t="s">
        <v>627</v>
      </c>
      <c r="B99" s="33" t="s">
        <v>213</v>
      </c>
      <c r="C99" s="43">
        <v>25845</v>
      </c>
      <c r="D99" s="11" t="str">
        <f t="shared" si="11"/>
        <v>N/A</v>
      </c>
      <c r="E99" s="43">
        <v>10291</v>
      </c>
      <c r="F99" s="11" t="str">
        <f t="shared" si="12"/>
        <v>N/A</v>
      </c>
      <c r="G99" s="43">
        <v>2965</v>
      </c>
      <c r="H99" s="11" t="str">
        <f t="shared" si="13"/>
        <v>N/A</v>
      </c>
      <c r="I99" s="12">
        <v>-60.2</v>
      </c>
      <c r="J99" s="12">
        <v>-71.2</v>
      </c>
      <c r="K99" s="41" t="s">
        <v>739</v>
      </c>
      <c r="L99" s="9" t="str">
        <f t="shared" si="14"/>
        <v>No</v>
      </c>
    </row>
    <row r="100" spans="1:12" x14ac:dyDescent="0.25">
      <c r="A100" s="42" t="s">
        <v>628</v>
      </c>
      <c r="B100" s="33" t="s">
        <v>213</v>
      </c>
      <c r="C100" s="34">
        <v>11</v>
      </c>
      <c r="D100" s="11" t="str">
        <f t="shared" si="11"/>
        <v>N/A</v>
      </c>
      <c r="E100" s="34">
        <v>11</v>
      </c>
      <c r="F100" s="11" t="str">
        <f t="shared" si="12"/>
        <v>N/A</v>
      </c>
      <c r="G100" s="34">
        <v>11</v>
      </c>
      <c r="H100" s="11" t="str">
        <f t="shared" si="13"/>
        <v>N/A</v>
      </c>
      <c r="I100" s="12">
        <v>-25</v>
      </c>
      <c r="J100" s="12">
        <v>-66.7</v>
      </c>
      <c r="K100" s="41" t="s">
        <v>739</v>
      </c>
      <c r="L100" s="9" t="str">
        <f t="shared" si="14"/>
        <v>No</v>
      </c>
    </row>
    <row r="101" spans="1:12" ht="25" x14ac:dyDescent="0.25">
      <c r="A101" s="42" t="s">
        <v>1453</v>
      </c>
      <c r="B101" s="33" t="s">
        <v>213</v>
      </c>
      <c r="C101" s="43">
        <v>6461.25</v>
      </c>
      <c r="D101" s="11" t="str">
        <f t="shared" si="11"/>
        <v>N/A</v>
      </c>
      <c r="E101" s="43">
        <v>3430.3333333</v>
      </c>
      <c r="F101" s="11" t="str">
        <f t="shared" si="12"/>
        <v>N/A</v>
      </c>
      <c r="G101" s="43">
        <v>2965</v>
      </c>
      <c r="H101" s="11" t="str">
        <f t="shared" si="13"/>
        <v>N/A</v>
      </c>
      <c r="I101" s="12">
        <v>-46.9</v>
      </c>
      <c r="J101" s="12">
        <v>-13.6</v>
      </c>
      <c r="K101" s="41" t="s">
        <v>739</v>
      </c>
      <c r="L101" s="9" t="str">
        <f t="shared" si="14"/>
        <v>Yes</v>
      </c>
    </row>
    <row r="102" spans="1:12" ht="25" x14ac:dyDescent="0.25">
      <c r="A102" s="42" t="s">
        <v>629</v>
      </c>
      <c r="B102" s="33" t="s">
        <v>213</v>
      </c>
      <c r="C102" s="43">
        <v>43399771</v>
      </c>
      <c r="D102" s="11" t="str">
        <f t="shared" si="11"/>
        <v>N/A</v>
      </c>
      <c r="E102" s="43">
        <v>46703002</v>
      </c>
      <c r="F102" s="11" t="str">
        <f t="shared" si="12"/>
        <v>N/A</v>
      </c>
      <c r="G102" s="43">
        <v>46386259</v>
      </c>
      <c r="H102" s="11" t="str">
        <f t="shared" si="13"/>
        <v>N/A</v>
      </c>
      <c r="I102" s="12">
        <v>7.6109999999999998</v>
      </c>
      <c r="J102" s="12">
        <v>-0.67800000000000005</v>
      </c>
      <c r="K102" s="41" t="s">
        <v>739</v>
      </c>
      <c r="L102" s="9" t="str">
        <f t="shared" si="14"/>
        <v>Yes</v>
      </c>
    </row>
    <row r="103" spans="1:12" x14ac:dyDescent="0.25">
      <c r="A103" s="42" t="s">
        <v>630</v>
      </c>
      <c r="B103" s="33" t="s">
        <v>213</v>
      </c>
      <c r="C103" s="34">
        <v>22167</v>
      </c>
      <c r="D103" s="11" t="str">
        <f t="shared" si="11"/>
        <v>N/A</v>
      </c>
      <c r="E103" s="34">
        <v>22810</v>
      </c>
      <c r="F103" s="11" t="str">
        <f t="shared" si="12"/>
        <v>N/A</v>
      </c>
      <c r="G103" s="34">
        <v>23049</v>
      </c>
      <c r="H103" s="11" t="str">
        <f t="shared" si="13"/>
        <v>N/A</v>
      </c>
      <c r="I103" s="12">
        <v>2.9009999999999998</v>
      </c>
      <c r="J103" s="12">
        <v>1.048</v>
      </c>
      <c r="K103" s="41" t="s">
        <v>739</v>
      </c>
      <c r="L103" s="9" t="str">
        <f t="shared" si="14"/>
        <v>Yes</v>
      </c>
    </row>
    <row r="104" spans="1:12" ht="25" x14ac:dyDescent="0.25">
      <c r="A104" s="42" t="s">
        <v>1454</v>
      </c>
      <c r="B104" s="33" t="s">
        <v>213</v>
      </c>
      <c r="C104" s="43">
        <v>1957.8549645999999</v>
      </c>
      <c r="D104" s="11" t="str">
        <f t="shared" si="11"/>
        <v>N/A</v>
      </c>
      <c r="E104" s="43">
        <v>2047.4792634999999</v>
      </c>
      <c r="F104" s="11" t="str">
        <f t="shared" si="12"/>
        <v>N/A</v>
      </c>
      <c r="G104" s="43">
        <v>2012.5063560000001</v>
      </c>
      <c r="H104" s="11" t="str">
        <f t="shared" si="13"/>
        <v>N/A</v>
      </c>
      <c r="I104" s="12">
        <v>4.5780000000000003</v>
      </c>
      <c r="J104" s="12">
        <v>-1.71</v>
      </c>
      <c r="K104" s="41" t="s">
        <v>739</v>
      </c>
      <c r="L104" s="9" t="str">
        <f t="shared" si="14"/>
        <v>Yes</v>
      </c>
    </row>
    <row r="105" spans="1:12" ht="25" x14ac:dyDescent="0.25">
      <c r="A105" s="42" t="s">
        <v>631</v>
      </c>
      <c r="B105" s="33" t="s">
        <v>213</v>
      </c>
      <c r="C105" s="43">
        <v>825005</v>
      </c>
      <c r="D105" s="11" t="str">
        <f t="shared" si="11"/>
        <v>N/A</v>
      </c>
      <c r="E105" s="43">
        <v>199105</v>
      </c>
      <c r="F105" s="11" t="str">
        <f t="shared" si="12"/>
        <v>N/A</v>
      </c>
      <c r="G105" s="43">
        <v>82100</v>
      </c>
      <c r="H105" s="11" t="str">
        <f t="shared" si="13"/>
        <v>N/A</v>
      </c>
      <c r="I105" s="12">
        <v>-75.900000000000006</v>
      </c>
      <c r="J105" s="12">
        <v>-58.8</v>
      </c>
      <c r="K105" s="41" t="s">
        <v>739</v>
      </c>
      <c r="L105" s="9" t="str">
        <f t="shared" si="14"/>
        <v>No</v>
      </c>
    </row>
    <row r="106" spans="1:12" x14ac:dyDescent="0.25">
      <c r="A106" s="42" t="s">
        <v>632</v>
      </c>
      <c r="B106" s="33" t="s">
        <v>213</v>
      </c>
      <c r="C106" s="34">
        <v>72</v>
      </c>
      <c r="D106" s="11" t="str">
        <f t="shared" si="11"/>
        <v>N/A</v>
      </c>
      <c r="E106" s="34">
        <v>75</v>
      </c>
      <c r="F106" s="11" t="str">
        <f t="shared" si="12"/>
        <v>N/A</v>
      </c>
      <c r="G106" s="34">
        <v>66</v>
      </c>
      <c r="H106" s="11" t="str">
        <f t="shared" si="13"/>
        <v>N/A</v>
      </c>
      <c r="I106" s="12">
        <v>4.1669999999999998</v>
      </c>
      <c r="J106" s="12">
        <v>-12</v>
      </c>
      <c r="K106" s="41" t="s">
        <v>739</v>
      </c>
      <c r="L106" s="9" t="str">
        <f t="shared" si="14"/>
        <v>Yes</v>
      </c>
    </row>
    <row r="107" spans="1:12" ht="25" x14ac:dyDescent="0.25">
      <c r="A107" s="42" t="s">
        <v>1455</v>
      </c>
      <c r="B107" s="33" t="s">
        <v>213</v>
      </c>
      <c r="C107" s="43">
        <v>11458.402778</v>
      </c>
      <c r="D107" s="11" t="str">
        <f t="shared" si="11"/>
        <v>N/A</v>
      </c>
      <c r="E107" s="43">
        <v>2654.7333333000001</v>
      </c>
      <c r="F107" s="11" t="str">
        <f t="shared" si="12"/>
        <v>N/A</v>
      </c>
      <c r="G107" s="43">
        <v>1243.9393938999999</v>
      </c>
      <c r="H107" s="11" t="str">
        <f t="shared" si="13"/>
        <v>N/A</v>
      </c>
      <c r="I107" s="12">
        <v>-76.8</v>
      </c>
      <c r="J107" s="12">
        <v>-53.1</v>
      </c>
      <c r="K107" s="41" t="s">
        <v>739</v>
      </c>
      <c r="L107" s="9" t="str">
        <f t="shared" si="14"/>
        <v>No</v>
      </c>
    </row>
    <row r="108" spans="1:12" ht="25" x14ac:dyDescent="0.25">
      <c r="A108" s="42" t="s">
        <v>633</v>
      </c>
      <c r="B108" s="33" t="s">
        <v>213</v>
      </c>
      <c r="C108" s="43">
        <v>175797</v>
      </c>
      <c r="D108" s="11" t="str">
        <f t="shared" si="11"/>
        <v>N/A</v>
      </c>
      <c r="E108" s="43">
        <v>180640</v>
      </c>
      <c r="F108" s="11" t="str">
        <f t="shared" si="12"/>
        <v>N/A</v>
      </c>
      <c r="G108" s="43">
        <v>165468</v>
      </c>
      <c r="H108" s="11" t="str">
        <f t="shared" si="13"/>
        <v>N/A</v>
      </c>
      <c r="I108" s="12">
        <v>2.7549999999999999</v>
      </c>
      <c r="J108" s="12">
        <v>-8.4</v>
      </c>
      <c r="K108" s="41" t="s">
        <v>739</v>
      </c>
      <c r="L108" s="9" t="str">
        <f t="shared" si="14"/>
        <v>Yes</v>
      </c>
    </row>
    <row r="109" spans="1:12" x14ac:dyDescent="0.25">
      <c r="A109" s="42" t="s">
        <v>634</v>
      </c>
      <c r="B109" s="33" t="s">
        <v>213</v>
      </c>
      <c r="C109" s="34">
        <v>2030</v>
      </c>
      <c r="D109" s="11" t="str">
        <f t="shared" si="11"/>
        <v>N/A</v>
      </c>
      <c r="E109" s="34">
        <v>2853</v>
      </c>
      <c r="F109" s="11" t="str">
        <f t="shared" si="12"/>
        <v>N/A</v>
      </c>
      <c r="G109" s="34">
        <v>3522</v>
      </c>
      <c r="H109" s="11" t="str">
        <f t="shared" si="13"/>
        <v>N/A</v>
      </c>
      <c r="I109" s="12">
        <v>40.54</v>
      </c>
      <c r="J109" s="12">
        <v>23.45</v>
      </c>
      <c r="K109" s="41" t="s">
        <v>739</v>
      </c>
      <c r="L109" s="9" t="str">
        <f t="shared" si="14"/>
        <v>Yes</v>
      </c>
    </row>
    <row r="110" spans="1:12" ht="25" x14ac:dyDescent="0.25">
      <c r="A110" s="42" t="s">
        <v>1456</v>
      </c>
      <c r="B110" s="33" t="s">
        <v>213</v>
      </c>
      <c r="C110" s="43">
        <v>86.599507388999996</v>
      </c>
      <c r="D110" s="11" t="str">
        <f t="shared" si="11"/>
        <v>N/A</v>
      </c>
      <c r="E110" s="43">
        <v>63.315807921000001</v>
      </c>
      <c r="F110" s="11" t="str">
        <f t="shared" si="12"/>
        <v>N/A</v>
      </c>
      <c r="G110" s="43">
        <v>46.981260646999999</v>
      </c>
      <c r="H110" s="11" t="str">
        <f t="shared" si="13"/>
        <v>N/A</v>
      </c>
      <c r="I110" s="12">
        <v>-26.9</v>
      </c>
      <c r="J110" s="12">
        <v>-25.8</v>
      </c>
      <c r="K110" s="41" t="s">
        <v>739</v>
      </c>
      <c r="L110" s="9" t="str">
        <f t="shared" si="14"/>
        <v>Yes</v>
      </c>
    </row>
    <row r="111" spans="1:12" x14ac:dyDescent="0.25">
      <c r="A111" s="42" t="s">
        <v>635</v>
      </c>
      <c r="B111" s="33" t="s">
        <v>213</v>
      </c>
      <c r="C111" s="43">
        <v>1434111</v>
      </c>
      <c r="D111" s="11" t="str">
        <f t="shared" si="11"/>
        <v>N/A</v>
      </c>
      <c r="E111" s="43">
        <v>1184533</v>
      </c>
      <c r="F111" s="11" t="str">
        <f t="shared" si="12"/>
        <v>N/A</v>
      </c>
      <c r="G111" s="43">
        <v>850259</v>
      </c>
      <c r="H111" s="11" t="str">
        <f t="shared" si="13"/>
        <v>N/A</v>
      </c>
      <c r="I111" s="12">
        <v>-17.399999999999999</v>
      </c>
      <c r="J111" s="12">
        <v>-28.2</v>
      </c>
      <c r="K111" s="41" t="s">
        <v>739</v>
      </c>
      <c r="L111" s="9" t="str">
        <f t="shared" si="14"/>
        <v>Yes</v>
      </c>
    </row>
    <row r="112" spans="1:12" x14ac:dyDescent="0.25">
      <c r="A112" s="42" t="s">
        <v>636</v>
      </c>
      <c r="B112" s="33" t="s">
        <v>213</v>
      </c>
      <c r="C112" s="34">
        <v>107</v>
      </c>
      <c r="D112" s="11" t="str">
        <f t="shared" si="11"/>
        <v>N/A</v>
      </c>
      <c r="E112" s="34">
        <v>97</v>
      </c>
      <c r="F112" s="11" t="str">
        <f t="shared" si="12"/>
        <v>N/A</v>
      </c>
      <c r="G112" s="34">
        <v>66</v>
      </c>
      <c r="H112" s="11" t="str">
        <f t="shared" si="13"/>
        <v>N/A</v>
      </c>
      <c r="I112" s="12">
        <v>-9.35</v>
      </c>
      <c r="J112" s="12">
        <v>-32</v>
      </c>
      <c r="K112" s="41" t="s">
        <v>739</v>
      </c>
      <c r="L112" s="9" t="str">
        <f t="shared" si="14"/>
        <v>No</v>
      </c>
    </row>
    <row r="113" spans="1:12" x14ac:dyDescent="0.25">
      <c r="A113" s="42" t="s">
        <v>1457</v>
      </c>
      <c r="B113" s="33" t="s">
        <v>213</v>
      </c>
      <c r="C113" s="43">
        <v>13402.906542000001</v>
      </c>
      <c r="D113" s="11" t="str">
        <f t="shared" si="11"/>
        <v>N/A</v>
      </c>
      <c r="E113" s="43">
        <v>12211.680412</v>
      </c>
      <c r="F113" s="11" t="str">
        <f t="shared" si="12"/>
        <v>N/A</v>
      </c>
      <c r="G113" s="43">
        <v>12882.712121</v>
      </c>
      <c r="H113" s="11" t="str">
        <f t="shared" si="13"/>
        <v>N/A</v>
      </c>
      <c r="I113" s="12">
        <v>-8.89</v>
      </c>
      <c r="J113" s="12">
        <v>5.4950000000000001</v>
      </c>
      <c r="K113" s="41" t="s">
        <v>739</v>
      </c>
      <c r="L113" s="9" t="str">
        <f t="shared" si="14"/>
        <v>Yes</v>
      </c>
    </row>
    <row r="114" spans="1:12" ht="25" x14ac:dyDescent="0.25">
      <c r="A114" s="42" t="s">
        <v>637</v>
      </c>
      <c r="B114" s="33" t="s">
        <v>213</v>
      </c>
      <c r="C114" s="43">
        <v>96258</v>
      </c>
      <c r="D114" s="11" t="str">
        <f t="shared" si="11"/>
        <v>N/A</v>
      </c>
      <c r="E114" s="43">
        <v>92160</v>
      </c>
      <c r="F114" s="11" t="str">
        <f t="shared" si="12"/>
        <v>N/A</v>
      </c>
      <c r="G114" s="43">
        <v>80099</v>
      </c>
      <c r="H114" s="11" t="str">
        <f t="shared" si="13"/>
        <v>N/A</v>
      </c>
      <c r="I114" s="12">
        <v>-4.26</v>
      </c>
      <c r="J114" s="12">
        <v>-13.1</v>
      </c>
      <c r="K114" s="41" t="s">
        <v>739</v>
      </c>
      <c r="L114" s="9" t="str">
        <f>IF(J114="Div by 0", "N/A", IF(OR(J114="N/A",K114="N/A"),"N/A", IF(J114&gt;VALUE(MID(K114,1,2)), "No", IF(J114&lt;-1*VALUE(MID(K114,1,2)), "No", "Yes"))))</f>
        <v>Yes</v>
      </c>
    </row>
    <row r="115" spans="1:12" x14ac:dyDescent="0.25">
      <c r="A115" s="42" t="s">
        <v>638</v>
      </c>
      <c r="B115" s="33" t="s">
        <v>213</v>
      </c>
      <c r="C115" s="34">
        <v>1162</v>
      </c>
      <c r="D115" s="11" t="str">
        <f t="shared" si="11"/>
        <v>N/A</v>
      </c>
      <c r="E115" s="34">
        <v>1247</v>
      </c>
      <c r="F115" s="11" t="str">
        <f t="shared" si="12"/>
        <v>N/A</v>
      </c>
      <c r="G115" s="34">
        <v>1251</v>
      </c>
      <c r="H115" s="11" t="str">
        <f t="shared" si="13"/>
        <v>N/A</v>
      </c>
      <c r="I115" s="12">
        <v>7.3150000000000004</v>
      </c>
      <c r="J115" s="12">
        <v>0.32079999999999997</v>
      </c>
      <c r="K115" s="41" t="s">
        <v>739</v>
      </c>
      <c r="L115" s="9" t="str">
        <f t="shared" ref="L115:L119" si="15">IF(J115="Div by 0", "N/A", IF(OR(J115="N/A",K115="N/A"),"N/A", IF(J115&gt;VALUE(MID(K115,1,2)), "No", IF(J115&lt;-1*VALUE(MID(K115,1,2)), "No", "Yes"))))</f>
        <v>Yes</v>
      </c>
    </row>
    <row r="116" spans="1:12" ht="25" x14ac:dyDescent="0.25">
      <c r="A116" s="42" t="s">
        <v>1458</v>
      </c>
      <c r="B116" s="33" t="s">
        <v>213</v>
      </c>
      <c r="C116" s="43">
        <v>82.838209982999999</v>
      </c>
      <c r="D116" s="11" t="str">
        <f t="shared" si="11"/>
        <v>N/A</v>
      </c>
      <c r="E116" s="43">
        <v>73.905372894999999</v>
      </c>
      <c r="F116" s="11" t="str">
        <f t="shared" si="12"/>
        <v>N/A</v>
      </c>
      <c r="G116" s="43">
        <v>64.027977617999994</v>
      </c>
      <c r="H116" s="11" t="str">
        <f t="shared" si="13"/>
        <v>N/A</v>
      </c>
      <c r="I116" s="12">
        <v>-10.8</v>
      </c>
      <c r="J116" s="12">
        <v>-13.4</v>
      </c>
      <c r="K116" s="41" t="s">
        <v>739</v>
      </c>
      <c r="L116" s="9" t="str">
        <f t="shared" si="15"/>
        <v>Yes</v>
      </c>
    </row>
    <row r="117" spans="1:12" ht="25" x14ac:dyDescent="0.25">
      <c r="A117" s="42" t="s">
        <v>639</v>
      </c>
      <c r="B117" s="33" t="s">
        <v>213</v>
      </c>
      <c r="C117" s="43">
        <v>2457368</v>
      </c>
      <c r="D117" s="11" t="str">
        <f t="shared" si="11"/>
        <v>N/A</v>
      </c>
      <c r="E117" s="43">
        <v>2905003</v>
      </c>
      <c r="F117" s="11" t="str">
        <f t="shared" si="12"/>
        <v>N/A</v>
      </c>
      <c r="G117" s="43">
        <v>2787647</v>
      </c>
      <c r="H117" s="11" t="str">
        <f t="shared" si="13"/>
        <v>N/A</v>
      </c>
      <c r="I117" s="12">
        <v>18.22</v>
      </c>
      <c r="J117" s="12">
        <v>-4.04</v>
      </c>
      <c r="K117" s="41" t="s">
        <v>739</v>
      </c>
      <c r="L117" s="9" t="str">
        <f t="shared" si="15"/>
        <v>Yes</v>
      </c>
    </row>
    <row r="118" spans="1:12" x14ac:dyDescent="0.25">
      <c r="A118" s="42" t="s">
        <v>640</v>
      </c>
      <c r="B118" s="33" t="s">
        <v>213</v>
      </c>
      <c r="C118" s="34">
        <v>51</v>
      </c>
      <c r="D118" s="11" t="str">
        <f t="shared" si="11"/>
        <v>N/A</v>
      </c>
      <c r="E118" s="34">
        <v>47</v>
      </c>
      <c r="F118" s="11" t="str">
        <f t="shared" si="12"/>
        <v>N/A</v>
      </c>
      <c r="G118" s="34">
        <v>42</v>
      </c>
      <c r="H118" s="11" t="str">
        <f t="shared" si="13"/>
        <v>N/A</v>
      </c>
      <c r="I118" s="12">
        <v>-7.84</v>
      </c>
      <c r="J118" s="12">
        <v>-10.6</v>
      </c>
      <c r="K118" s="41" t="s">
        <v>739</v>
      </c>
      <c r="L118" s="9" t="str">
        <f t="shared" si="15"/>
        <v>Yes</v>
      </c>
    </row>
    <row r="119" spans="1:12" ht="25" x14ac:dyDescent="0.25">
      <c r="A119" s="42" t="s">
        <v>1459</v>
      </c>
      <c r="B119" s="33" t="s">
        <v>213</v>
      </c>
      <c r="C119" s="43">
        <v>48183.686275</v>
      </c>
      <c r="D119" s="11" t="str">
        <f t="shared" si="11"/>
        <v>N/A</v>
      </c>
      <c r="E119" s="43">
        <v>61808.574467999999</v>
      </c>
      <c r="F119" s="11" t="str">
        <f t="shared" si="12"/>
        <v>N/A</v>
      </c>
      <c r="G119" s="43">
        <v>66372.547619000004</v>
      </c>
      <c r="H119" s="11" t="str">
        <f t="shared" si="13"/>
        <v>N/A</v>
      </c>
      <c r="I119" s="12">
        <v>28.28</v>
      </c>
      <c r="J119" s="12">
        <v>7.3840000000000003</v>
      </c>
      <c r="K119" s="41" t="s">
        <v>739</v>
      </c>
      <c r="L119" s="9" t="str">
        <f t="shared" si="15"/>
        <v>Yes</v>
      </c>
    </row>
    <row r="120" spans="1:12" ht="25" x14ac:dyDescent="0.25">
      <c r="A120" s="42" t="s">
        <v>641</v>
      </c>
      <c r="B120" s="33" t="s">
        <v>213</v>
      </c>
      <c r="C120" s="43">
        <v>727713513</v>
      </c>
      <c r="D120" s="11" t="str">
        <f t="shared" si="11"/>
        <v>N/A</v>
      </c>
      <c r="E120" s="43">
        <v>735801641</v>
      </c>
      <c r="F120" s="11" t="str">
        <f t="shared" si="12"/>
        <v>N/A</v>
      </c>
      <c r="G120" s="43">
        <v>788574486</v>
      </c>
      <c r="H120" s="11" t="str">
        <f t="shared" si="13"/>
        <v>N/A</v>
      </c>
      <c r="I120" s="12">
        <v>1.111</v>
      </c>
      <c r="J120" s="12">
        <v>7.1719999999999997</v>
      </c>
      <c r="K120" s="41" t="s">
        <v>739</v>
      </c>
      <c r="L120" s="9" t="str">
        <f t="shared" ref="L120:L131" si="16">IF(J120="Div by 0", "N/A", IF(K120="N/A","N/A", IF(J120&gt;VALUE(MID(K120,1,2)), "No", IF(J120&lt;-1*VALUE(MID(K120,1,2)), "No", "Yes"))))</f>
        <v>Yes</v>
      </c>
    </row>
    <row r="121" spans="1:12" x14ac:dyDescent="0.25">
      <c r="A121" s="42" t="s">
        <v>642</v>
      </c>
      <c r="B121" s="33" t="s">
        <v>213</v>
      </c>
      <c r="C121" s="34">
        <v>79328</v>
      </c>
      <c r="D121" s="11" t="str">
        <f t="shared" si="11"/>
        <v>N/A</v>
      </c>
      <c r="E121" s="34">
        <v>85625</v>
      </c>
      <c r="F121" s="11" t="str">
        <f t="shared" si="12"/>
        <v>N/A</v>
      </c>
      <c r="G121" s="34">
        <v>88142</v>
      </c>
      <c r="H121" s="11" t="str">
        <f t="shared" si="13"/>
        <v>N/A</v>
      </c>
      <c r="I121" s="12">
        <v>7.9379999999999997</v>
      </c>
      <c r="J121" s="12">
        <v>2.94</v>
      </c>
      <c r="K121" s="41" t="s">
        <v>739</v>
      </c>
      <c r="L121" s="9" t="str">
        <f t="shared" si="16"/>
        <v>Yes</v>
      </c>
    </row>
    <row r="122" spans="1:12" ht="25" x14ac:dyDescent="0.25">
      <c r="A122" s="42" t="s">
        <v>1460</v>
      </c>
      <c r="B122" s="33" t="s">
        <v>213</v>
      </c>
      <c r="C122" s="43">
        <v>9173.4761118000006</v>
      </c>
      <c r="D122" s="11" t="str">
        <f t="shared" si="11"/>
        <v>N/A</v>
      </c>
      <c r="E122" s="43">
        <v>8593.3038364999993</v>
      </c>
      <c r="F122" s="11" t="str">
        <f t="shared" si="12"/>
        <v>N/A</v>
      </c>
      <c r="G122" s="43">
        <v>8946.6370855999994</v>
      </c>
      <c r="H122" s="11" t="str">
        <f t="shared" si="13"/>
        <v>N/A</v>
      </c>
      <c r="I122" s="12">
        <v>-6.32</v>
      </c>
      <c r="J122" s="12">
        <v>4.1120000000000001</v>
      </c>
      <c r="K122" s="41" t="s">
        <v>739</v>
      </c>
      <c r="L122" s="9" t="str">
        <f t="shared" si="16"/>
        <v>Yes</v>
      </c>
    </row>
    <row r="123" spans="1:12" ht="25" x14ac:dyDescent="0.25">
      <c r="A123" s="42" t="s">
        <v>643</v>
      </c>
      <c r="B123" s="33" t="s">
        <v>213</v>
      </c>
      <c r="C123" s="43">
        <v>18581963</v>
      </c>
      <c r="D123" s="11" t="str">
        <f t="shared" ref="D123:D131" si="17">IF($B123="N/A","N/A",IF(C123&gt;10,"No",IF(C123&lt;-10,"No","Yes")))</f>
        <v>N/A</v>
      </c>
      <c r="E123" s="43">
        <v>128213414</v>
      </c>
      <c r="F123" s="11" t="str">
        <f t="shared" ref="F123:F131" si="18">IF($B123="N/A","N/A",IF(E123&gt;10,"No",IF(E123&lt;-10,"No","Yes")))</f>
        <v>N/A</v>
      </c>
      <c r="G123" s="43">
        <v>146689097</v>
      </c>
      <c r="H123" s="11" t="str">
        <f t="shared" ref="H123:H131" si="19">IF($B123="N/A","N/A",IF(G123&gt;10,"No",IF(G123&lt;-10,"No","Yes")))</f>
        <v>N/A</v>
      </c>
      <c r="I123" s="12">
        <v>590</v>
      </c>
      <c r="J123" s="12">
        <v>14.41</v>
      </c>
      <c r="K123" s="41" t="s">
        <v>739</v>
      </c>
      <c r="L123" s="9" t="str">
        <f t="shared" si="16"/>
        <v>Yes</v>
      </c>
    </row>
    <row r="124" spans="1:12" x14ac:dyDescent="0.25">
      <c r="A124" s="42" t="s">
        <v>644</v>
      </c>
      <c r="B124" s="33" t="s">
        <v>213</v>
      </c>
      <c r="C124" s="34">
        <v>1037</v>
      </c>
      <c r="D124" s="11" t="str">
        <f t="shared" si="17"/>
        <v>N/A</v>
      </c>
      <c r="E124" s="34">
        <v>7089</v>
      </c>
      <c r="F124" s="11" t="str">
        <f t="shared" si="18"/>
        <v>N/A</v>
      </c>
      <c r="G124" s="34">
        <v>7554</v>
      </c>
      <c r="H124" s="11" t="str">
        <f t="shared" si="19"/>
        <v>N/A</v>
      </c>
      <c r="I124" s="12">
        <v>583.6</v>
      </c>
      <c r="J124" s="12">
        <v>6.5590000000000002</v>
      </c>
      <c r="K124" s="41" t="s">
        <v>739</v>
      </c>
      <c r="L124" s="9" t="str">
        <f t="shared" si="16"/>
        <v>Yes</v>
      </c>
    </row>
    <row r="125" spans="1:12" ht="25" x14ac:dyDescent="0.25">
      <c r="A125" s="42" t="s">
        <v>1461</v>
      </c>
      <c r="B125" s="33" t="s">
        <v>213</v>
      </c>
      <c r="C125" s="43">
        <v>17918.961426999998</v>
      </c>
      <c r="D125" s="11" t="str">
        <f t="shared" si="17"/>
        <v>N/A</v>
      </c>
      <c r="E125" s="43">
        <v>18086.248272000001</v>
      </c>
      <c r="F125" s="11" t="str">
        <f t="shared" si="18"/>
        <v>N/A</v>
      </c>
      <c r="G125" s="43">
        <v>19418.731401000001</v>
      </c>
      <c r="H125" s="11" t="str">
        <f t="shared" si="19"/>
        <v>N/A</v>
      </c>
      <c r="I125" s="12">
        <v>0.93359999999999999</v>
      </c>
      <c r="J125" s="12">
        <v>7.367</v>
      </c>
      <c r="K125" s="41" t="s">
        <v>739</v>
      </c>
      <c r="L125" s="9" t="str">
        <f t="shared" si="16"/>
        <v>Yes</v>
      </c>
    </row>
    <row r="126" spans="1:12" ht="25" x14ac:dyDescent="0.25">
      <c r="A126" s="42" t="s">
        <v>645</v>
      </c>
      <c r="B126" s="33" t="s">
        <v>213</v>
      </c>
      <c r="C126" s="43">
        <v>6385094</v>
      </c>
      <c r="D126" s="11" t="str">
        <f t="shared" si="17"/>
        <v>N/A</v>
      </c>
      <c r="E126" s="43">
        <v>14865282</v>
      </c>
      <c r="F126" s="11" t="str">
        <f t="shared" si="18"/>
        <v>N/A</v>
      </c>
      <c r="G126" s="43">
        <v>33932717</v>
      </c>
      <c r="H126" s="11" t="str">
        <f t="shared" si="19"/>
        <v>N/A</v>
      </c>
      <c r="I126" s="12">
        <v>132.80000000000001</v>
      </c>
      <c r="J126" s="12">
        <v>128.30000000000001</v>
      </c>
      <c r="K126" s="41" t="s">
        <v>739</v>
      </c>
      <c r="L126" s="9" t="str">
        <f t="shared" si="16"/>
        <v>No</v>
      </c>
    </row>
    <row r="127" spans="1:12" x14ac:dyDescent="0.25">
      <c r="A127" s="42" t="s">
        <v>646</v>
      </c>
      <c r="B127" s="33" t="s">
        <v>213</v>
      </c>
      <c r="C127" s="34">
        <v>1804</v>
      </c>
      <c r="D127" s="11" t="str">
        <f t="shared" si="17"/>
        <v>N/A</v>
      </c>
      <c r="E127" s="34">
        <v>4365</v>
      </c>
      <c r="F127" s="11" t="str">
        <f t="shared" si="18"/>
        <v>N/A</v>
      </c>
      <c r="G127" s="34">
        <v>4822</v>
      </c>
      <c r="H127" s="11" t="str">
        <f t="shared" si="19"/>
        <v>N/A</v>
      </c>
      <c r="I127" s="12">
        <v>142</v>
      </c>
      <c r="J127" s="12">
        <v>10.47</v>
      </c>
      <c r="K127" s="41" t="s">
        <v>739</v>
      </c>
      <c r="L127" s="9" t="str">
        <f t="shared" si="16"/>
        <v>Yes</v>
      </c>
    </row>
    <row r="128" spans="1:12" ht="25" x14ac:dyDescent="0.25">
      <c r="A128" s="42" t="s">
        <v>1462</v>
      </c>
      <c r="B128" s="33" t="s">
        <v>213</v>
      </c>
      <c r="C128" s="43">
        <v>3539.4090909000001</v>
      </c>
      <c r="D128" s="11" t="str">
        <f t="shared" si="17"/>
        <v>N/A</v>
      </c>
      <c r="E128" s="43">
        <v>3405.5628866000002</v>
      </c>
      <c r="F128" s="11" t="str">
        <f t="shared" si="18"/>
        <v>N/A</v>
      </c>
      <c r="G128" s="43">
        <v>7037.0628370000004</v>
      </c>
      <c r="H128" s="11" t="str">
        <f t="shared" si="19"/>
        <v>N/A</v>
      </c>
      <c r="I128" s="12">
        <v>-3.78</v>
      </c>
      <c r="J128" s="12">
        <v>106.6</v>
      </c>
      <c r="K128" s="41" t="s">
        <v>739</v>
      </c>
      <c r="L128" s="9" t="str">
        <f t="shared" si="16"/>
        <v>No</v>
      </c>
    </row>
    <row r="129" spans="1:12" ht="25" x14ac:dyDescent="0.25">
      <c r="A129" s="42" t="s">
        <v>647</v>
      </c>
      <c r="B129" s="33" t="s">
        <v>213</v>
      </c>
      <c r="C129" s="43">
        <v>9787883</v>
      </c>
      <c r="D129" s="11" t="str">
        <f t="shared" si="17"/>
        <v>N/A</v>
      </c>
      <c r="E129" s="43">
        <v>101308667</v>
      </c>
      <c r="F129" s="11" t="str">
        <f t="shared" si="18"/>
        <v>N/A</v>
      </c>
      <c r="G129" s="43">
        <v>119844878</v>
      </c>
      <c r="H129" s="11" t="str">
        <f t="shared" si="19"/>
        <v>N/A</v>
      </c>
      <c r="I129" s="12">
        <v>935</v>
      </c>
      <c r="J129" s="12">
        <v>18.3</v>
      </c>
      <c r="K129" s="41" t="s">
        <v>739</v>
      </c>
      <c r="L129" s="9" t="str">
        <f t="shared" si="16"/>
        <v>Yes</v>
      </c>
    </row>
    <row r="130" spans="1:12" x14ac:dyDescent="0.25">
      <c r="A130" s="42" t="s">
        <v>648</v>
      </c>
      <c r="B130" s="33" t="s">
        <v>213</v>
      </c>
      <c r="C130" s="34">
        <v>2108</v>
      </c>
      <c r="D130" s="11" t="str">
        <f t="shared" si="17"/>
        <v>N/A</v>
      </c>
      <c r="E130" s="34">
        <v>6794</v>
      </c>
      <c r="F130" s="11" t="str">
        <f t="shared" si="18"/>
        <v>N/A</v>
      </c>
      <c r="G130" s="34">
        <v>8724</v>
      </c>
      <c r="H130" s="11" t="str">
        <f t="shared" si="19"/>
        <v>N/A</v>
      </c>
      <c r="I130" s="12">
        <v>222.3</v>
      </c>
      <c r="J130" s="12">
        <v>28.41</v>
      </c>
      <c r="K130" s="41" t="s">
        <v>739</v>
      </c>
      <c r="L130" s="9" t="str">
        <f t="shared" si="16"/>
        <v>Yes</v>
      </c>
    </row>
    <row r="131" spans="1:12" ht="25" x14ac:dyDescent="0.25">
      <c r="A131" s="42" t="s">
        <v>1463</v>
      </c>
      <c r="B131" s="33" t="s">
        <v>213</v>
      </c>
      <c r="C131" s="43">
        <v>4643.2082542999997</v>
      </c>
      <c r="D131" s="11" t="str">
        <f t="shared" si="17"/>
        <v>N/A</v>
      </c>
      <c r="E131" s="43">
        <v>14911.49058</v>
      </c>
      <c r="F131" s="11" t="str">
        <f t="shared" si="18"/>
        <v>N/A</v>
      </c>
      <c r="G131" s="43">
        <v>13737.377121</v>
      </c>
      <c r="H131" s="11" t="str">
        <f t="shared" si="19"/>
        <v>N/A</v>
      </c>
      <c r="I131" s="12">
        <v>221.1</v>
      </c>
      <c r="J131" s="12">
        <v>-7.87</v>
      </c>
      <c r="K131" s="41" t="s">
        <v>739</v>
      </c>
      <c r="L131" s="9" t="str">
        <f t="shared" si="16"/>
        <v>Yes</v>
      </c>
    </row>
    <row r="132" spans="1:12" x14ac:dyDescent="0.25">
      <c r="A132" s="42" t="s">
        <v>1464</v>
      </c>
      <c r="B132" s="33" t="s">
        <v>213</v>
      </c>
      <c r="C132" s="43">
        <v>155.02844381</v>
      </c>
      <c r="D132" s="11" t="str">
        <f t="shared" ref="D132:D143" si="20">IF($B132="N/A","N/A",IF(C132&gt;10,"No",IF(C132&lt;-10,"No","Yes")))</f>
        <v>N/A</v>
      </c>
      <c r="E132" s="43">
        <v>190.33318274999999</v>
      </c>
      <c r="F132" s="11" t="str">
        <f t="shared" ref="F132:F143" si="21">IF($B132="N/A","N/A",IF(E132&gt;10,"No",IF(E132&lt;-10,"No","Yes")))</f>
        <v>N/A</v>
      </c>
      <c r="G132" s="43">
        <v>174.20162905999999</v>
      </c>
      <c r="H132" s="11" t="str">
        <f t="shared" ref="H132:H143" si="22">IF($B132="N/A","N/A",IF(G132&gt;10,"No",IF(G132&lt;-10,"No","Yes")))</f>
        <v>N/A</v>
      </c>
      <c r="I132" s="12">
        <v>22.77</v>
      </c>
      <c r="J132" s="12">
        <v>-8.48</v>
      </c>
      <c r="K132" s="41" t="s">
        <v>739</v>
      </c>
      <c r="L132" s="9" t="str">
        <f t="shared" ref="L132:L143" si="23">IF(J132="Div by 0", "N/A", IF(K132="N/A","N/A", IF(J132&gt;VALUE(MID(K132,1,2)), "No", IF(J132&lt;-1*VALUE(MID(K132,1,2)), "No", "Yes"))))</f>
        <v>Yes</v>
      </c>
    </row>
    <row r="133" spans="1:12" x14ac:dyDescent="0.25">
      <c r="A133" s="42" t="s">
        <v>1465</v>
      </c>
      <c r="B133" s="33" t="s">
        <v>213</v>
      </c>
      <c r="C133" s="43">
        <v>145.43657679</v>
      </c>
      <c r="D133" s="11" t="str">
        <f t="shared" si="20"/>
        <v>N/A</v>
      </c>
      <c r="E133" s="43">
        <v>175.16681370000001</v>
      </c>
      <c r="F133" s="11" t="str">
        <f t="shared" si="21"/>
        <v>N/A</v>
      </c>
      <c r="G133" s="43">
        <v>166.46244179999999</v>
      </c>
      <c r="H133" s="11" t="str">
        <f t="shared" si="22"/>
        <v>N/A</v>
      </c>
      <c r="I133" s="12">
        <v>20.440000000000001</v>
      </c>
      <c r="J133" s="12">
        <v>-4.97</v>
      </c>
      <c r="K133" s="41" t="s">
        <v>739</v>
      </c>
      <c r="L133" s="9" t="str">
        <f t="shared" si="23"/>
        <v>Yes</v>
      </c>
    </row>
    <row r="134" spans="1:12" x14ac:dyDescent="0.25">
      <c r="A134" s="42" t="s">
        <v>1466</v>
      </c>
      <c r="B134" s="33" t="s">
        <v>213</v>
      </c>
      <c r="C134" s="43">
        <v>161.66132501999999</v>
      </c>
      <c r="D134" s="11" t="str">
        <f t="shared" si="20"/>
        <v>N/A</v>
      </c>
      <c r="E134" s="43">
        <v>205.79427579</v>
      </c>
      <c r="F134" s="11" t="str">
        <f t="shared" si="21"/>
        <v>N/A</v>
      </c>
      <c r="G134" s="43">
        <v>182.32902725</v>
      </c>
      <c r="H134" s="11" t="str">
        <f t="shared" si="22"/>
        <v>N/A</v>
      </c>
      <c r="I134" s="12">
        <v>27.3</v>
      </c>
      <c r="J134" s="12">
        <v>-11.4</v>
      </c>
      <c r="K134" s="41" t="s">
        <v>739</v>
      </c>
      <c r="L134" s="9" t="str">
        <f t="shared" si="23"/>
        <v>Yes</v>
      </c>
    </row>
    <row r="135" spans="1:12" x14ac:dyDescent="0.25">
      <c r="A135" s="42" t="s">
        <v>1467</v>
      </c>
      <c r="B135" s="33" t="s">
        <v>213</v>
      </c>
      <c r="C135" s="43">
        <v>9968.9683449999993</v>
      </c>
      <c r="D135" s="11" t="str">
        <f t="shared" si="20"/>
        <v>N/A</v>
      </c>
      <c r="E135" s="43">
        <v>9573.3009223000008</v>
      </c>
      <c r="F135" s="11" t="str">
        <f t="shared" si="21"/>
        <v>N/A</v>
      </c>
      <c r="G135" s="43">
        <v>9304.3078172999994</v>
      </c>
      <c r="H135" s="11" t="str">
        <f t="shared" si="22"/>
        <v>N/A</v>
      </c>
      <c r="I135" s="12">
        <v>-3.97</v>
      </c>
      <c r="J135" s="12">
        <v>-2.81</v>
      </c>
      <c r="K135" s="41" t="s">
        <v>739</v>
      </c>
      <c r="L135" s="9" t="str">
        <f t="shared" si="23"/>
        <v>Yes</v>
      </c>
    </row>
    <row r="136" spans="1:12" x14ac:dyDescent="0.25">
      <c r="A136" s="42" t="s">
        <v>1468</v>
      </c>
      <c r="B136" s="33" t="s">
        <v>213</v>
      </c>
      <c r="C136" s="43">
        <v>15019.423215000001</v>
      </c>
      <c r="D136" s="11" t="str">
        <f t="shared" si="20"/>
        <v>N/A</v>
      </c>
      <c r="E136" s="43">
        <v>14658.591579</v>
      </c>
      <c r="F136" s="11" t="str">
        <f t="shared" si="21"/>
        <v>N/A</v>
      </c>
      <c r="G136" s="43">
        <v>14379.376163000001</v>
      </c>
      <c r="H136" s="11" t="str">
        <f t="shared" si="22"/>
        <v>N/A</v>
      </c>
      <c r="I136" s="12">
        <v>-2.4</v>
      </c>
      <c r="J136" s="12">
        <v>-1.9</v>
      </c>
      <c r="K136" s="41" t="s">
        <v>739</v>
      </c>
      <c r="L136" s="9" t="str">
        <f t="shared" si="23"/>
        <v>Yes</v>
      </c>
    </row>
    <row r="137" spans="1:12" x14ac:dyDescent="0.25">
      <c r="A137" s="42" t="s">
        <v>1469</v>
      </c>
      <c r="B137" s="33" t="s">
        <v>213</v>
      </c>
      <c r="C137" s="43">
        <v>4087.5758150000001</v>
      </c>
      <c r="D137" s="11" t="str">
        <f t="shared" si="20"/>
        <v>N/A</v>
      </c>
      <c r="E137" s="43">
        <v>3897.0841203</v>
      </c>
      <c r="F137" s="11" t="str">
        <f t="shared" si="21"/>
        <v>N/A</v>
      </c>
      <c r="G137" s="43">
        <v>3703.3635362</v>
      </c>
      <c r="H137" s="11" t="str">
        <f t="shared" si="22"/>
        <v>N/A</v>
      </c>
      <c r="I137" s="12">
        <v>-4.66</v>
      </c>
      <c r="J137" s="12">
        <v>-4.97</v>
      </c>
      <c r="K137" s="41" t="s">
        <v>739</v>
      </c>
      <c r="L137" s="9" t="str">
        <f t="shared" si="23"/>
        <v>Yes</v>
      </c>
    </row>
    <row r="138" spans="1:12" x14ac:dyDescent="0.25">
      <c r="A138" s="42" t="s">
        <v>1470</v>
      </c>
      <c r="B138" s="33" t="s">
        <v>213</v>
      </c>
      <c r="C138" s="43">
        <v>120.71347724</v>
      </c>
      <c r="D138" s="11" t="str">
        <f t="shared" si="20"/>
        <v>N/A</v>
      </c>
      <c r="E138" s="43">
        <v>113.87822713</v>
      </c>
      <c r="F138" s="11" t="str">
        <f t="shared" si="21"/>
        <v>N/A</v>
      </c>
      <c r="G138" s="43">
        <v>92.956335125999999</v>
      </c>
      <c r="H138" s="11" t="str">
        <f t="shared" si="22"/>
        <v>N/A</v>
      </c>
      <c r="I138" s="12">
        <v>-5.66</v>
      </c>
      <c r="J138" s="12">
        <v>-18.399999999999999</v>
      </c>
      <c r="K138" s="41" t="s">
        <v>739</v>
      </c>
      <c r="L138" s="9" t="str">
        <f t="shared" si="23"/>
        <v>Yes</v>
      </c>
    </row>
    <row r="139" spans="1:12" x14ac:dyDescent="0.25">
      <c r="A139" s="42" t="s">
        <v>1471</v>
      </c>
      <c r="B139" s="33" t="s">
        <v>213</v>
      </c>
      <c r="C139" s="43">
        <v>90.19593356</v>
      </c>
      <c r="D139" s="11" t="str">
        <f t="shared" si="20"/>
        <v>N/A</v>
      </c>
      <c r="E139" s="43">
        <v>81.271721561000007</v>
      </c>
      <c r="F139" s="11" t="str">
        <f t="shared" si="21"/>
        <v>N/A</v>
      </c>
      <c r="G139" s="43">
        <v>69.028484755999997</v>
      </c>
      <c r="H139" s="11" t="str">
        <f t="shared" si="22"/>
        <v>N/A</v>
      </c>
      <c r="I139" s="12">
        <v>-9.89</v>
      </c>
      <c r="J139" s="12">
        <v>-15.1</v>
      </c>
      <c r="K139" s="41" t="s">
        <v>739</v>
      </c>
      <c r="L139" s="9" t="str">
        <f t="shared" si="23"/>
        <v>Yes</v>
      </c>
    </row>
    <row r="140" spans="1:12" x14ac:dyDescent="0.25">
      <c r="A140" s="42" t="s">
        <v>1472</v>
      </c>
      <c r="B140" s="33" t="s">
        <v>213</v>
      </c>
      <c r="C140" s="43">
        <v>149.45895704</v>
      </c>
      <c r="D140" s="11" t="str">
        <f t="shared" si="20"/>
        <v>N/A</v>
      </c>
      <c r="E140" s="43">
        <v>146.12646164</v>
      </c>
      <c r="F140" s="11" t="str">
        <f t="shared" si="21"/>
        <v>N/A</v>
      </c>
      <c r="G140" s="43">
        <v>118.82495000999999</v>
      </c>
      <c r="H140" s="11" t="str">
        <f t="shared" si="22"/>
        <v>N/A</v>
      </c>
      <c r="I140" s="12">
        <v>-2.23</v>
      </c>
      <c r="J140" s="12">
        <v>-18.7</v>
      </c>
      <c r="K140" s="41" t="s">
        <v>739</v>
      </c>
      <c r="L140" s="9" t="str">
        <f t="shared" si="23"/>
        <v>Yes</v>
      </c>
    </row>
    <row r="141" spans="1:12" x14ac:dyDescent="0.25">
      <c r="A141" s="42" t="s">
        <v>1473</v>
      </c>
      <c r="B141" s="33" t="s">
        <v>213</v>
      </c>
      <c r="C141" s="43">
        <v>5227.1885689999999</v>
      </c>
      <c r="D141" s="11" t="str">
        <f t="shared" si="20"/>
        <v>N/A</v>
      </c>
      <c r="E141" s="43">
        <v>5286.2240099999999</v>
      </c>
      <c r="F141" s="11" t="str">
        <f t="shared" si="21"/>
        <v>N/A</v>
      </c>
      <c r="G141" s="43">
        <v>5787.5052852999997</v>
      </c>
      <c r="H141" s="11" t="str">
        <f t="shared" si="22"/>
        <v>N/A</v>
      </c>
      <c r="I141" s="12">
        <v>1.129</v>
      </c>
      <c r="J141" s="12">
        <v>9.4830000000000005</v>
      </c>
      <c r="K141" s="41" t="s">
        <v>739</v>
      </c>
      <c r="L141" s="9" t="str">
        <f t="shared" si="23"/>
        <v>Yes</v>
      </c>
    </row>
    <row r="142" spans="1:12" x14ac:dyDescent="0.25">
      <c r="A142" s="42" t="s">
        <v>1474</v>
      </c>
      <c r="B142" s="33" t="s">
        <v>213</v>
      </c>
      <c r="C142" s="43">
        <v>2879.5006993000002</v>
      </c>
      <c r="D142" s="11" t="str">
        <f t="shared" si="20"/>
        <v>N/A</v>
      </c>
      <c r="E142" s="43">
        <v>3077.5548238000001</v>
      </c>
      <c r="F142" s="11" t="str">
        <f t="shared" si="21"/>
        <v>N/A</v>
      </c>
      <c r="G142" s="43">
        <v>3602.4433777999998</v>
      </c>
      <c r="H142" s="11" t="str">
        <f t="shared" si="22"/>
        <v>N/A</v>
      </c>
      <c r="I142" s="12">
        <v>6.8780000000000001</v>
      </c>
      <c r="J142" s="12">
        <v>17.059999999999999</v>
      </c>
      <c r="K142" s="41" t="s">
        <v>739</v>
      </c>
      <c r="L142" s="9" t="str">
        <f t="shared" si="23"/>
        <v>Yes</v>
      </c>
    </row>
    <row r="143" spans="1:12" x14ac:dyDescent="0.25">
      <c r="A143" s="42" t="s">
        <v>1475</v>
      </c>
      <c r="B143" s="33" t="s">
        <v>213</v>
      </c>
      <c r="C143" s="43">
        <v>8016.9984192000002</v>
      </c>
      <c r="D143" s="11" t="str">
        <f t="shared" si="20"/>
        <v>N/A</v>
      </c>
      <c r="E143" s="43">
        <v>7805.6277286000004</v>
      </c>
      <c r="F143" s="11" t="str">
        <f t="shared" si="21"/>
        <v>N/A</v>
      </c>
      <c r="G143" s="43">
        <v>8230.1768628000009</v>
      </c>
      <c r="H143" s="11" t="str">
        <f t="shared" si="22"/>
        <v>N/A</v>
      </c>
      <c r="I143" s="12">
        <v>-2.64</v>
      </c>
      <c r="J143" s="12">
        <v>5.4390000000000001</v>
      </c>
      <c r="K143" s="41" t="s">
        <v>739</v>
      </c>
      <c r="L143" s="9" t="str">
        <f t="shared" si="23"/>
        <v>Yes</v>
      </c>
    </row>
    <row r="144" spans="1:12" x14ac:dyDescent="0.25">
      <c r="A144" s="42" t="s">
        <v>89</v>
      </c>
      <c r="B144" s="33" t="s">
        <v>213</v>
      </c>
      <c r="C144" s="8">
        <v>8.4877831914000001</v>
      </c>
      <c r="D144" s="11" t="str">
        <f t="shared" ref="D144:D161" si="24">IF($B144="N/A","N/A",IF(C144&gt;10,"No",IF(C144&lt;-10,"No","Yes")))</f>
        <v>N/A</v>
      </c>
      <c r="E144" s="8">
        <v>9.9908778941000005</v>
      </c>
      <c r="F144" s="11" t="str">
        <f t="shared" ref="F144:F161" si="25">IF($B144="N/A","N/A",IF(E144&gt;10,"No",IF(E144&lt;-10,"No","Yes")))</f>
        <v>N/A</v>
      </c>
      <c r="G144" s="8">
        <v>10.049675527</v>
      </c>
      <c r="H144" s="11" t="str">
        <f t="shared" ref="H144:H161" si="26">IF($B144="N/A","N/A",IF(G144&gt;10,"No",IF(G144&lt;-10,"No","Yes")))</f>
        <v>N/A</v>
      </c>
      <c r="I144" s="12">
        <v>17.71</v>
      </c>
      <c r="J144" s="12">
        <v>0.58850000000000002</v>
      </c>
      <c r="K144" s="41" t="s">
        <v>739</v>
      </c>
      <c r="L144" s="9" t="str">
        <f t="shared" ref="L144:L161" si="27">IF(J144="Div by 0", "N/A", IF(K144="N/A","N/A", IF(J144&gt;VALUE(MID(K144,1,2)), "No", IF(J144&lt;-1*VALUE(MID(K144,1,2)), "No", "Yes"))))</f>
        <v>Yes</v>
      </c>
    </row>
    <row r="145" spans="1:12" x14ac:dyDescent="0.25">
      <c r="A145" s="42" t="s">
        <v>477</v>
      </c>
      <c r="B145" s="33" t="s">
        <v>213</v>
      </c>
      <c r="C145" s="8">
        <v>9.2578662610000002</v>
      </c>
      <c r="D145" s="11" t="str">
        <f t="shared" si="24"/>
        <v>N/A</v>
      </c>
      <c r="E145" s="8">
        <v>11.271595534999999</v>
      </c>
      <c r="F145" s="11" t="str">
        <f t="shared" si="25"/>
        <v>N/A</v>
      </c>
      <c r="G145" s="8">
        <v>11.441657532000001</v>
      </c>
      <c r="H145" s="11" t="str">
        <f t="shared" si="26"/>
        <v>N/A</v>
      </c>
      <c r="I145" s="12">
        <v>21.75</v>
      </c>
      <c r="J145" s="12">
        <v>1.5089999999999999</v>
      </c>
      <c r="K145" s="41" t="s">
        <v>739</v>
      </c>
      <c r="L145" s="9" t="str">
        <f t="shared" si="27"/>
        <v>Yes</v>
      </c>
    </row>
    <row r="146" spans="1:12" x14ac:dyDescent="0.25">
      <c r="A146" s="42" t="s">
        <v>478</v>
      </c>
      <c r="B146" s="33" t="s">
        <v>213</v>
      </c>
      <c r="C146" s="8">
        <v>7.5847818956999999</v>
      </c>
      <c r="D146" s="11" t="str">
        <f t="shared" si="24"/>
        <v>N/A</v>
      </c>
      <c r="E146" s="8">
        <v>8.5690094188000003</v>
      </c>
      <c r="F146" s="11" t="str">
        <f t="shared" si="25"/>
        <v>N/A</v>
      </c>
      <c r="G146" s="8">
        <v>8.5194285852</v>
      </c>
      <c r="H146" s="11" t="str">
        <f t="shared" si="26"/>
        <v>N/A</v>
      </c>
      <c r="I146" s="12">
        <v>12.98</v>
      </c>
      <c r="J146" s="12">
        <v>-0.57899999999999996</v>
      </c>
      <c r="K146" s="41" t="s">
        <v>739</v>
      </c>
      <c r="L146" s="9" t="str">
        <f t="shared" si="27"/>
        <v>Yes</v>
      </c>
    </row>
    <row r="147" spans="1:12" x14ac:dyDescent="0.25">
      <c r="A147" s="42" t="s">
        <v>1476</v>
      </c>
      <c r="B147" s="33" t="s">
        <v>213</v>
      </c>
      <c r="C147" s="8">
        <v>22.342911728000001</v>
      </c>
      <c r="D147" s="11" t="str">
        <f t="shared" si="24"/>
        <v>N/A</v>
      </c>
      <c r="E147" s="8">
        <v>21.681073802</v>
      </c>
      <c r="F147" s="11" t="str">
        <f t="shared" si="25"/>
        <v>N/A</v>
      </c>
      <c r="G147" s="8">
        <v>20.952071524000001</v>
      </c>
      <c r="H147" s="11" t="str">
        <f t="shared" si="26"/>
        <v>N/A</v>
      </c>
      <c r="I147" s="12">
        <v>-2.96</v>
      </c>
      <c r="J147" s="12">
        <v>-3.36</v>
      </c>
      <c r="K147" s="41" t="s">
        <v>739</v>
      </c>
      <c r="L147" s="9" t="str">
        <f t="shared" si="27"/>
        <v>Yes</v>
      </c>
    </row>
    <row r="148" spans="1:12" x14ac:dyDescent="0.25">
      <c r="A148" s="42" t="s">
        <v>1477</v>
      </c>
      <c r="B148" s="33" t="s">
        <v>213</v>
      </c>
      <c r="C148" s="8">
        <v>36.921696783000002</v>
      </c>
      <c r="D148" s="11" t="str">
        <f t="shared" si="24"/>
        <v>N/A</v>
      </c>
      <c r="E148" s="8">
        <v>36.458578762999998</v>
      </c>
      <c r="F148" s="11" t="str">
        <f t="shared" si="25"/>
        <v>N/A</v>
      </c>
      <c r="G148" s="8">
        <v>35.379923374999997</v>
      </c>
      <c r="H148" s="11" t="str">
        <f t="shared" si="26"/>
        <v>N/A</v>
      </c>
      <c r="I148" s="12">
        <v>-1.25</v>
      </c>
      <c r="J148" s="12">
        <v>-2.96</v>
      </c>
      <c r="K148" s="41" t="s">
        <v>739</v>
      </c>
      <c r="L148" s="9" t="str">
        <f t="shared" si="27"/>
        <v>Yes</v>
      </c>
    </row>
    <row r="149" spans="1:12" x14ac:dyDescent="0.25">
      <c r="A149" s="42" t="s">
        <v>1478</v>
      </c>
      <c r="B149" s="33" t="s">
        <v>213</v>
      </c>
      <c r="C149" s="8">
        <v>5.3217448343999996</v>
      </c>
      <c r="D149" s="11" t="str">
        <f t="shared" si="24"/>
        <v>N/A</v>
      </c>
      <c r="E149" s="8">
        <v>5.1469679365000003</v>
      </c>
      <c r="F149" s="11" t="str">
        <f t="shared" si="25"/>
        <v>N/A</v>
      </c>
      <c r="G149" s="8">
        <v>5.0101178000999997</v>
      </c>
      <c r="H149" s="11" t="str">
        <f t="shared" si="26"/>
        <v>N/A</v>
      </c>
      <c r="I149" s="12">
        <v>-3.28</v>
      </c>
      <c r="J149" s="12">
        <v>-2.66</v>
      </c>
      <c r="K149" s="41" t="s">
        <v>739</v>
      </c>
      <c r="L149" s="9" t="str">
        <f t="shared" si="27"/>
        <v>Yes</v>
      </c>
    </row>
    <row r="150" spans="1:12" x14ac:dyDescent="0.25">
      <c r="A150" s="42" t="s">
        <v>90</v>
      </c>
      <c r="B150" s="33" t="s">
        <v>213</v>
      </c>
      <c r="C150" s="8">
        <v>45.289604748999999</v>
      </c>
      <c r="D150" s="11" t="str">
        <f t="shared" si="24"/>
        <v>N/A</v>
      </c>
      <c r="E150" s="8">
        <v>45.608791973000002</v>
      </c>
      <c r="F150" s="11" t="str">
        <f t="shared" si="25"/>
        <v>N/A</v>
      </c>
      <c r="G150" s="8">
        <v>45.869920227999998</v>
      </c>
      <c r="H150" s="11" t="str">
        <f t="shared" si="26"/>
        <v>N/A</v>
      </c>
      <c r="I150" s="12">
        <v>0.70479999999999998</v>
      </c>
      <c r="J150" s="12">
        <v>0.57250000000000001</v>
      </c>
      <c r="K150" s="41" t="s">
        <v>739</v>
      </c>
      <c r="L150" s="9" t="str">
        <f t="shared" si="27"/>
        <v>Yes</v>
      </c>
    </row>
    <row r="151" spans="1:12" x14ac:dyDescent="0.25">
      <c r="A151" s="42" t="s">
        <v>479</v>
      </c>
      <c r="B151" s="33" t="s">
        <v>213</v>
      </c>
      <c r="C151" s="8">
        <v>47.460007021000003</v>
      </c>
      <c r="D151" s="11" t="str">
        <f t="shared" si="24"/>
        <v>N/A</v>
      </c>
      <c r="E151" s="8">
        <v>48.011265567999999</v>
      </c>
      <c r="F151" s="11" t="str">
        <f t="shared" si="25"/>
        <v>N/A</v>
      </c>
      <c r="G151" s="8">
        <v>48.320978543000003</v>
      </c>
      <c r="H151" s="11" t="str">
        <f t="shared" si="26"/>
        <v>N/A</v>
      </c>
      <c r="I151" s="12">
        <v>1.1619999999999999</v>
      </c>
      <c r="J151" s="12">
        <v>0.64510000000000001</v>
      </c>
      <c r="K151" s="41" t="s">
        <v>739</v>
      </c>
      <c r="L151" s="9" t="str">
        <f t="shared" si="27"/>
        <v>Yes</v>
      </c>
    </row>
    <row r="152" spans="1:12" x14ac:dyDescent="0.25">
      <c r="A152" s="42" t="s">
        <v>480</v>
      </c>
      <c r="B152" s="33" t="s">
        <v>213</v>
      </c>
      <c r="C152" s="8">
        <v>42.690718267999998</v>
      </c>
      <c r="D152" s="11" t="str">
        <f t="shared" si="24"/>
        <v>N/A</v>
      </c>
      <c r="E152" s="8">
        <v>42.901906009999998</v>
      </c>
      <c r="F152" s="11" t="str">
        <f t="shared" si="25"/>
        <v>N/A</v>
      </c>
      <c r="G152" s="8">
        <v>43.198188432000002</v>
      </c>
      <c r="H152" s="11" t="str">
        <f t="shared" si="26"/>
        <v>N/A</v>
      </c>
      <c r="I152" s="12">
        <v>0.49469999999999997</v>
      </c>
      <c r="J152" s="12">
        <v>0.69059999999999999</v>
      </c>
      <c r="K152" s="41" t="s">
        <v>739</v>
      </c>
      <c r="L152" s="9" t="str">
        <f t="shared" si="27"/>
        <v>Yes</v>
      </c>
    </row>
    <row r="153" spans="1:12" x14ac:dyDescent="0.25">
      <c r="A153" s="42" t="s">
        <v>117</v>
      </c>
      <c r="B153" s="33" t="s">
        <v>213</v>
      </c>
      <c r="C153" s="8">
        <v>74.907330084999998</v>
      </c>
      <c r="D153" s="11" t="str">
        <f t="shared" si="24"/>
        <v>N/A</v>
      </c>
      <c r="E153" s="8">
        <v>75.306893705999997</v>
      </c>
      <c r="F153" s="11" t="str">
        <f t="shared" si="25"/>
        <v>N/A</v>
      </c>
      <c r="G153" s="8">
        <v>75.940286767000003</v>
      </c>
      <c r="H153" s="11" t="str">
        <f t="shared" si="26"/>
        <v>N/A</v>
      </c>
      <c r="I153" s="12">
        <v>0.53339999999999999</v>
      </c>
      <c r="J153" s="12">
        <v>0.84109999999999996</v>
      </c>
      <c r="K153" s="41" t="s">
        <v>739</v>
      </c>
      <c r="L153" s="9" t="str">
        <f t="shared" si="27"/>
        <v>Yes</v>
      </c>
    </row>
    <row r="154" spans="1:12" x14ac:dyDescent="0.25">
      <c r="A154" s="42" t="s">
        <v>481</v>
      </c>
      <c r="B154" s="33" t="s">
        <v>213</v>
      </c>
      <c r="C154" s="8">
        <v>69.888950180999998</v>
      </c>
      <c r="D154" s="11" t="str">
        <f t="shared" si="24"/>
        <v>N/A</v>
      </c>
      <c r="E154" s="8">
        <v>70.230078410000004</v>
      </c>
      <c r="F154" s="11" t="str">
        <f t="shared" si="25"/>
        <v>N/A</v>
      </c>
      <c r="G154" s="8">
        <v>70.971488109999996</v>
      </c>
      <c r="H154" s="11" t="str">
        <f t="shared" si="26"/>
        <v>N/A</v>
      </c>
      <c r="I154" s="12">
        <v>0.48809999999999998</v>
      </c>
      <c r="J154" s="12">
        <v>1.056</v>
      </c>
      <c r="K154" s="41" t="s">
        <v>739</v>
      </c>
      <c r="L154" s="9" t="str">
        <f t="shared" si="27"/>
        <v>Yes</v>
      </c>
    </row>
    <row r="155" spans="1:12" x14ac:dyDescent="0.25">
      <c r="A155" s="42" t="s">
        <v>482</v>
      </c>
      <c r="B155" s="33" t="s">
        <v>213</v>
      </c>
      <c r="C155" s="8">
        <v>80.827156445</v>
      </c>
      <c r="D155" s="11" t="str">
        <f t="shared" si="24"/>
        <v>N/A</v>
      </c>
      <c r="E155" s="8">
        <v>81.088230203999998</v>
      </c>
      <c r="F155" s="11" t="str">
        <f t="shared" si="25"/>
        <v>N/A</v>
      </c>
      <c r="G155" s="8">
        <v>81.495868564999995</v>
      </c>
      <c r="H155" s="11" t="str">
        <f t="shared" si="26"/>
        <v>N/A</v>
      </c>
      <c r="I155" s="12">
        <v>0.32300000000000001</v>
      </c>
      <c r="J155" s="12">
        <v>0.50270000000000004</v>
      </c>
      <c r="K155" s="41" t="s">
        <v>739</v>
      </c>
      <c r="L155" s="9" t="str">
        <f t="shared" si="27"/>
        <v>Yes</v>
      </c>
    </row>
    <row r="156" spans="1:12" x14ac:dyDescent="0.25">
      <c r="A156" s="42" t="s">
        <v>1479</v>
      </c>
      <c r="B156" s="33" t="s">
        <v>213</v>
      </c>
      <c r="C156" s="34">
        <v>2.9849943374999999</v>
      </c>
      <c r="D156" s="11" t="str">
        <f t="shared" si="24"/>
        <v>N/A</v>
      </c>
      <c r="E156" s="34">
        <v>3.1191014493</v>
      </c>
      <c r="F156" s="11" t="str">
        <f t="shared" si="25"/>
        <v>N/A</v>
      </c>
      <c r="G156" s="34">
        <v>2.7576711474</v>
      </c>
      <c r="H156" s="11" t="str">
        <f t="shared" si="26"/>
        <v>N/A</v>
      </c>
      <c r="I156" s="12">
        <v>4.4930000000000003</v>
      </c>
      <c r="J156" s="12">
        <v>-11.6</v>
      </c>
      <c r="K156" s="41" t="s">
        <v>739</v>
      </c>
      <c r="L156" s="9" t="str">
        <f t="shared" si="27"/>
        <v>Yes</v>
      </c>
    </row>
    <row r="157" spans="1:12" x14ac:dyDescent="0.25">
      <c r="A157" s="42" t="s">
        <v>1480</v>
      </c>
      <c r="B157" s="33" t="s">
        <v>213</v>
      </c>
      <c r="C157" s="34">
        <v>2.9309659946000002</v>
      </c>
      <c r="D157" s="11" t="str">
        <f t="shared" si="24"/>
        <v>N/A</v>
      </c>
      <c r="E157" s="34">
        <v>3.0735015312999998</v>
      </c>
      <c r="F157" s="11" t="str">
        <f t="shared" si="25"/>
        <v>N/A</v>
      </c>
      <c r="G157" s="34">
        <v>2.6195693417000001</v>
      </c>
      <c r="H157" s="11" t="str">
        <f t="shared" si="26"/>
        <v>N/A</v>
      </c>
      <c r="I157" s="12">
        <v>4.8630000000000004</v>
      </c>
      <c r="J157" s="12">
        <v>-14.8</v>
      </c>
      <c r="K157" s="41" t="s">
        <v>739</v>
      </c>
      <c r="L157" s="9" t="str">
        <f t="shared" si="27"/>
        <v>Yes</v>
      </c>
    </row>
    <row r="158" spans="1:12" x14ac:dyDescent="0.25">
      <c r="A158" s="42" t="s">
        <v>1481</v>
      </c>
      <c r="B158" s="33" t="s">
        <v>213</v>
      </c>
      <c r="C158" s="34">
        <v>3.0444521318</v>
      </c>
      <c r="D158" s="11" t="str">
        <f t="shared" si="24"/>
        <v>N/A</v>
      </c>
      <c r="E158" s="34">
        <v>3.1831229715</v>
      </c>
      <c r="F158" s="11" t="str">
        <f t="shared" si="25"/>
        <v>N/A</v>
      </c>
      <c r="G158" s="34">
        <v>2.9620387389</v>
      </c>
      <c r="H158" s="11" t="str">
        <f t="shared" si="26"/>
        <v>N/A</v>
      </c>
      <c r="I158" s="12">
        <v>4.5549999999999997</v>
      </c>
      <c r="J158" s="12">
        <v>-6.95</v>
      </c>
      <c r="K158" s="41" t="s">
        <v>739</v>
      </c>
      <c r="L158" s="9" t="str">
        <f t="shared" si="27"/>
        <v>Yes</v>
      </c>
    </row>
    <row r="159" spans="1:12" x14ac:dyDescent="0.25">
      <c r="A159" s="42" t="s">
        <v>1482</v>
      </c>
      <c r="B159" s="33" t="s">
        <v>213</v>
      </c>
      <c r="C159" s="34">
        <v>244.63258941000001</v>
      </c>
      <c r="D159" s="11" t="str">
        <f t="shared" si="24"/>
        <v>N/A</v>
      </c>
      <c r="E159" s="34">
        <v>241.82685527000001</v>
      </c>
      <c r="F159" s="11" t="str">
        <f t="shared" si="25"/>
        <v>N/A</v>
      </c>
      <c r="G159" s="34">
        <v>246.17854617</v>
      </c>
      <c r="H159" s="11" t="str">
        <f t="shared" si="26"/>
        <v>N/A</v>
      </c>
      <c r="I159" s="12">
        <v>-1.1499999999999999</v>
      </c>
      <c r="J159" s="12">
        <v>1.8</v>
      </c>
      <c r="K159" s="41" t="s">
        <v>739</v>
      </c>
      <c r="L159" s="9" t="str">
        <f t="shared" si="27"/>
        <v>Yes</v>
      </c>
    </row>
    <row r="160" spans="1:12" x14ac:dyDescent="0.25">
      <c r="A160" s="42" t="s">
        <v>1483</v>
      </c>
      <c r="B160" s="33" t="s">
        <v>213</v>
      </c>
      <c r="C160" s="34">
        <v>242.9944011</v>
      </c>
      <c r="D160" s="11" t="str">
        <f t="shared" si="24"/>
        <v>N/A</v>
      </c>
      <c r="E160" s="34">
        <v>240.21951365999999</v>
      </c>
      <c r="F160" s="11" t="str">
        <f t="shared" si="25"/>
        <v>N/A</v>
      </c>
      <c r="G160" s="34">
        <v>245.40631327</v>
      </c>
      <c r="H160" s="11" t="str">
        <f t="shared" si="26"/>
        <v>N/A</v>
      </c>
      <c r="I160" s="12">
        <v>-1.1399999999999999</v>
      </c>
      <c r="J160" s="12">
        <v>2.1589999999999998</v>
      </c>
      <c r="K160" s="41" t="s">
        <v>739</v>
      </c>
      <c r="L160" s="9" t="str">
        <f t="shared" si="27"/>
        <v>Yes</v>
      </c>
    </row>
    <row r="161" spans="1:12" x14ac:dyDescent="0.25">
      <c r="A161" s="42" t="s">
        <v>1484</v>
      </c>
      <c r="B161" s="33" t="s">
        <v>213</v>
      </c>
      <c r="C161" s="34">
        <v>258.12436830000001</v>
      </c>
      <c r="D161" s="11" t="str">
        <f t="shared" si="24"/>
        <v>N/A</v>
      </c>
      <c r="E161" s="34">
        <v>254.72622478</v>
      </c>
      <c r="F161" s="11" t="str">
        <f t="shared" si="25"/>
        <v>N/A</v>
      </c>
      <c r="G161" s="34">
        <v>252.26012742</v>
      </c>
      <c r="H161" s="11" t="str">
        <f t="shared" si="26"/>
        <v>N/A</v>
      </c>
      <c r="I161" s="12">
        <v>-1.32</v>
      </c>
      <c r="J161" s="12">
        <v>-0.96799999999999997</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11</v>
      </c>
      <c r="H163" s="11" t="str">
        <f t="shared" si="30"/>
        <v>N/A</v>
      </c>
      <c r="I163" s="12" t="s">
        <v>1746</v>
      </c>
      <c r="J163" s="12" t="s">
        <v>1746</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1240</v>
      </c>
      <c r="D165" s="11" t="str">
        <f t="shared" si="28"/>
        <v>N/A</v>
      </c>
      <c r="E165" s="34">
        <v>1208</v>
      </c>
      <c r="F165" s="11" t="str">
        <f t="shared" si="29"/>
        <v>N/A</v>
      </c>
      <c r="G165" s="34">
        <v>1197</v>
      </c>
      <c r="H165" s="11" t="str">
        <f t="shared" si="30"/>
        <v>N/A</v>
      </c>
      <c r="I165" s="12">
        <v>-2.58</v>
      </c>
      <c r="J165" s="12">
        <v>-0.91100000000000003</v>
      </c>
      <c r="K165" s="14" t="s">
        <v>213</v>
      </c>
      <c r="L165" s="9" t="str">
        <f t="shared" si="31"/>
        <v>N/A</v>
      </c>
    </row>
    <row r="166" spans="1:12" x14ac:dyDescent="0.25">
      <c r="A166" s="42" t="s">
        <v>1619</v>
      </c>
      <c r="B166" s="33" t="s">
        <v>213</v>
      </c>
      <c r="C166" s="34">
        <v>11</v>
      </c>
      <c r="D166" s="11" t="str">
        <f t="shared" si="28"/>
        <v>N/A</v>
      </c>
      <c r="E166" s="34">
        <v>11</v>
      </c>
      <c r="F166" s="11" t="str">
        <f t="shared" si="29"/>
        <v>N/A</v>
      </c>
      <c r="G166" s="34">
        <v>11</v>
      </c>
      <c r="H166" s="11" t="str">
        <f t="shared" si="30"/>
        <v>N/A</v>
      </c>
      <c r="I166" s="12">
        <v>-33.299999999999997</v>
      </c>
      <c r="J166" s="12">
        <v>-50</v>
      </c>
      <c r="K166" s="14" t="s">
        <v>213</v>
      </c>
      <c r="L166" s="9" t="str">
        <f t="shared" si="31"/>
        <v>N/A</v>
      </c>
    </row>
    <row r="167" spans="1:12" x14ac:dyDescent="0.25">
      <c r="A167" s="42" t="s">
        <v>1620</v>
      </c>
      <c r="B167" s="33" t="s">
        <v>213</v>
      </c>
      <c r="C167" s="34">
        <v>349</v>
      </c>
      <c r="D167" s="11" t="str">
        <f t="shared" si="28"/>
        <v>N/A</v>
      </c>
      <c r="E167" s="34">
        <v>313</v>
      </c>
      <c r="F167" s="11" t="str">
        <f t="shared" si="29"/>
        <v>N/A</v>
      </c>
      <c r="G167" s="34">
        <v>482</v>
      </c>
      <c r="H167" s="11" t="str">
        <f t="shared" si="30"/>
        <v>N/A</v>
      </c>
      <c r="I167" s="12">
        <v>-10.3</v>
      </c>
      <c r="J167" s="12">
        <v>53.99</v>
      </c>
      <c r="K167" s="14" t="s">
        <v>213</v>
      </c>
      <c r="L167" s="9" t="str">
        <f t="shared" si="31"/>
        <v>N/A</v>
      </c>
    </row>
    <row r="168" spans="1:12" x14ac:dyDescent="0.25">
      <c r="A168" s="42" t="s">
        <v>125</v>
      </c>
      <c r="B168" s="33" t="s">
        <v>213</v>
      </c>
      <c r="C168" s="43">
        <v>499786</v>
      </c>
      <c r="D168" s="11" t="str">
        <f t="shared" si="28"/>
        <v>N/A</v>
      </c>
      <c r="E168" s="43">
        <v>496137</v>
      </c>
      <c r="F168" s="11" t="str">
        <f t="shared" si="29"/>
        <v>N/A</v>
      </c>
      <c r="G168" s="43">
        <v>681717</v>
      </c>
      <c r="H168" s="11" t="str">
        <f t="shared" si="30"/>
        <v>N/A</v>
      </c>
      <c r="I168" s="12">
        <v>-0.73</v>
      </c>
      <c r="J168" s="12">
        <v>37.4</v>
      </c>
      <c r="K168" s="14" t="s">
        <v>213</v>
      </c>
      <c r="L168" s="9" t="str">
        <f t="shared" si="31"/>
        <v>N/A</v>
      </c>
    </row>
    <row r="169" spans="1:12" x14ac:dyDescent="0.25">
      <c r="A169" s="42" t="s">
        <v>1621</v>
      </c>
      <c r="B169" s="33" t="s">
        <v>213</v>
      </c>
      <c r="C169" s="43">
        <v>337706</v>
      </c>
      <c r="D169" s="11" t="str">
        <f t="shared" si="28"/>
        <v>N/A</v>
      </c>
      <c r="E169" s="43">
        <v>323209</v>
      </c>
      <c r="F169" s="11" t="str">
        <f t="shared" si="29"/>
        <v>N/A</v>
      </c>
      <c r="G169" s="43">
        <v>392623</v>
      </c>
      <c r="H169" s="11" t="str">
        <f t="shared" si="30"/>
        <v>N/A</v>
      </c>
      <c r="I169" s="12">
        <v>-4.29</v>
      </c>
      <c r="J169" s="12">
        <v>21.48</v>
      </c>
      <c r="K169" s="14" t="s">
        <v>213</v>
      </c>
      <c r="L169" s="9" t="str">
        <f t="shared" si="31"/>
        <v>N/A</v>
      </c>
    </row>
    <row r="170" spans="1:12" x14ac:dyDescent="0.25">
      <c r="A170" s="42" t="s">
        <v>1378</v>
      </c>
      <c r="B170" s="33" t="s">
        <v>213</v>
      </c>
      <c r="C170" s="43">
        <v>271925</v>
      </c>
      <c r="D170" s="11" t="str">
        <f t="shared" si="28"/>
        <v>N/A</v>
      </c>
      <c r="E170" s="43">
        <v>289961</v>
      </c>
      <c r="F170" s="11" t="str">
        <f t="shared" si="29"/>
        <v>N/A</v>
      </c>
      <c r="G170" s="43">
        <v>315400</v>
      </c>
      <c r="H170" s="11" t="str">
        <f t="shared" si="30"/>
        <v>N/A</v>
      </c>
      <c r="I170" s="12">
        <v>6.633</v>
      </c>
      <c r="J170" s="12">
        <v>8.7729999999999997</v>
      </c>
      <c r="K170" s="14" t="s">
        <v>213</v>
      </c>
      <c r="L170" s="9" t="str">
        <f t="shared" si="31"/>
        <v>N/A</v>
      </c>
    </row>
    <row r="171" spans="1:12" x14ac:dyDescent="0.25">
      <c r="A171" s="42" t="s">
        <v>1615</v>
      </c>
      <c r="B171" s="33" t="s">
        <v>213</v>
      </c>
      <c r="C171" s="43">
        <v>388899</v>
      </c>
      <c r="D171" s="11" t="str">
        <f t="shared" si="28"/>
        <v>N/A</v>
      </c>
      <c r="E171" s="43">
        <v>388877</v>
      </c>
      <c r="F171" s="11" t="str">
        <f t="shared" si="29"/>
        <v>N/A</v>
      </c>
      <c r="G171" s="43">
        <v>618518</v>
      </c>
      <c r="H171" s="11" t="str">
        <f t="shared" si="30"/>
        <v>N/A</v>
      </c>
      <c r="I171" s="12">
        <v>-6.0000000000000001E-3</v>
      </c>
      <c r="J171" s="12">
        <v>59.05</v>
      </c>
      <c r="K171" s="14" t="s">
        <v>213</v>
      </c>
      <c r="L171" s="9" t="str">
        <f t="shared" si="31"/>
        <v>N/A</v>
      </c>
    </row>
    <row r="172" spans="1:12" x14ac:dyDescent="0.25">
      <c r="A172" s="42" t="s">
        <v>1616</v>
      </c>
      <c r="B172" s="33" t="s">
        <v>213</v>
      </c>
      <c r="C172" s="43">
        <v>498785</v>
      </c>
      <c r="D172" s="11" t="str">
        <f t="shared" si="28"/>
        <v>N/A</v>
      </c>
      <c r="E172" s="43">
        <v>495778</v>
      </c>
      <c r="F172" s="11" t="str">
        <f t="shared" si="29"/>
        <v>N/A</v>
      </c>
      <c r="G172" s="43">
        <v>451695</v>
      </c>
      <c r="H172" s="11" t="str">
        <f t="shared" si="30"/>
        <v>N/A</v>
      </c>
      <c r="I172" s="12">
        <v>-0.60299999999999998</v>
      </c>
      <c r="J172" s="12">
        <v>-8.89</v>
      </c>
      <c r="K172" s="14" t="s">
        <v>213</v>
      </c>
      <c r="L172" s="9" t="str">
        <f t="shared" si="31"/>
        <v>N/A</v>
      </c>
    </row>
    <row r="173" spans="1:12" ht="25" x14ac:dyDescent="0.25">
      <c r="A173" s="42" t="s">
        <v>1379</v>
      </c>
      <c r="B173" s="33" t="s">
        <v>213</v>
      </c>
      <c r="C173" s="43">
        <v>215332</v>
      </c>
      <c r="D173" s="11" t="str">
        <f t="shared" ref="D173:D187" si="32">IF($B173="N/A","N/A",IF(C173&gt;10,"No",IF(C173&lt;-10,"No","Yes")))</f>
        <v>N/A</v>
      </c>
      <c r="E173" s="43">
        <v>209265</v>
      </c>
      <c r="F173" s="11" t="str">
        <f t="shared" ref="F173:F187" si="33">IF($B173="N/A","N/A",IF(E173&gt;10,"No",IF(E173&lt;-10,"No","Yes")))</f>
        <v>N/A</v>
      </c>
      <c r="G173" s="43">
        <v>149355</v>
      </c>
      <c r="H173" s="11" t="str">
        <f t="shared" ref="H173:H187" si="34">IF($B173="N/A","N/A",IF(G173&gt;10,"No",IF(G173&lt;-10,"No","Yes")))</f>
        <v>N/A</v>
      </c>
      <c r="I173" s="12">
        <v>-2.82</v>
      </c>
      <c r="J173" s="12">
        <v>-28.6</v>
      </c>
      <c r="K173" s="41" t="s">
        <v>739</v>
      </c>
      <c r="L173" s="9" t="str">
        <f t="shared" ref="L173:L187" si="35">IF(J173="Div by 0", "N/A", IF(K173="N/A","N/A", IF(J173&gt;VALUE(MID(K173,1,2)), "No", IF(J173&lt;-1*VALUE(MID(K173,1,2)), "No", "Yes"))))</f>
        <v>Yes</v>
      </c>
    </row>
    <row r="174" spans="1:12" x14ac:dyDescent="0.25">
      <c r="A174" s="42" t="s">
        <v>649</v>
      </c>
      <c r="B174" s="33" t="s">
        <v>213</v>
      </c>
      <c r="C174" s="34">
        <v>1619</v>
      </c>
      <c r="D174" s="11" t="str">
        <f t="shared" si="32"/>
        <v>N/A</v>
      </c>
      <c r="E174" s="34">
        <v>1617</v>
      </c>
      <c r="F174" s="11" t="str">
        <f t="shared" si="33"/>
        <v>N/A</v>
      </c>
      <c r="G174" s="34">
        <v>1367</v>
      </c>
      <c r="H174" s="11" t="str">
        <f t="shared" si="34"/>
        <v>N/A</v>
      </c>
      <c r="I174" s="12">
        <v>-0.124</v>
      </c>
      <c r="J174" s="12">
        <v>-15.5</v>
      </c>
      <c r="K174" s="41" t="s">
        <v>739</v>
      </c>
      <c r="L174" s="9" t="str">
        <f t="shared" si="35"/>
        <v>Yes</v>
      </c>
    </row>
    <row r="175" spans="1:12" x14ac:dyDescent="0.25">
      <c r="A175" s="42" t="s">
        <v>1380</v>
      </c>
      <c r="B175" s="33" t="s">
        <v>213</v>
      </c>
      <c r="C175" s="43">
        <v>133.00308833</v>
      </c>
      <c r="D175" s="11" t="str">
        <f t="shared" si="32"/>
        <v>N/A</v>
      </c>
      <c r="E175" s="43">
        <v>129.41558441999999</v>
      </c>
      <c r="F175" s="11" t="str">
        <f t="shared" si="33"/>
        <v>N/A</v>
      </c>
      <c r="G175" s="43">
        <v>109.25749817000001</v>
      </c>
      <c r="H175" s="11" t="str">
        <f t="shared" si="34"/>
        <v>N/A</v>
      </c>
      <c r="I175" s="12">
        <v>-2.7</v>
      </c>
      <c r="J175" s="12">
        <v>-15.6</v>
      </c>
      <c r="K175" s="41" t="s">
        <v>739</v>
      </c>
      <c r="L175" s="9" t="str">
        <f t="shared" si="35"/>
        <v>Yes</v>
      </c>
    </row>
    <row r="176" spans="1:12" ht="25" x14ac:dyDescent="0.25">
      <c r="A176" s="42" t="s">
        <v>1381</v>
      </c>
      <c r="B176" s="33" t="s">
        <v>213</v>
      </c>
      <c r="C176" s="43">
        <v>1153027</v>
      </c>
      <c r="D176" s="11" t="str">
        <f t="shared" si="32"/>
        <v>N/A</v>
      </c>
      <c r="E176" s="43">
        <v>1288678</v>
      </c>
      <c r="F176" s="11" t="str">
        <f t="shared" si="33"/>
        <v>N/A</v>
      </c>
      <c r="G176" s="43">
        <v>1052739</v>
      </c>
      <c r="H176" s="11" t="str">
        <f t="shared" si="34"/>
        <v>N/A</v>
      </c>
      <c r="I176" s="12">
        <v>11.76</v>
      </c>
      <c r="J176" s="12">
        <v>-18.3</v>
      </c>
      <c r="K176" s="41" t="s">
        <v>739</v>
      </c>
      <c r="L176" s="9" t="str">
        <f t="shared" si="35"/>
        <v>Yes</v>
      </c>
    </row>
    <row r="177" spans="1:12" x14ac:dyDescent="0.25">
      <c r="A177" s="42" t="s">
        <v>516</v>
      </c>
      <c r="B177" s="33" t="s">
        <v>213</v>
      </c>
      <c r="C177" s="34">
        <v>6655</v>
      </c>
      <c r="D177" s="11" t="str">
        <f t="shared" si="32"/>
        <v>N/A</v>
      </c>
      <c r="E177" s="34">
        <v>6923</v>
      </c>
      <c r="F177" s="11" t="str">
        <f t="shared" si="33"/>
        <v>N/A</v>
      </c>
      <c r="G177" s="34">
        <v>6402</v>
      </c>
      <c r="H177" s="11" t="str">
        <f t="shared" si="34"/>
        <v>N/A</v>
      </c>
      <c r="I177" s="12">
        <v>4.0270000000000001</v>
      </c>
      <c r="J177" s="12">
        <v>-7.53</v>
      </c>
      <c r="K177" s="41" t="s">
        <v>739</v>
      </c>
      <c r="L177" s="9" t="str">
        <f t="shared" si="35"/>
        <v>Yes</v>
      </c>
    </row>
    <row r="178" spans="1:12" x14ac:dyDescent="0.25">
      <c r="A178" s="42" t="s">
        <v>1382</v>
      </c>
      <c r="B178" s="33" t="s">
        <v>213</v>
      </c>
      <c r="C178" s="43">
        <v>173.25725019000001</v>
      </c>
      <c r="D178" s="11" t="str">
        <f t="shared" si="32"/>
        <v>N/A</v>
      </c>
      <c r="E178" s="43">
        <v>186.14444605</v>
      </c>
      <c r="F178" s="11" t="str">
        <f t="shared" si="33"/>
        <v>N/A</v>
      </c>
      <c r="G178" s="43">
        <v>164.43908153999999</v>
      </c>
      <c r="H178" s="11" t="str">
        <f t="shared" si="34"/>
        <v>N/A</v>
      </c>
      <c r="I178" s="12">
        <v>7.4379999999999997</v>
      </c>
      <c r="J178" s="12">
        <v>-11.7</v>
      </c>
      <c r="K178" s="41" t="s">
        <v>739</v>
      </c>
      <c r="L178" s="9" t="str">
        <f t="shared" si="35"/>
        <v>Yes</v>
      </c>
    </row>
    <row r="179" spans="1:12" ht="25" x14ac:dyDescent="0.25">
      <c r="A179" s="42" t="s">
        <v>1383</v>
      </c>
      <c r="B179" s="33" t="s">
        <v>213</v>
      </c>
      <c r="C179" s="43">
        <v>3065117</v>
      </c>
      <c r="D179" s="11" t="str">
        <f t="shared" si="32"/>
        <v>N/A</v>
      </c>
      <c r="E179" s="43">
        <v>5442481</v>
      </c>
      <c r="F179" s="11" t="str">
        <f t="shared" si="33"/>
        <v>N/A</v>
      </c>
      <c r="G179" s="43">
        <v>5560110</v>
      </c>
      <c r="H179" s="11" t="str">
        <f t="shared" si="34"/>
        <v>N/A</v>
      </c>
      <c r="I179" s="12">
        <v>77.56</v>
      </c>
      <c r="J179" s="12">
        <v>2.161</v>
      </c>
      <c r="K179" s="41" t="s">
        <v>739</v>
      </c>
      <c r="L179" s="9" t="str">
        <f t="shared" si="35"/>
        <v>Yes</v>
      </c>
    </row>
    <row r="180" spans="1:12" x14ac:dyDescent="0.25">
      <c r="A180" s="42" t="s">
        <v>517</v>
      </c>
      <c r="B180" s="33" t="s">
        <v>213</v>
      </c>
      <c r="C180" s="34">
        <v>14415</v>
      </c>
      <c r="D180" s="11" t="str">
        <f t="shared" si="32"/>
        <v>N/A</v>
      </c>
      <c r="E180" s="34">
        <v>19066</v>
      </c>
      <c r="F180" s="11" t="str">
        <f t="shared" si="33"/>
        <v>N/A</v>
      </c>
      <c r="G180" s="34">
        <v>21589</v>
      </c>
      <c r="H180" s="11" t="str">
        <f t="shared" si="34"/>
        <v>N/A</v>
      </c>
      <c r="I180" s="12">
        <v>32.270000000000003</v>
      </c>
      <c r="J180" s="12">
        <v>13.23</v>
      </c>
      <c r="K180" s="41" t="s">
        <v>739</v>
      </c>
      <c r="L180" s="9" t="str">
        <f t="shared" si="35"/>
        <v>Yes</v>
      </c>
    </row>
    <row r="181" spans="1:12" ht="25" x14ac:dyDescent="0.25">
      <c r="A181" s="42" t="s">
        <v>1384</v>
      </c>
      <c r="B181" s="33" t="s">
        <v>213</v>
      </c>
      <c r="C181" s="43">
        <v>212.63385362</v>
      </c>
      <c r="D181" s="11" t="str">
        <f t="shared" si="32"/>
        <v>N/A</v>
      </c>
      <c r="E181" s="43">
        <v>285.45478863</v>
      </c>
      <c r="F181" s="11" t="str">
        <f t="shared" si="33"/>
        <v>N/A</v>
      </c>
      <c r="G181" s="43">
        <v>257.54365648999999</v>
      </c>
      <c r="H181" s="11" t="str">
        <f t="shared" si="34"/>
        <v>N/A</v>
      </c>
      <c r="I181" s="12">
        <v>34.25</v>
      </c>
      <c r="J181" s="12">
        <v>-9.7799999999999994</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1599734523</v>
      </c>
      <c r="D185" s="11" t="str">
        <f t="shared" si="32"/>
        <v>N/A</v>
      </c>
      <c r="E185" s="43">
        <v>1690293181</v>
      </c>
      <c r="F185" s="11" t="str">
        <f t="shared" si="33"/>
        <v>N/A</v>
      </c>
      <c r="G185" s="43">
        <v>1913906194</v>
      </c>
      <c r="H185" s="11" t="str">
        <f t="shared" si="34"/>
        <v>N/A</v>
      </c>
      <c r="I185" s="12">
        <v>5.6609999999999996</v>
      </c>
      <c r="J185" s="12">
        <v>13.23</v>
      </c>
      <c r="K185" s="41" t="s">
        <v>739</v>
      </c>
      <c r="L185" s="9" t="str">
        <f t="shared" si="35"/>
        <v>Yes</v>
      </c>
    </row>
    <row r="186" spans="1:12" ht="25" x14ac:dyDescent="0.25">
      <c r="A186" s="42" t="s">
        <v>519</v>
      </c>
      <c r="B186" s="33" t="s">
        <v>213</v>
      </c>
      <c r="C186" s="34">
        <v>45209</v>
      </c>
      <c r="D186" s="11" t="str">
        <f t="shared" si="32"/>
        <v>N/A</v>
      </c>
      <c r="E186" s="34">
        <v>48593</v>
      </c>
      <c r="F186" s="11" t="str">
        <f t="shared" si="33"/>
        <v>N/A</v>
      </c>
      <c r="G186" s="34">
        <v>53021</v>
      </c>
      <c r="H186" s="11" t="str">
        <f t="shared" si="34"/>
        <v>N/A</v>
      </c>
      <c r="I186" s="12">
        <v>7.4850000000000003</v>
      </c>
      <c r="J186" s="12">
        <v>9.1120000000000001</v>
      </c>
      <c r="K186" s="41" t="s">
        <v>739</v>
      </c>
      <c r="L186" s="9" t="str">
        <f t="shared" si="35"/>
        <v>Yes</v>
      </c>
    </row>
    <row r="187" spans="1:12" ht="25" x14ac:dyDescent="0.25">
      <c r="A187" s="42" t="s">
        <v>1388</v>
      </c>
      <c r="B187" s="33" t="s">
        <v>213</v>
      </c>
      <c r="C187" s="43">
        <v>35385.310956000001</v>
      </c>
      <c r="D187" s="11" t="str">
        <f t="shared" si="32"/>
        <v>N/A</v>
      </c>
      <c r="E187" s="43">
        <v>34784.705224999998</v>
      </c>
      <c r="F187" s="11" t="str">
        <f t="shared" si="33"/>
        <v>N/A</v>
      </c>
      <c r="G187" s="43">
        <v>36097.134983999997</v>
      </c>
      <c r="H187" s="11" t="str">
        <f t="shared" si="34"/>
        <v>N/A</v>
      </c>
      <c r="I187" s="12">
        <v>-1.7</v>
      </c>
      <c r="J187" s="12">
        <v>3.7730000000000001</v>
      </c>
      <c r="K187" s="41" t="s">
        <v>739</v>
      </c>
      <c r="L187" s="9" t="str">
        <f t="shared" si="35"/>
        <v>Yes</v>
      </c>
    </row>
    <row r="188" spans="1:12" x14ac:dyDescent="0.25">
      <c r="A188" s="4" t="s">
        <v>1389</v>
      </c>
      <c r="B188" s="33" t="s">
        <v>213</v>
      </c>
      <c r="C188" s="43">
        <v>1602516324</v>
      </c>
      <c r="D188" s="11" t="str">
        <f t="shared" ref="D188:D203" si="36">IF($B188="N/A","N/A",IF(C188&gt;10,"No",IF(C188&lt;-10,"No","Yes")))</f>
        <v>N/A</v>
      </c>
      <c r="E188" s="43">
        <v>1692424525</v>
      </c>
      <c r="F188" s="11" t="str">
        <f t="shared" ref="F188:F203" si="37">IF($B188="N/A","N/A",IF(E188&gt;10,"No",IF(E188&lt;-10,"No","Yes")))</f>
        <v>N/A</v>
      </c>
      <c r="G188" s="43">
        <v>1915219996</v>
      </c>
      <c r="H188" s="11" t="str">
        <f t="shared" ref="H188:H203" si="38">IF($B188="N/A","N/A",IF(G188&gt;10,"No",IF(G188&lt;-10,"No","Yes")))</f>
        <v>N/A</v>
      </c>
      <c r="I188" s="12">
        <v>5.61</v>
      </c>
      <c r="J188" s="12">
        <v>13.16</v>
      </c>
      <c r="K188" s="41" t="s">
        <v>739</v>
      </c>
      <c r="L188" s="9" t="str">
        <f t="shared" ref="L188:L203" si="39">IF(J188="Div by 0", "N/A", IF(K188="N/A","N/A", IF(J188&gt;VALUE(MID(K188,1,2)), "No", IF(J188&lt;-1*VALUE(MID(K188,1,2)), "No", "Yes"))))</f>
        <v>Yes</v>
      </c>
    </row>
    <row r="189" spans="1:12" x14ac:dyDescent="0.25">
      <c r="A189" s="4" t="s">
        <v>1486</v>
      </c>
      <c r="B189" s="33" t="s">
        <v>213</v>
      </c>
      <c r="C189" s="34">
        <v>45655</v>
      </c>
      <c r="D189" s="11" t="str">
        <f t="shared" si="36"/>
        <v>N/A</v>
      </c>
      <c r="E189" s="34">
        <v>48918</v>
      </c>
      <c r="F189" s="11" t="str">
        <f t="shared" si="37"/>
        <v>N/A</v>
      </c>
      <c r="G189" s="34">
        <v>53284</v>
      </c>
      <c r="H189" s="11" t="str">
        <f t="shared" si="38"/>
        <v>N/A</v>
      </c>
      <c r="I189" s="12">
        <v>7.1470000000000002</v>
      </c>
      <c r="J189" s="12">
        <v>8.9250000000000007</v>
      </c>
      <c r="K189" s="41" t="s">
        <v>739</v>
      </c>
      <c r="L189" s="9" t="str">
        <f t="shared" si="39"/>
        <v>Yes</v>
      </c>
    </row>
    <row r="190" spans="1:12" x14ac:dyDescent="0.25">
      <c r="A190" s="4" t="s">
        <v>1487</v>
      </c>
      <c r="B190" s="33" t="s">
        <v>213</v>
      </c>
      <c r="C190" s="43">
        <v>35100.565633999999</v>
      </c>
      <c r="D190" s="11" t="str">
        <f t="shared" si="36"/>
        <v>N/A</v>
      </c>
      <c r="E190" s="43">
        <v>34597.173330999998</v>
      </c>
      <c r="F190" s="11" t="str">
        <f t="shared" si="37"/>
        <v>N/A</v>
      </c>
      <c r="G190" s="43">
        <v>35943.622775999997</v>
      </c>
      <c r="H190" s="11" t="str">
        <f t="shared" si="38"/>
        <v>N/A</v>
      </c>
      <c r="I190" s="12">
        <v>-1.43</v>
      </c>
      <c r="J190" s="12">
        <v>3.8919999999999999</v>
      </c>
      <c r="K190" s="41" t="s">
        <v>739</v>
      </c>
      <c r="L190" s="9" t="str">
        <f t="shared" si="39"/>
        <v>Yes</v>
      </c>
    </row>
    <row r="191" spans="1:12" x14ac:dyDescent="0.25">
      <c r="A191" s="4" t="s">
        <v>1488</v>
      </c>
      <c r="B191" s="33" t="s">
        <v>213</v>
      </c>
      <c r="C191" s="43">
        <v>20189.157466000001</v>
      </c>
      <c r="D191" s="11" t="str">
        <f t="shared" si="36"/>
        <v>N/A</v>
      </c>
      <c r="E191" s="43">
        <v>20924.033619000002</v>
      </c>
      <c r="F191" s="11" t="str">
        <f t="shared" si="37"/>
        <v>N/A</v>
      </c>
      <c r="G191" s="43">
        <v>22666.931401000002</v>
      </c>
      <c r="H191" s="11" t="str">
        <f t="shared" si="38"/>
        <v>N/A</v>
      </c>
      <c r="I191" s="12">
        <v>3.64</v>
      </c>
      <c r="J191" s="12">
        <v>8.33</v>
      </c>
      <c r="K191" s="41" t="s">
        <v>739</v>
      </c>
      <c r="L191" s="9" t="str">
        <f t="shared" si="39"/>
        <v>Yes</v>
      </c>
    </row>
    <row r="192" spans="1:12" x14ac:dyDescent="0.25">
      <c r="A192" s="4" t="s">
        <v>1489</v>
      </c>
      <c r="B192" s="33" t="s">
        <v>213</v>
      </c>
      <c r="C192" s="43">
        <v>49913.616818000002</v>
      </c>
      <c r="D192" s="11" t="str">
        <f t="shared" si="36"/>
        <v>N/A</v>
      </c>
      <c r="E192" s="43">
        <v>47965.588273000001</v>
      </c>
      <c r="F192" s="11" t="str">
        <f t="shared" si="37"/>
        <v>N/A</v>
      </c>
      <c r="G192" s="43">
        <v>49538.280501000001</v>
      </c>
      <c r="H192" s="11" t="str">
        <f t="shared" si="38"/>
        <v>N/A</v>
      </c>
      <c r="I192" s="12">
        <v>-3.9</v>
      </c>
      <c r="J192" s="12">
        <v>3.2789999999999999</v>
      </c>
      <c r="K192" s="41" t="s">
        <v>739</v>
      </c>
      <c r="L192" s="9" t="str">
        <f t="shared" si="39"/>
        <v>Yes</v>
      </c>
    </row>
    <row r="193" spans="1:12" x14ac:dyDescent="0.25">
      <c r="A193" s="42" t="s">
        <v>1490</v>
      </c>
      <c r="B193" s="33" t="s">
        <v>213</v>
      </c>
      <c r="C193" s="9">
        <v>13.714246234999999</v>
      </c>
      <c r="D193" s="11" t="str">
        <f t="shared" si="36"/>
        <v>N/A</v>
      </c>
      <c r="E193" s="9">
        <v>14.166196082000001</v>
      </c>
      <c r="F193" s="11" t="str">
        <f t="shared" si="37"/>
        <v>N/A</v>
      </c>
      <c r="G193" s="9">
        <v>15.185948352</v>
      </c>
      <c r="H193" s="11" t="str">
        <f t="shared" si="38"/>
        <v>N/A</v>
      </c>
      <c r="I193" s="12">
        <v>3.2949999999999999</v>
      </c>
      <c r="J193" s="12">
        <v>7.1980000000000004</v>
      </c>
      <c r="K193" s="41" t="s">
        <v>739</v>
      </c>
      <c r="L193" s="9" t="str">
        <f t="shared" si="39"/>
        <v>Yes</v>
      </c>
    </row>
    <row r="194" spans="1:12" x14ac:dyDescent="0.25">
      <c r="A194" s="42" t="s">
        <v>1491</v>
      </c>
      <c r="B194" s="33" t="s">
        <v>213</v>
      </c>
      <c r="C194" s="9">
        <v>12.65733915</v>
      </c>
      <c r="D194" s="11" t="str">
        <f t="shared" si="36"/>
        <v>N/A</v>
      </c>
      <c r="E194" s="9">
        <v>13.234302998</v>
      </c>
      <c r="F194" s="11" t="str">
        <f t="shared" si="37"/>
        <v>N/A</v>
      </c>
      <c r="G194" s="9">
        <v>14.618991285</v>
      </c>
      <c r="H194" s="11" t="str">
        <f t="shared" si="38"/>
        <v>N/A</v>
      </c>
      <c r="I194" s="12">
        <v>4.5579999999999998</v>
      </c>
      <c r="J194" s="12">
        <v>10.46</v>
      </c>
      <c r="K194" s="41" t="s">
        <v>739</v>
      </c>
      <c r="L194" s="9" t="str">
        <f t="shared" si="39"/>
        <v>Yes</v>
      </c>
    </row>
    <row r="195" spans="1:12" x14ac:dyDescent="0.25">
      <c r="A195" s="42" t="s">
        <v>1492</v>
      </c>
      <c r="B195" s="33" t="s">
        <v>213</v>
      </c>
      <c r="C195" s="9">
        <v>15.031813709</v>
      </c>
      <c r="D195" s="11" t="str">
        <f t="shared" si="36"/>
        <v>N/A</v>
      </c>
      <c r="E195" s="9">
        <v>15.294430298</v>
      </c>
      <c r="F195" s="11" t="str">
        <f t="shared" si="37"/>
        <v>N/A</v>
      </c>
      <c r="G195" s="9">
        <v>15.860253909000001</v>
      </c>
      <c r="H195" s="11" t="str">
        <f t="shared" si="38"/>
        <v>N/A</v>
      </c>
      <c r="I195" s="12">
        <v>1.7470000000000001</v>
      </c>
      <c r="J195" s="12">
        <v>3.7</v>
      </c>
      <c r="K195" s="41" t="s">
        <v>739</v>
      </c>
      <c r="L195" s="9" t="str">
        <f t="shared" si="39"/>
        <v>Yes</v>
      </c>
    </row>
    <row r="196" spans="1:12" x14ac:dyDescent="0.25">
      <c r="A196" s="4" t="s">
        <v>1401</v>
      </c>
      <c r="B196" s="33" t="s">
        <v>213</v>
      </c>
      <c r="C196" s="43">
        <v>1599734523</v>
      </c>
      <c r="D196" s="11" t="str">
        <f t="shared" si="36"/>
        <v>N/A</v>
      </c>
      <c r="E196" s="43">
        <v>1690293181</v>
      </c>
      <c r="F196" s="11" t="str">
        <f t="shared" si="37"/>
        <v>N/A</v>
      </c>
      <c r="G196" s="43">
        <v>1913906194</v>
      </c>
      <c r="H196" s="11" t="str">
        <f t="shared" si="38"/>
        <v>N/A</v>
      </c>
      <c r="I196" s="12">
        <v>5.6609999999999996</v>
      </c>
      <c r="J196" s="12">
        <v>13.23</v>
      </c>
      <c r="K196" s="41" t="s">
        <v>739</v>
      </c>
      <c r="L196" s="9" t="str">
        <f t="shared" si="39"/>
        <v>Yes</v>
      </c>
    </row>
    <row r="197" spans="1:12" x14ac:dyDescent="0.25">
      <c r="A197" s="4" t="s">
        <v>1493</v>
      </c>
      <c r="B197" s="33" t="s">
        <v>213</v>
      </c>
      <c r="C197" s="34">
        <v>45209</v>
      </c>
      <c r="D197" s="11" t="str">
        <f t="shared" si="36"/>
        <v>N/A</v>
      </c>
      <c r="E197" s="34">
        <v>48593</v>
      </c>
      <c r="F197" s="11" t="str">
        <f t="shared" si="37"/>
        <v>N/A</v>
      </c>
      <c r="G197" s="34">
        <v>53021</v>
      </c>
      <c r="H197" s="11" t="str">
        <f t="shared" si="38"/>
        <v>N/A</v>
      </c>
      <c r="I197" s="12">
        <v>7.4850000000000003</v>
      </c>
      <c r="J197" s="12">
        <v>9.1120000000000001</v>
      </c>
      <c r="K197" s="41" t="s">
        <v>739</v>
      </c>
      <c r="L197" s="9" t="str">
        <f t="shared" si="39"/>
        <v>Yes</v>
      </c>
    </row>
    <row r="198" spans="1:12" ht="25" x14ac:dyDescent="0.25">
      <c r="A198" s="4" t="s">
        <v>1494</v>
      </c>
      <c r="B198" s="33" t="s">
        <v>213</v>
      </c>
      <c r="C198" s="43">
        <v>35385.310956000001</v>
      </c>
      <c r="D198" s="11" t="str">
        <f t="shared" si="36"/>
        <v>N/A</v>
      </c>
      <c r="E198" s="43">
        <v>34784.705224999998</v>
      </c>
      <c r="F198" s="11" t="str">
        <f t="shared" si="37"/>
        <v>N/A</v>
      </c>
      <c r="G198" s="43">
        <v>36097.134983999997</v>
      </c>
      <c r="H198" s="11" t="str">
        <f t="shared" si="38"/>
        <v>N/A</v>
      </c>
      <c r="I198" s="12">
        <v>-1.7</v>
      </c>
      <c r="J198" s="12">
        <v>3.7730000000000001</v>
      </c>
      <c r="K198" s="41" t="s">
        <v>739</v>
      </c>
      <c r="L198" s="9" t="str">
        <f t="shared" si="39"/>
        <v>Yes</v>
      </c>
    </row>
    <row r="199" spans="1:12" ht="25" x14ac:dyDescent="0.25">
      <c r="A199" s="4" t="s">
        <v>1495</v>
      </c>
      <c r="B199" s="33" t="s">
        <v>213</v>
      </c>
      <c r="C199" s="43">
        <v>20264.708847000002</v>
      </c>
      <c r="D199" s="11" t="str">
        <f t="shared" si="36"/>
        <v>N/A</v>
      </c>
      <c r="E199" s="43">
        <v>20996.990482000001</v>
      </c>
      <c r="F199" s="11" t="str">
        <f t="shared" si="37"/>
        <v>N/A</v>
      </c>
      <c r="G199" s="43">
        <v>22715.525805000001</v>
      </c>
      <c r="H199" s="11" t="str">
        <f t="shared" si="38"/>
        <v>N/A</v>
      </c>
      <c r="I199" s="12">
        <v>3.6139999999999999</v>
      </c>
      <c r="J199" s="12">
        <v>8.1850000000000005</v>
      </c>
      <c r="K199" s="41" t="s">
        <v>739</v>
      </c>
      <c r="L199" s="9" t="str">
        <f t="shared" si="39"/>
        <v>Yes</v>
      </c>
    </row>
    <row r="200" spans="1:12" ht="25" x14ac:dyDescent="0.25">
      <c r="A200" s="4" t="s">
        <v>1496</v>
      </c>
      <c r="B200" s="33" t="s">
        <v>213</v>
      </c>
      <c r="C200" s="43">
        <v>50528.826944</v>
      </c>
      <c r="D200" s="11" t="str">
        <f t="shared" si="36"/>
        <v>N/A</v>
      </c>
      <c r="E200" s="43">
        <v>48313.308817999998</v>
      </c>
      <c r="F200" s="11" t="str">
        <f t="shared" si="37"/>
        <v>N/A</v>
      </c>
      <c r="G200" s="43">
        <v>49851.848771999998</v>
      </c>
      <c r="H200" s="11" t="str">
        <f t="shared" si="38"/>
        <v>N/A</v>
      </c>
      <c r="I200" s="12">
        <v>-4.38</v>
      </c>
      <c r="J200" s="12">
        <v>3.1850000000000001</v>
      </c>
      <c r="K200" s="41" t="s">
        <v>739</v>
      </c>
      <c r="L200" s="9" t="str">
        <f t="shared" si="39"/>
        <v>Yes</v>
      </c>
    </row>
    <row r="201" spans="1:12" ht="25" x14ac:dyDescent="0.25">
      <c r="A201" s="4" t="s">
        <v>1497</v>
      </c>
      <c r="B201" s="33" t="s">
        <v>213</v>
      </c>
      <c r="C201" s="9">
        <v>13.580272873</v>
      </c>
      <c r="D201" s="11" t="str">
        <f t="shared" si="36"/>
        <v>N/A</v>
      </c>
      <c r="E201" s="9">
        <v>14.072079115999999</v>
      </c>
      <c r="F201" s="11" t="str">
        <f t="shared" si="37"/>
        <v>N/A</v>
      </c>
      <c r="G201" s="9">
        <v>15.110993311</v>
      </c>
      <c r="H201" s="11" t="str">
        <f t="shared" si="38"/>
        <v>N/A</v>
      </c>
      <c r="I201" s="12">
        <v>3.621</v>
      </c>
      <c r="J201" s="12">
        <v>7.383</v>
      </c>
      <c r="K201" s="41" t="s">
        <v>739</v>
      </c>
      <c r="L201" s="9" t="str">
        <f t="shared" si="39"/>
        <v>Yes</v>
      </c>
    </row>
    <row r="202" spans="1:12" ht="25" x14ac:dyDescent="0.25">
      <c r="A202" s="4" t="s">
        <v>1498</v>
      </c>
      <c r="B202" s="33" t="s">
        <v>213</v>
      </c>
      <c r="C202" s="9">
        <v>12.602176419999999</v>
      </c>
      <c r="D202" s="11" t="str">
        <f t="shared" si="36"/>
        <v>N/A</v>
      </c>
      <c r="E202" s="9">
        <v>13.183344931000001</v>
      </c>
      <c r="F202" s="11" t="str">
        <f t="shared" si="37"/>
        <v>N/A</v>
      </c>
      <c r="G202" s="9">
        <v>14.584260394999999</v>
      </c>
      <c r="H202" s="11" t="str">
        <f t="shared" si="38"/>
        <v>N/A</v>
      </c>
      <c r="I202" s="12">
        <v>4.6120000000000001</v>
      </c>
      <c r="J202" s="12">
        <v>10.63</v>
      </c>
      <c r="K202" s="41" t="s">
        <v>739</v>
      </c>
      <c r="L202" s="9" t="str">
        <f t="shared" si="39"/>
        <v>Yes</v>
      </c>
    </row>
    <row r="203" spans="1:12" ht="25" x14ac:dyDescent="0.25">
      <c r="A203" s="4" t="s">
        <v>1499</v>
      </c>
      <c r="B203" s="33" t="s">
        <v>213</v>
      </c>
      <c r="C203" s="9">
        <v>14.8166612</v>
      </c>
      <c r="D203" s="11" t="str">
        <f t="shared" si="36"/>
        <v>N/A</v>
      </c>
      <c r="E203" s="9">
        <v>15.159699389</v>
      </c>
      <c r="F203" s="11" t="str">
        <f t="shared" si="37"/>
        <v>N/A</v>
      </c>
      <c r="G203" s="9">
        <v>15.746428656999999</v>
      </c>
      <c r="H203" s="11" t="str">
        <f t="shared" si="38"/>
        <v>N/A</v>
      </c>
      <c r="I203" s="12">
        <v>2.3149999999999999</v>
      </c>
      <c r="J203" s="12">
        <v>3.87</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818285</v>
      </c>
      <c r="D6" s="11" t="str">
        <f>IF($B6="N/A","N/A",IF(C6&gt;10,"No",IF(C6&lt;-10,"No","Yes")))</f>
        <v>N/A</v>
      </c>
      <c r="E6" s="34">
        <v>915808</v>
      </c>
      <c r="F6" s="11" t="str">
        <f>IF($B6="N/A","N/A",IF(E6&gt;10,"No",IF(E6&lt;-10,"No","Yes")))</f>
        <v>N/A</v>
      </c>
      <c r="G6" s="34">
        <v>693769</v>
      </c>
      <c r="H6" s="11" t="str">
        <f>IF($B6="N/A","N/A",IF(G6&gt;10,"No",IF(G6&lt;-10,"No","Yes")))</f>
        <v>N/A</v>
      </c>
      <c r="I6" s="12">
        <v>11.92</v>
      </c>
      <c r="J6" s="12">
        <v>-24.2</v>
      </c>
      <c r="K6" s="41" t="s">
        <v>739</v>
      </c>
      <c r="L6" s="9" t="str">
        <f t="shared" ref="L6:L46" si="0">IF(J6="Div by 0", "N/A", IF(K6="N/A","N/A", IF(J6&gt;VALUE(MID(K6,1,2)), "No", IF(J6&lt;-1*VALUE(MID(K6,1,2)), "No", "Yes"))))</f>
        <v>Yes</v>
      </c>
    </row>
    <row r="7" spans="1:12" x14ac:dyDescent="0.25">
      <c r="A7" s="42" t="s">
        <v>10</v>
      </c>
      <c r="B7" s="33" t="s">
        <v>213</v>
      </c>
      <c r="C7" s="34">
        <v>681663</v>
      </c>
      <c r="D7" s="11" t="str">
        <f>IF($B7="N/A","N/A",IF(C7&gt;10,"No",IF(C7&lt;-10,"No","Yes")))</f>
        <v>N/A</v>
      </c>
      <c r="E7" s="34">
        <v>713132</v>
      </c>
      <c r="F7" s="11" t="str">
        <f>IF($B7="N/A","N/A",IF(E7&gt;10,"No",IF(E7&lt;-10,"No","Yes")))</f>
        <v>N/A</v>
      </c>
      <c r="G7" s="34">
        <v>564964</v>
      </c>
      <c r="H7" s="11" t="str">
        <f>IF($B7="N/A","N/A",IF(G7&gt;10,"No",IF(G7&lt;-10,"No","Yes")))</f>
        <v>N/A</v>
      </c>
      <c r="I7" s="12">
        <v>4.617</v>
      </c>
      <c r="J7" s="12">
        <v>-20.8</v>
      </c>
      <c r="K7" s="41" t="s">
        <v>739</v>
      </c>
      <c r="L7" s="9" t="str">
        <f t="shared" si="0"/>
        <v>Yes</v>
      </c>
    </row>
    <row r="8" spans="1:12" x14ac:dyDescent="0.25">
      <c r="A8" s="42" t="s">
        <v>91</v>
      </c>
      <c r="B8" s="9" t="s">
        <v>297</v>
      </c>
      <c r="C8" s="8">
        <v>83.303861123999994</v>
      </c>
      <c r="D8" s="11" t="str">
        <f>IF($B8="N/A","N/A",IF(C8&gt;90,"No",IF(C8&lt;65,"No","Yes")))</f>
        <v>Yes</v>
      </c>
      <c r="E8" s="8">
        <v>77.869160347999994</v>
      </c>
      <c r="F8" s="11" t="str">
        <f>IF($B8="N/A","N/A",IF(E8&gt;90,"No",IF(E8&lt;65,"No","Yes")))</f>
        <v>Yes</v>
      </c>
      <c r="G8" s="8">
        <v>81.434021986999994</v>
      </c>
      <c r="H8" s="11" t="str">
        <f>IF($B8="N/A","N/A",IF(G8&gt;90,"No",IF(G8&lt;65,"No","Yes")))</f>
        <v>Yes</v>
      </c>
      <c r="I8" s="12">
        <v>-6.52</v>
      </c>
      <c r="J8" s="12">
        <v>4.5780000000000003</v>
      </c>
      <c r="K8" s="41" t="s">
        <v>739</v>
      </c>
      <c r="L8" s="9" t="str">
        <f t="shared" si="0"/>
        <v>Yes</v>
      </c>
    </row>
    <row r="9" spans="1:12" x14ac:dyDescent="0.25">
      <c r="A9" s="42" t="s">
        <v>92</v>
      </c>
      <c r="B9" s="9" t="s">
        <v>298</v>
      </c>
      <c r="C9" s="8">
        <v>85.410778571999998</v>
      </c>
      <c r="D9" s="11" t="str">
        <f>IF($B9="N/A","N/A",IF(C9&gt;100,"No",IF(C9&lt;90,"No","Yes")))</f>
        <v>No</v>
      </c>
      <c r="E9" s="8">
        <v>85.293746118000001</v>
      </c>
      <c r="F9" s="11" t="str">
        <f>IF($B9="N/A","N/A",IF(E9&gt;100,"No",IF(E9&lt;90,"No","Yes")))</f>
        <v>No</v>
      </c>
      <c r="G9" s="8">
        <v>86.391140179999994</v>
      </c>
      <c r="H9" s="11" t="str">
        <f>IF($B9="N/A","N/A",IF(G9&gt;100,"No",IF(G9&lt;90,"No","Yes")))</f>
        <v>No</v>
      </c>
      <c r="I9" s="12">
        <v>-0.13700000000000001</v>
      </c>
      <c r="J9" s="12">
        <v>1.2869999999999999</v>
      </c>
      <c r="K9" s="41" t="s">
        <v>739</v>
      </c>
      <c r="L9" s="9" t="str">
        <f t="shared" si="0"/>
        <v>Yes</v>
      </c>
    </row>
    <row r="10" spans="1:12" x14ac:dyDescent="0.25">
      <c r="A10" s="42" t="s">
        <v>93</v>
      </c>
      <c r="B10" s="9" t="s">
        <v>299</v>
      </c>
      <c r="C10" s="8">
        <v>87.249764674999994</v>
      </c>
      <c r="D10" s="11" t="str">
        <f>IF($B10="N/A","N/A",IF(C10&gt;100,"No",IF(C10&lt;85,"No","Yes")))</f>
        <v>Yes</v>
      </c>
      <c r="E10" s="8">
        <v>84.309237345</v>
      </c>
      <c r="F10" s="11" t="str">
        <f>IF($B10="N/A","N/A",IF(E10&gt;100,"No",IF(E10&lt;85,"No","Yes")))</f>
        <v>No</v>
      </c>
      <c r="G10" s="8">
        <v>86.307312029000002</v>
      </c>
      <c r="H10" s="11" t="str">
        <f>IF($B10="N/A","N/A",IF(G10&gt;100,"No",IF(G10&lt;85,"No","Yes")))</f>
        <v>Yes</v>
      </c>
      <c r="I10" s="12">
        <v>-3.37</v>
      </c>
      <c r="J10" s="12">
        <v>2.37</v>
      </c>
      <c r="K10" s="41" t="s">
        <v>739</v>
      </c>
      <c r="L10" s="9" t="str">
        <f t="shared" si="0"/>
        <v>Yes</v>
      </c>
    </row>
    <row r="11" spans="1:12" x14ac:dyDescent="0.25">
      <c r="A11" s="42" t="s">
        <v>94</v>
      </c>
      <c r="B11" s="9" t="s">
        <v>300</v>
      </c>
      <c r="C11" s="8">
        <v>80.454213512999999</v>
      </c>
      <c r="D11" s="11" t="str">
        <f>IF($B11="N/A","N/A",IF(C11&gt;100,"No",IF(C11&lt;80,"No","Yes")))</f>
        <v>Yes</v>
      </c>
      <c r="E11" s="8">
        <v>70.512014901000001</v>
      </c>
      <c r="F11" s="11" t="str">
        <f>IF($B11="N/A","N/A",IF(E11&gt;100,"No",IF(E11&lt;80,"No","Yes")))</f>
        <v>No</v>
      </c>
      <c r="G11" s="8">
        <v>74.262957810000003</v>
      </c>
      <c r="H11" s="11" t="str">
        <f>IF($B11="N/A","N/A",IF(G11&gt;100,"No",IF(G11&lt;80,"No","Yes")))</f>
        <v>No</v>
      </c>
      <c r="I11" s="12">
        <v>-12.4</v>
      </c>
      <c r="J11" s="12">
        <v>5.32</v>
      </c>
      <c r="K11" s="41" t="s">
        <v>739</v>
      </c>
      <c r="L11" s="9" t="str">
        <f t="shared" si="0"/>
        <v>Yes</v>
      </c>
    </row>
    <row r="12" spans="1:12" x14ac:dyDescent="0.25">
      <c r="A12" s="42" t="s">
        <v>95</v>
      </c>
      <c r="B12" s="9" t="s">
        <v>300</v>
      </c>
      <c r="C12" s="8">
        <v>76.955903272</v>
      </c>
      <c r="D12" s="11" t="str">
        <f>IF($B12="N/A","N/A",IF(C12&gt;100,"No",IF(C12&lt;80,"No","Yes")))</f>
        <v>No</v>
      </c>
      <c r="E12" s="8">
        <v>69.569410841999996</v>
      </c>
      <c r="F12" s="11" t="str">
        <f>IF($B12="N/A","N/A",IF(E12&gt;100,"No",IF(E12&lt;80,"No","Yes")))</f>
        <v>No</v>
      </c>
      <c r="G12" s="8">
        <v>70.057776813000004</v>
      </c>
      <c r="H12" s="11" t="str">
        <f>IF($B12="N/A","N/A",IF(G12&gt;100,"No",IF(G12&lt;80,"No","Yes")))</f>
        <v>No</v>
      </c>
      <c r="I12" s="12">
        <v>-9.6</v>
      </c>
      <c r="J12" s="12">
        <v>0.70199999999999996</v>
      </c>
      <c r="K12" s="41" t="s">
        <v>739</v>
      </c>
      <c r="L12" s="9" t="str">
        <f t="shared" si="0"/>
        <v>Yes</v>
      </c>
    </row>
    <row r="13" spans="1:12" x14ac:dyDescent="0.25">
      <c r="A13" s="3" t="s">
        <v>96</v>
      </c>
      <c r="B13" s="33" t="s">
        <v>213</v>
      </c>
      <c r="C13" s="34">
        <v>668504.63</v>
      </c>
      <c r="D13" s="11" t="str">
        <f t="shared" ref="D13:D44" si="1">IF($B13="N/A","N/A",IF(C13&gt;10,"No",IF(C13&lt;-10,"No","Yes")))</f>
        <v>N/A</v>
      </c>
      <c r="E13" s="34">
        <v>752718.53</v>
      </c>
      <c r="F13" s="11" t="str">
        <f t="shared" ref="F13:F44" si="2">IF($B13="N/A","N/A",IF(E13&gt;10,"No",IF(E13&lt;-10,"No","Yes")))</f>
        <v>N/A</v>
      </c>
      <c r="G13" s="34">
        <v>557246.19999999995</v>
      </c>
      <c r="H13" s="11" t="str">
        <f t="shared" ref="H13:H44" si="3">IF($B13="N/A","N/A",IF(G13&gt;10,"No",IF(G13&lt;-10,"No","Yes")))</f>
        <v>N/A</v>
      </c>
      <c r="I13" s="12">
        <v>12.6</v>
      </c>
      <c r="J13" s="12">
        <v>-26</v>
      </c>
      <c r="K13" s="41" t="s">
        <v>739</v>
      </c>
      <c r="L13" s="9" t="str">
        <f t="shared" si="0"/>
        <v>Yes</v>
      </c>
    </row>
    <row r="14" spans="1:12" x14ac:dyDescent="0.25">
      <c r="A14" s="3" t="s">
        <v>100</v>
      </c>
      <c r="B14" s="33" t="s">
        <v>213</v>
      </c>
      <c r="C14" s="34">
        <v>186110</v>
      </c>
      <c r="D14" s="11" t="str">
        <f t="shared" si="1"/>
        <v>N/A</v>
      </c>
      <c r="E14" s="34">
        <v>189994</v>
      </c>
      <c r="F14" s="11" t="str">
        <f t="shared" si="2"/>
        <v>N/A</v>
      </c>
      <c r="G14" s="34">
        <v>189891</v>
      </c>
      <c r="H14" s="11" t="str">
        <f t="shared" si="3"/>
        <v>N/A</v>
      </c>
      <c r="I14" s="12">
        <v>2.0870000000000002</v>
      </c>
      <c r="J14" s="12">
        <v>-5.3999999999999999E-2</v>
      </c>
      <c r="K14" s="41" t="s">
        <v>739</v>
      </c>
      <c r="L14" s="9" t="str">
        <f t="shared" si="0"/>
        <v>Yes</v>
      </c>
    </row>
    <row r="15" spans="1:12" x14ac:dyDescent="0.25">
      <c r="A15" s="3" t="s">
        <v>990</v>
      </c>
      <c r="B15" s="33" t="s">
        <v>213</v>
      </c>
      <c r="C15" s="34">
        <v>60401</v>
      </c>
      <c r="D15" s="11" t="str">
        <f t="shared" si="1"/>
        <v>N/A</v>
      </c>
      <c r="E15" s="34">
        <v>61389</v>
      </c>
      <c r="F15" s="11" t="str">
        <f t="shared" si="2"/>
        <v>N/A</v>
      </c>
      <c r="G15" s="34">
        <v>63097</v>
      </c>
      <c r="H15" s="11" t="str">
        <f t="shared" si="3"/>
        <v>N/A</v>
      </c>
      <c r="I15" s="12">
        <v>1.6359999999999999</v>
      </c>
      <c r="J15" s="12">
        <v>2.782</v>
      </c>
      <c r="K15" s="41" t="s">
        <v>739</v>
      </c>
      <c r="L15" s="9" t="str">
        <f t="shared" si="0"/>
        <v>Yes</v>
      </c>
    </row>
    <row r="16" spans="1:12" x14ac:dyDescent="0.25">
      <c r="A16" s="3" t="s">
        <v>991</v>
      </c>
      <c r="B16" s="33" t="s">
        <v>213</v>
      </c>
      <c r="C16" s="34">
        <v>8027</v>
      </c>
      <c r="D16" s="11" t="str">
        <f t="shared" si="1"/>
        <v>N/A</v>
      </c>
      <c r="E16" s="34">
        <v>8710</v>
      </c>
      <c r="F16" s="11" t="str">
        <f t="shared" si="2"/>
        <v>N/A</v>
      </c>
      <c r="G16" s="34">
        <v>8245</v>
      </c>
      <c r="H16" s="11" t="str">
        <f t="shared" si="3"/>
        <v>N/A</v>
      </c>
      <c r="I16" s="12">
        <v>8.5090000000000003</v>
      </c>
      <c r="J16" s="12">
        <v>-5.34</v>
      </c>
      <c r="K16" s="41" t="s">
        <v>739</v>
      </c>
      <c r="L16" s="9" t="str">
        <f t="shared" si="0"/>
        <v>Yes</v>
      </c>
    </row>
    <row r="17" spans="1:12" x14ac:dyDescent="0.25">
      <c r="A17" s="3" t="s">
        <v>992</v>
      </c>
      <c r="B17" s="33" t="s">
        <v>213</v>
      </c>
      <c r="C17" s="34">
        <v>40346</v>
      </c>
      <c r="D17" s="11" t="str">
        <f t="shared" si="1"/>
        <v>N/A</v>
      </c>
      <c r="E17" s="34">
        <v>41545</v>
      </c>
      <c r="F17" s="11" t="str">
        <f t="shared" si="2"/>
        <v>N/A</v>
      </c>
      <c r="G17" s="34">
        <v>42096</v>
      </c>
      <c r="H17" s="11" t="str">
        <f t="shared" si="3"/>
        <v>N/A</v>
      </c>
      <c r="I17" s="12">
        <v>2.972</v>
      </c>
      <c r="J17" s="12">
        <v>1.3260000000000001</v>
      </c>
      <c r="K17" s="41" t="s">
        <v>739</v>
      </c>
      <c r="L17" s="9" t="str">
        <f t="shared" si="0"/>
        <v>Yes</v>
      </c>
    </row>
    <row r="18" spans="1:12" x14ac:dyDescent="0.25">
      <c r="A18" s="3" t="s">
        <v>993</v>
      </c>
      <c r="B18" s="33" t="s">
        <v>213</v>
      </c>
      <c r="C18" s="34">
        <v>77336</v>
      </c>
      <c r="D18" s="11" t="str">
        <f t="shared" si="1"/>
        <v>N/A</v>
      </c>
      <c r="E18" s="34">
        <v>78350</v>
      </c>
      <c r="F18" s="11" t="str">
        <f t="shared" si="2"/>
        <v>N/A</v>
      </c>
      <c r="G18" s="34">
        <v>76453</v>
      </c>
      <c r="H18" s="11" t="str">
        <f t="shared" si="3"/>
        <v>N/A</v>
      </c>
      <c r="I18" s="12">
        <v>1.3109999999999999</v>
      </c>
      <c r="J18" s="12">
        <v>-2.42</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262403</v>
      </c>
      <c r="D20" s="11" t="str">
        <f t="shared" si="1"/>
        <v>N/A</v>
      </c>
      <c r="E20" s="34">
        <v>293147</v>
      </c>
      <c r="F20" s="11" t="str">
        <f t="shared" si="2"/>
        <v>N/A</v>
      </c>
      <c r="G20" s="34">
        <v>247592</v>
      </c>
      <c r="H20" s="11" t="str">
        <f t="shared" si="3"/>
        <v>N/A</v>
      </c>
      <c r="I20" s="12">
        <v>11.72</v>
      </c>
      <c r="J20" s="12">
        <v>-15.5</v>
      </c>
      <c r="K20" s="41" t="s">
        <v>739</v>
      </c>
      <c r="L20" s="9" t="str">
        <f t="shared" si="0"/>
        <v>Yes</v>
      </c>
    </row>
    <row r="21" spans="1:12" x14ac:dyDescent="0.25">
      <c r="A21" s="3" t="s">
        <v>995</v>
      </c>
      <c r="B21" s="33" t="s">
        <v>213</v>
      </c>
      <c r="C21" s="34">
        <v>113483</v>
      </c>
      <c r="D21" s="11" t="str">
        <f t="shared" si="1"/>
        <v>N/A</v>
      </c>
      <c r="E21" s="34">
        <v>128795</v>
      </c>
      <c r="F21" s="11" t="str">
        <f t="shared" si="2"/>
        <v>N/A</v>
      </c>
      <c r="G21" s="34">
        <v>96292</v>
      </c>
      <c r="H21" s="11" t="str">
        <f t="shared" si="3"/>
        <v>N/A</v>
      </c>
      <c r="I21" s="12">
        <v>13.49</v>
      </c>
      <c r="J21" s="12">
        <v>-25.2</v>
      </c>
      <c r="K21" s="41" t="s">
        <v>739</v>
      </c>
      <c r="L21" s="9" t="str">
        <f t="shared" si="0"/>
        <v>Yes</v>
      </c>
    </row>
    <row r="22" spans="1:12" x14ac:dyDescent="0.25">
      <c r="A22" s="3" t="s">
        <v>996</v>
      </c>
      <c r="B22" s="33" t="s">
        <v>213</v>
      </c>
      <c r="C22" s="34">
        <v>2805</v>
      </c>
      <c r="D22" s="11" t="str">
        <f t="shared" si="1"/>
        <v>N/A</v>
      </c>
      <c r="E22" s="34">
        <v>2868</v>
      </c>
      <c r="F22" s="11" t="str">
        <f t="shared" si="2"/>
        <v>N/A</v>
      </c>
      <c r="G22" s="34">
        <v>2284</v>
      </c>
      <c r="H22" s="11" t="str">
        <f t="shared" si="3"/>
        <v>N/A</v>
      </c>
      <c r="I22" s="12">
        <v>2.246</v>
      </c>
      <c r="J22" s="12">
        <v>-20.399999999999999</v>
      </c>
      <c r="K22" s="41" t="s">
        <v>739</v>
      </c>
      <c r="L22" s="9" t="str">
        <f t="shared" si="0"/>
        <v>Yes</v>
      </c>
    </row>
    <row r="23" spans="1:12" x14ac:dyDescent="0.25">
      <c r="A23" s="3" t="s">
        <v>997</v>
      </c>
      <c r="B23" s="33" t="s">
        <v>213</v>
      </c>
      <c r="C23" s="34">
        <v>97674</v>
      </c>
      <c r="D23" s="11" t="str">
        <f t="shared" si="1"/>
        <v>N/A</v>
      </c>
      <c r="E23" s="34">
        <v>108134</v>
      </c>
      <c r="F23" s="11" t="str">
        <f t="shared" si="2"/>
        <v>N/A</v>
      </c>
      <c r="G23" s="34">
        <v>99469</v>
      </c>
      <c r="H23" s="11" t="str">
        <f t="shared" si="3"/>
        <v>N/A</v>
      </c>
      <c r="I23" s="12">
        <v>10.71</v>
      </c>
      <c r="J23" s="12">
        <v>-8.01</v>
      </c>
      <c r="K23" s="41" t="s">
        <v>739</v>
      </c>
      <c r="L23" s="9" t="str">
        <f t="shared" si="0"/>
        <v>Yes</v>
      </c>
    </row>
    <row r="24" spans="1:12" x14ac:dyDescent="0.25">
      <c r="A24" s="3" t="s">
        <v>998</v>
      </c>
      <c r="B24" s="33" t="s">
        <v>213</v>
      </c>
      <c r="C24" s="34">
        <v>48441</v>
      </c>
      <c r="D24" s="11" t="str">
        <f t="shared" si="1"/>
        <v>N/A</v>
      </c>
      <c r="E24" s="34">
        <v>53350</v>
      </c>
      <c r="F24" s="11" t="str">
        <f t="shared" si="2"/>
        <v>N/A</v>
      </c>
      <c r="G24" s="34">
        <v>49547</v>
      </c>
      <c r="H24" s="11" t="str">
        <f t="shared" si="3"/>
        <v>N/A</v>
      </c>
      <c r="I24" s="12">
        <v>10.130000000000001</v>
      </c>
      <c r="J24" s="12">
        <v>-7.13</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262916</v>
      </c>
      <c r="D26" s="11" t="str">
        <f t="shared" si="1"/>
        <v>N/A</v>
      </c>
      <c r="E26" s="34">
        <v>310323</v>
      </c>
      <c r="F26" s="11" t="str">
        <f t="shared" si="2"/>
        <v>N/A</v>
      </c>
      <c r="G26" s="34">
        <v>182554</v>
      </c>
      <c r="H26" s="11" t="str">
        <f t="shared" si="3"/>
        <v>N/A</v>
      </c>
      <c r="I26" s="12">
        <v>18.03</v>
      </c>
      <c r="J26" s="12">
        <v>-41.2</v>
      </c>
      <c r="K26" s="41" t="s">
        <v>739</v>
      </c>
      <c r="L26" s="9" t="str">
        <f t="shared" si="0"/>
        <v>No</v>
      </c>
    </row>
    <row r="27" spans="1:12" x14ac:dyDescent="0.25">
      <c r="A27" s="3" t="s">
        <v>1000</v>
      </c>
      <c r="B27" s="33" t="s">
        <v>213</v>
      </c>
      <c r="C27" s="34">
        <v>65727</v>
      </c>
      <c r="D27" s="11" t="str">
        <f t="shared" si="1"/>
        <v>N/A</v>
      </c>
      <c r="E27" s="34">
        <v>84721</v>
      </c>
      <c r="F27" s="11" t="str">
        <f t="shared" si="2"/>
        <v>N/A</v>
      </c>
      <c r="G27" s="34">
        <v>44067</v>
      </c>
      <c r="H27" s="11" t="str">
        <f t="shared" si="3"/>
        <v>N/A</v>
      </c>
      <c r="I27" s="12">
        <v>28.9</v>
      </c>
      <c r="J27" s="12">
        <v>-48</v>
      </c>
      <c r="K27" s="41" t="s">
        <v>739</v>
      </c>
      <c r="L27" s="9" t="str">
        <f t="shared" si="0"/>
        <v>No</v>
      </c>
    </row>
    <row r="28" spans="1:12" x14ac:dyDescent="0.25">
      <c r="A28" s="3" t="s">
        <v>1001</v>
      </c>
      <c r="B28" s="33" t="s">
        <v>213</v>
      </c>
      <c r="C28" s="34">
        <v>15225</v>
      </c>
      <c r="D28" s="11" t="str">
        <f t="shared" si="1"/>
        <v>N/A</v>
      </c>
      <c r="E28" s="34">
        <v>16870</v>
      </c>
      <c r="F28" s="11" t="str">
        <f t="shared" si="2"/>
        <v>N/A</v>
      </c>
      <c r="G28" s="34">
        <v>9543</v>
      </c>
      <c r="H28" s="11" t="str">
        <f t="shared" si="3"/>
        <v>N/A</v>
      </c>
      <c r="I28" s="12">
        <v>10.8</v>
      </c>
      <c r="J28" s="12">
        <v>-43.4</v>
      </c>
      <c r="K28" s="41" t="s">
        <v>739</v>
      </c>
      <c r="L28" s="9" t="str">
        <f t="shared" si="0"/>
        <v>No</v>
      </c>
    </row>
    <row r="29" spans="1:12" x14ac:dyDescent="0.25">
      <c r="A29" s="3" t="s">
        <v>1002</v>
      </c>
      <c r="B29" s="33" t="s">
        <v>213</v>
      </c>
      <c r="C29" s="34">
        <v>10487</v>
      </c>
      <c r="D29" s="11" t="str">
        <f t="shared" si="1"/>
        <v>N/A</v>
      </c>
      <c r="E29" s="34">
        <v>11847</v>
      </c>
      <c r="F29" s="11" t="str">
        <f t="shared" si="2"/>
        <v>N/A</v>
      </c>
      <c r="G29" s="105">
        <v>7530</v>
      </c>
      <c r="H29" s="11" t="str">
        <f t="shared" si="3"/>
        <v>N/A</v>
      </c>
      <c r="I29" s="12">
        <v>12.97</v>
      </c>
      <c r="J29" s="12">
        <v>-36.4</v>
      </c>
      <c r="K29" s="41" t="s">
        <v>739</v>
      </c>
      <c r="L29" s="9" t="str">
        <f t="shared" si="0"/>
        <v>No</v>
      </c>
    </row>
    <row r="30" spans="1:12" x14ac:dyDescent="0.25">
      <c r="A30" s="3" t="s">
        <v>1003</v>
      </c>
      <c r="B30" s="33" t="s">
        <v>213</v>
      </c>
      <c r="C30" s="34">
        <v>136939</v>
      </c>
      <c r="D30" s="11" t="str">
        <f t="shared" si="1"/>
        <v>N/A</v>
      </c>
      <c r="E30" s="34">
        <v>155630</v>
      </c>
      <c r="F30" s="11" t="str">
        <f t="shared" si="2"/>
        <v>N/A</v>
      </c>
      <c r="G30" s="34">
        <v>98213</v>
      </c>
      <c r="H30" s="11" t="str">
        <f t="shared" si="3"/>
        <v>N/A</v>
      </c>
      <c r="I30" s="12">
        <v>13.65</v>
      </c>
      <c r="J30" s="12">
        <v>-36.9</v>
      </c>
      <c r="K30" s="41" t="s">
        <v>739</v>
      </c>
      <c r="L30" s="9" t="str">
        <f t="shared" si="0"/>
        <v>No</v>
      </c>
    </row>
    <row r="31" spans="1:12" x14ac:dyDescent="0.25">
      <c r="A31" s="3" t="s">
        <v>1004</v>
      </c>
      <c r="B31" s="33" t="s">
        <v>213</v>
      </c>
      <c r="C31" s="34">
        <v>22414</v>
      </c>
      <c r="D31" s="11" t="str">
        <f t="shared" si="1"/>
        <v>N/A</v>
      </c>
      <c r="E31" s="34">
        <v>26047</v>
      </c>
      <c r="F31" s="11" t="str">
        <f t="shared" si="2"/>
        <v>N/A</v>
      </c>
      <c r="G31" s="34">
        <v>14269</v>
      </c>
      <c r="H31" s="11" t="str">
        <f t="shared" si="3"/>
        <v>N/A</v>
      </c>
      <c r="I31" s="12">
        <v>16.21</v>
      </c>
      <c r="J31" s="12">
        <v>-45.2</v>
      </c>
      <c r="K31" s="41" t="s">
        <v>739</v>
      </c>
      <c r="L31" s="9" t="str">
        <f t="shared" si="0"/>
        <v>No</v>
      </c>
    </row>
    <row r="32" spans="1:12" x14ac:dyDescent="0.25">
      <c r="A32" s="3" t="s">
        <v>1005</v>
      </c>
      <c r="B32" s="33" t="s">
        <v>213</v>
      </c>
      <c r="C32" s="34">
        <v>12124</v>
      </c>
      <c r="D32" s="11" t="str">
        <f t="shared" si="1"/>
        <v>N/A</v>
      </c>
      <c r="E32" s="34">
        <v>15207</v>
      </c>
      <c r="F32" s="11" t="str">
        <f t="shared" si="2"/>
        <v>N/A</v>
      </c>
      <c r="G32" s="34">
        <v>8909</v>
      </c>
      <c r="H32" s="11" t="str">
        <f t="shared" si="3"/>
        <v>N/A</v>
      </c>
      <c r="I32" s="12">
        <v>25.43</v>
      </c>
      <c r="J32" s="12">
        <v>-41.4</v>
      </c>
      <c r="K32" s="41" t="s">
        <v>739</v>
      </c>
      <c r="L32" s="9" t="str">
        <f t="shared" si="0"/>
        <v>No</v>
      </c>
    </row>
    <row r="33" spans="1:12" x14ac:dyDescent="0.25">
      <c r="A33" s="3" t="s">
        <v>1006</v>
      </c>
      <c r="B33" s="33" t="s">
        <v>213</v>
      </c>
      <c r="C33" s="34">
        <v>0</v>
      </c>
      <c r="D33" s="11" t="str">
        <f t="shared" si="1"/>
        <v>N/A</v>
      </c>
      <c r="E33" s="34">
        <v>11</v>
      </c>
      <c r="F33" s="11" t="str">
        <f t="shared" si="2"/>
        <v>N/A</v>
      </c>
      <c r="G33" s="34">
        <v>23</v>
      </c>
      <c r="H33" s="11" t="str">
        <f t="shared" si="3"/>
        <v>N/A</v>
      </c>
      <c r="I33" s="12" t="s">
        <v>1746</v>
      </c>
      <c r="J33" s="12">
        <v>2200</v>
      </c>
      <c r="K33" s="41" t="s">
        <v>739</v>
      </c>
      <c r="L33" s="9" t="str">
        <f t="shared" si="0"/>
        <v>No</v>
      </c>
    </row>
    <row r="34" spans="1:12" x14ac:dyDescent="0.25">
      <c r="A34" s="3" t="s">
        <v>105</v>
      </c>
      <c r="B34" s="33" t="s">
        <v>213</v>
      </c>
      <c r="C34" s="34">
        <v>106856</v>
      </c>
      <c r="D34" s="11" t="str">
        <f t="shared" si="1"/>
        <v>N/A</v>
      </c>
      <c r="E34" s="34">
        <v>122344</v>
      </c>
      <c r="F34" s="11" t="str">
        <f t="shared" si="2"/>
        <v>N/A</v>
      </c>
      <c r="G34" s="34">
        <v>73732</v>
      </c>
      <c r="H34" s="11" t="str">
        <f t="shared" si="3"/>
        <v>N/A</v>
      </c>
      <c r="I34" s="12">
        <v>14.49</v>
      </c>
      <c r="J34" s="12">
        <v>-39.700000000000003</v>
      </c>
      <c r="K34" s="41" t="s">
        <v>739</v>
      </c>
      <c r="L34" s="9" t="str">
        <f t="shared" si="0"/>
        <v>No</v>
      </c>
    </row>
    <row r="35" spans="1:12" x14ac:dyDescent="0.25">
      <c r="A35" s="3" t="s">
        <v>1007</v>
      </c>
      <c r="B35" s="33" t="s">
        <v>213</v>
      </c>
      <c r="C35" s="34">
        <v>33755</v>
      </c>
      <c r="D35" s="11" t="str">
        <f t="shared" si="1"/>
        <v>N/A</v>
      </c>
      <c r="E35" s="34">
        <v>40409</v>
      </c>
      <c r="F35" s="11" t="str">
        <f t="shared" si="2"/>
        <v>N/A</v>
      </c>
      <c r="G35" s="34">
        <v>24071</v>
      </c>
      <c r="H35" s="11" t="str">
        <f t="shared" si="3"/>
        <v>N/A</v>
      </c>
      <c r="I35" s="12">
        <v>19.71</v>
      </c>
      <c r="J35" s="12">
        <v>-40.4</v>
      </c>
      <c r="K35" s="41" t="s">
        <v>739</v>
      </c>
      <c r="L35" s="9" t="str">
        <f t="shared" si="0"/>
        <v>No</v>
      </c>
    </row>
    <row r="36" spans="1:12" x14ac:dyDescent="0.25">
      <c r="A36" s="3" t="s">
        <v>1008</v>
      </c>
      <c r="B36" s="33" t="s">
        <v>213</v>
      </c>
      <c r="C36" s="34">
        <v>14839</v>
      </c>
      <c r="D36" s="11" t="str">
        <f t="shared" si="1"/>
        <v>N/A</v>
      </c>
      <c r="E36" s="34">
        <v>15510</v>
      </c>
      <c r="F36" s="11" t="str">
        <f t="shared" si="2"/>
        <v>N/A</v>
      </c>
      <c r="G36" s="34">
        <v>10044</v>
      </c>
      <c r="H36" s="11" t="str">
        <f t="shared" si="3"/>
        <v>N/A</v>
      </c>
      <c r="I36" s="12">
        <v>4.5220000000000002</v>
      </c>
      <c r="J36" s="12">
        <v>-35.200000000000003</v>
      </c>
      <c r="K36" s="41" t="s">
        <v>739</v>
      </c>
      <c r="L36" s="9" t="str">
        <f t="shared" si="0"/>
        <v>No</v>
      </c>
    </row>
    <row r="37" spans="1:12" x14ac:dyDescent="0.25">
      <c r="A37" s="3" t="s">
        <v>1009</v>
      </c>
      <c r="B37" s="33" t="s">
        <v>213</v>
      </c>
      <c r="C37" s="34">
        <v>12519</v>
      </c>
      <c r="D37" s="11" t="str">
        <f t="shared" si="1"/>
        <v>N/A</v>
      </c>
      <c r="E37" s="34">
        <v>13563</v>
      </c>
      <c r="F37" s="11" t="str">
        <f t="shared" si="2"/>
        <v>N/A</v>
      </c>
      <c r="G37" s="34">
        <v>8893</v>
      </c>
      <c r="H37" s="11" t="str">
        <f t="shared" si="3"/>
        <v>N/A</v>
      </c>
      <c r="I37" s="12">
        <v>8.3390000000000004</v>
      </c>
      <c r="J37" s="12">
        <v>-34.4</v>
      </c>
      <c r="K37" s="41" t="s">
        <v>739</v>
      </c>
      <c r="L37" s="9" t="str">
        <f t="shared" si="0"/>
        <v>No</v>
      </c>
    </row>
    <row r="38" spans="1:12" x14ac:dyDescent="0.25">
      <c r="A38" s="3" t="s">
        <v>1010</v>
      </c>
      <c r="B38" s="33" t="s">
        <v>213</v>
      </c>
      <c r="C38" s="34">
        <v>8839</v>
      </c>
      <c r="D38" s="11" t="str">
        <f t="shared" si="1"/>
        <v>N/A</v>
      </c>
      <c r="E38" s="34">
        <v>9033</v>
      </c>
      <c r="F38" s="11" t="str">
        <f t="shared" si="2"/>
        <v>N/A</v>
      </c>
      <c r="G38" s="34">
        <v>6724</v>
      </c>
      <c r="H38" s="11" t="str">
        <f t="shared" si="3"/>
        <v>N/A</v>
      </c>
      <c r="I38" s="12">
        <v>2.1949999999999998</v>
      </c>
      <c r="J38" s="12">
        <v>-25.6</v>
      </c>
      <c r="K38" s="41" t="s">
        <v>739</v>
      </c>
      <c r="L38" s="9" t="str">
        <f t="shared" si="0"/>
        <v>Yes</v>
      </c>
    </row>
    <row r="39" spans="1:12" x14ac:dyDescent="0.25">
      <c r="A39" s="3" t="s">
        <v>1011</v>
      </c>
      <c r="B39" s="33" t="s">
        <v>213</v>
      </c>
      <c r="C39" s="34">
        <v>30297</v>
      </c>
      <c r="D39" s="11" t="str">
        <f t="shared" si="1"/>
        <v>N/A</v>
      </c>
      <c r="E39" s="34">
        <v>35907</v>
      </c>
      <c r="F39" s="11" t="str">
        <f t="shared" si="2"/>
        <v>N/A</v>
      </c>
      <c r="G39" s="34">
        <v>17355</v>
      </c>
      <c r="H39" s="11" t="str">
        <f t="shared" si="3"/>
        <v>N/A</v>
      </c>
      <c r="I39" s="12">
        <v>18.52</v>
      </c>
      <c r="J39" s="12">
        <v>-51.7</v>
      </c>
      <c r="K39" s="41" t="s">
        <v>739</v>
      </c>
      <c r="L39" s="9" t="str">
        <f t="shared" si="0"/>
        <v>No</v>
      </c>
    </row>
    <row r="40" spans="1:12" x14ac:dyDescent="0.25">
      <c r="A40" s="3" t="s">
        <v>1012</v>
      </c>
      <c r="B40" s="33" t="s">
        <v>213</v>
      </c>
      <c r="C40" s="34">
        <v>6607</v>
      </c>
      <c r="D40" s="11" t="str">
        <f t="shared" si="1"/>
        <v>N/A</v>
      </c>
      <c r="E40" s="34">
        <v>7922</v>
      </c>
      <c r="F40" s="11" t="str">
        <f t="shared" si="2"/>
        <v>N/A</v>
      </c>
      <c r="G40" s="34">
        <v>6645</v>
      </c>
      <c r="H40" s="11" t="str">
        <f t="shared" si="3"/>
        <v>N/A</v>
      </c>
      <c r="I40" s="12">
        <v>19.899999999999999</v>
      </c>
      <c r="J40" s="12">
        <v>-16.100000000000001</v>
      </c>
      <c r="K40" s="41" t="s">
        <v>739</v>
      </c>
      <c r="L40" s="9" t="str">
        <f t="shared" si="0"/>
        <v>Yes</v>
      </c>
    </row>
    <row r="41" spans="1:12" x14ac:dyDescent="0.25">
      <c r="A41" s="42" t="s">
        <v>84</v>
      </c>
      <c r="B41" s="33" t="s">
        <v>213</v>
      </c>
      <c r="C41" s="43">
        <v>6934229450</v>
      </c>
      <c r="D41" s="11" t="str">
        <f t="shared" si="1"/>
        <v>N/A</v>
      </c>
      <c r="E41" s="43">
        <v>7193432970</v>
      </c>
      <c r="F41" s="11" t="str">
        <f t="shared" si="2"/>
        <v>N/A</v>
      </c>
      <c r="G41" s="43">
        <v>6702969846</v>
      </c>
      <c r="H41" s="11" t="str">
        <f t="shared" si="3"/>
        <v>N/A</v>
      </c>
      <c r="I41" s="12">
        <v>3.738</v>
      </c>
      <c r="J41" s="12">
        <v>-6.82</v>
      </c>
      <c r="K41" s="41" t="s">
        <v>739</v>
      </c>
      <c r="L41" s="9" t="str">
        <f t="shared" si="0"/>
        <v>Yes</v>
      </c>
    </row>
    <row r="42" spans="1:12" x14ac:dyDescent="0.25">
      <c r="A42" s="42" t="s">
        <v>1500</v>
      </c>
      <c r="B42" s="33" t="s">
        <v>213</v>
      </c>
      <c r="C42" s="43">
        <v>8474.1006495000001</v>
      </c>
      <c r="D42" s="11" t="str">
        <f t="shared" si="1"/>
        <v>N/A</v>
      </c>
      <c r="E42" s="43">
        <v>7854.7391702000004</v>
      </c>
      <c r="F42" s="11" t="str">
        <f t="shared" si="2"/>
        <v>N/A</v>
      </c>
      <c r="G42" s="43">
        <v>9661.6739087999995</v>
      </c>
      <c r="H42" s="11" t="str">
        <f t="shared" si="3"/>
        <v>N/A</v>
      </c>
      <c r="I42" s="12">
        <v>-7.31</v>
      </c>
      <c r="J42" s="12">
        <v>23</v>
      </c>
      <c r="K42" s="41" t="s">
        <v>739</v>
      </c>
      <c r="L42" s="9" t="str">
        <f t="shared" si="0"/>
        <v>Yes</v>
      </c>
    </row>
    <row r="43" spans="1:12" x14ac:dyDescent="0.25">
      <c r="A43" s="42" t="s">
        <v>1501</v>
      </c>
      <c r="B43" s="33" t="s">
        <v>213</v>
      </c>
      <c r="C43" s="43">
        <v>10172.518459000001</v>
      </c>
      <c r="D43" s="11" t="str">
        <f t="shared" si="1"/>
        <v>N/A</v>
      </c>
      <c r="E43" s="43">
        <v>10087.098840000001</v>
      </c>
      <c r="F43" s="11" t="str">
        <f t="shared" si="2"/>
        <v>N/A</v>
      </c>
      <c r="G43" s="43">
        <v>11864.419406999999</v>
      </c>
      <c r="H43" s="11" t="str">
        <f t="shared" si="3"/>
        <v>N/A</v>
      </c>
      <c r="I43" s="12">
        <v>-0.84</v>
      </c>
      <c r="J43" s="12">
        <v>17.62</v>
      </c>
      <c r="K43" s="41" t="s">
        <v>739</v>
      </c>
      <c r="L43" s="9" t="str">
        <f t="shared" si="0"/>
        <v>Yes</v>
      </c>
    </row>
    <row r="44" spans="1:12" x14ac:dyDescent="0.25">
      <c r="A44" s="4" t="s">
        <v>107</v>
      </c>
      <c r="B44" s="33" t="s">
        <v>213</v>
      </c>
      <c r="C44" s="43">
        <v>724912699</v>
      </c>
      <c r="D44" s="11" t="str">
        <f t="shared" si="1"/>
        <v>N/A</v>
      </c>
      <c r="E44" s="43">
        <v>1183390686</v>
      </c>
      <c r="F44" s="11" t="str">
        <f t="shared" si="2"/>
        <v>N/A</v>
      </c>
      <c r="G44" s="43">
        <v>555551611</v>
      </c>
      <c r="H44" s="11" t="str">
        <f t="shared" si="3"/>
        <v>N/A</v>
      </c>
      <c r="I44" s="12">
        <v>63.25</v>
      </c>
      <c r="J44" s="12">
        <v>-53.1</v>
      </c>
      <c r="K44" s="41" t="s">
        <v>739</v>
      </c>
      <c r="L44" s="9" t="str">
        <f t="shared" si="0"/>
        <v>No</v>
      </c>
    </row>
    <row r="45" spans="1:12" x14ac:dyDescent="0.25">
      <c r="A45" s="42" t="s">
        <v>158</v>
      </c>
      <c r="B45" s="41" t="s">
        <v>217</v>
      </c>
      <c r="C45" s="1">
        <v>123</v>
      </c>
      <c r="D45" s="11" t="str">
        <f>IF($B45="N/A","N/A",IF(C45&gt;0,"No",IF(C45&lt;0,"No","Yes")))</f>
        <v>No</v>
      </c>
      <c r="E45" s="1">
        <v>74817</v>
      </c>
      <c r="F45" s="11" t="str">
        <f>IF($B45="N/A","N/A",IF(E45&gt;0,"No",IF(E45&lt;0,"No","Yes")))</f>
        <v>No</v>
      </c>
      <c r="G45" s="1">
        <v>6668</v>
      </c>
      <c r="H45" s="11" t="str">
        <f>IF($B45="N/A","N/A",IF(G45&gt;0,"No",IF(G45&lt;0,"No","Yes")))</f>
        <v>No</v>
      </c>
      <c r="I45" s="12">
        <v>60727</v>
      </c>
      <c r="J45" s="12">
        <v>-91.1</v>
      </c>
      <c r="K45" s="41" t="s">
        <v>739</v>
      </c>
      <c r="L45" s="9" t="str">
        <f t="shared" si="0"/>
        <v>No</v>
      </c>
    </row>
    <row r="46" spans="1:12" x14ac:dyDescent="0.25">
      <c r="A46" s="42" t="s">
        <v>156</v>
      </c>
      <c r="B46" s="33" t="s">
        <v>213</v>
      </c>
      <c r="C46" s="43">
        <v>1556029</v>
      </c>
      <c r="D46" s="11" t="str">
        <f t="shared" ref="D46:D47" si="4">IF($B46="N/A","N/A",IF(C46&gt;10,"No",IF(C46&lt;-10,"No","Yes")))</f>
        <v>N/A</v>
      </c>
      <c r="E46" s="43">
        <v>315345146</v>
      </c>
      <c r="F46" s="11" t="str">
        <f t="shared" ref="F46:F47" si="5">IF($B46="N/A","N/A",IF(E46&gt;10,"No",IF(E46&lt;-10,"No","Yes")))</f>
        <v>N/A</v>
      </c>
      <c r="G46" s="43">
        <v>17171225</v>
      </c>
      <c r="H46" s="11" t="str">
        <f t="shared" ref="H46:H47" si="6">IF($B46="N/A","N/A",IF(G46&gt;10,"No",IF(G46&lt;-10,"No","Yes")))</f>
        <v>N/A</v>
      </c>
      <c r="I46" s="12">
        <v>20166</v>
      </c>
      <c r="J46" s="12">
        <v>-94.6</v>
      </c>
      <c r="K46" s="41" t="s">
        <v>739</v>
      </c>
      <c r="L46" s="9" t="str">
        <f t="shared" si="0"/>
        <v>No</v>
      </c>
    </row>
    <row r="47" spans="1:12" x14ac:dyDescent="0.25">
      <c r="A47" s="42" t="s">
        <v>1303</v>
      </c>
      <c r="B47" s="33" t="s">
        <v>213</v>
      </c>
      <c r="C47" s="43">
        <v>12650.642276</v>
      </c>
      <c r="D47" s="11" t="str">
        <f t="shared" si="4"/>
        <v>N/A</v>
      </c>
      <c r="E47" s="43">
        <v>4214.8862692000002</v>
      </c>
      <c r="F47" s="11" t="str">
        <f t="shared" si="5"/>
        <v>N/A</v>
      </c>
      <c r="G47" s="43">
        <v>2575.1687163000001</v>
      </c>
      <c r="H47" s="11" t="str">
        <f t="shared" si="6"/>
        <v>N/A</v>
      </c>
      <c r="I47" s="12">
        <v>-66.7</v>
      </c>
      <c r="J47" s="12">
        <v>-38.9</v>
      </c>
      <c r="K47" s="41" t="s">
        <v>739</v>
      </c>
      <c r="L47" s="9" t="str">
        <f>IF(J47="Div by 0", "N/A", IF(OR(J47="N/A",K47="N/A"),"N/A", IF(J47&gt;VALUE(MID(K47,1,2)), "No", IF(J47&lt;-1*VALUE(MID(K47,1,2)), "No", "Yes"))))</f>
        <v>No</v>
      </c>
    </row>
    <row r="48" spans="1:12" x14ac:dyDescent="0.25">
      <c r="A48" s="42" t="s">
        <v>1502</v>
      </c>
      <c r="B48" s="33" t="s">
        <v>213</v>
      </c>
      <c r="C48" s="43">
        <v>17939.387964000001</v>
      </c>
      <c r="D48" s="11" t="str">
        <f t="shared" ref="D48:D74" si="7">IF($B48="N/A","N/A",IF(C48&gt;10,"No",IF(C48&lt;-10,"No","Yes")))</f>
        <v>N/A</v>
      </c>
      <c r="E48" s="43">
        <v>17724.137389</v>
      </c>
      <c r="F48" s="11" t="str">
        <f t="shared" ref="F48:F74" si="8">IF($B48="N/A","N/A",IF(E48&gt;10,"No",IF(E48&lt;-10,"No","Yes")))</f>
        <v>N/A</v>
      </c>
      <c r="G48" s="43">
        <v>18133.947748999999</v>
      </c>
      <c r="H48" s="11" t="str">
        <f t="shared" ref="H48:H74" si="9">IF($B48="N/A","N/A",IF(G48&gt;10,"No",IF(G48&lt;-10,"No","Yes")))</f>
        <v>N/A</v>
      </c>
      <c r="I48" s="12">
        <v>-1.2</v>
      </c>
      <c r="J48" s="12">
        <v>2.3119999999999998</v>
      </c>
      <c r="K48" s="41" t="s">
        <v>739</v>
      </c>
      <c r="L48" s="9" t="str">
        <f t="shared" ref="L48:L74" si="10">IF(J48="Div by 0", "N/A", IF(K48="N/A","N/A", IF(J48&gt;VALUE(MID(K48,1,2)), "No", IF(J48&lt;-1*VALUE(MID(K48,1,2)), "No", "Yes"))))</f>
        <v>Yes</v>
      </c>
    </row>
    <row r="49" spans="1:12" x14ac:dyDescent="0.25">
      <c r="A49" s="42" t="s">
        <v>1503</v>
      </c>
      <c r="B49" s="33" t="s">
        <v>213</v>
      </c>
      <c r="C49" s="43">
        <v>5993.1846658000004</v>
      </c>
      <c r="D49" s="11" t="str">
        <f t="shared" si="7"/>
        <v>N/A</v>
      </c>
      <c r="E49" s="43">
        <v>6137.7782989999996</v>
      </c>
      <c r="F49" s="11" t="str">
        <f t="shared" si="8"/>
        <v>N/A</v>
      </c>
      <c r="G49" s="43">
        <v>6565.4669002000001</v>
      </c>
      <c r="H49" s="11" t="str">
        <f t="shared" si="9"/>
        <v>N/A</v>
      </c>
      <c r="I49" s="12">
        <v>2.4129999999999998</v>
      </c>
      <c r="J49" s="12">
        <v>6.968</v>
      </c>
      <c r="K49" s="41" t="s">
        <v>739</v>
      </c>
      <c r="L49" s="9" t="str">
        <f t="shared" si="10"/>
        <v>Yes</v>
      </c>
    </row>
    <row r="50" spans="1:12" x14ac:dyDescent="0.25">
      <c r="A50" s="42" t="s">
        <v>1504</v>
      </c>
      <c r="B50" s="33" t="s">
        <v>213</v>
      </c>
      <c r="C50" s="43">
        <v>26121.634608</v>
      </c>
      <c r="D50" s="11" t="str">
        <f t="shared" si="7"/>
        <v>N/A</v>
      </c>
      <c r="E50" s="43">
        <v>25181.55442</v>
      </c>
      <c r="F50" s="11" t="str">
        <f t="shared" si="8"/>
        <v>N/A</v>
      </c>
      <c r="G50" s="43">
        <v>26051.635294</v>
      </c>
      <c r="H50" s="11" t="str">
        <f t="shared" si="9"/>
        <v>N/A</v>
      </c>
      <c r="I50" s="12">
        <v>-3.6</v>
      </c>
      <c r="J50" s="12">
        <v>3.4550000000000001</v>
      </c>
      <c r="K50" s="41" t="s">
        <v>739</v>
      </c>
      <c r="L50" s="9" t="str">
        <f t="shared" si="10"/>
        <v>Yes</v>
      </c>
    </row>
    <row r="51" spans="1:12" x14ac:dyDescent="0.25">
      <c r="A51" s="42" t="s">
        <v>1505</v>
      </c>
      <c r="B51" s="33" t="s">
        <v>213</v>
      </c>
      <c r="C51" s="43">
        <v>598.05450354000004</v>
      </c>
      <c r="D51" s="11" t="str">
        <f t="shared" si="7"/>
        <v>N/A</v>
      </c>
      <c r="E51" s="43">
        <v>680.04383198999994</v>
      </c>
      <c r="F51" s="11" t="str">
        <f t="shared" si="8"/>
        <v>N/A</v>
      </c>
      <c r="G51" s="43">
        <v>765.57316609999998</v>
      </c>
      <c r="H51" s="11" t="str">
        <f t="shared" si="9"/>
        <v>N/A</v>
      </c>
      <c r="I51" s="12">
        <v>13.71</v>
      </c>
      <c r="J51" s="12">
        <v>12.58</v>
      </c>
      <c r="K51" s="41" t="s">
        <v>739</v>
      </c>
      <c r="L51" s="9" t="str">
        <f t="shared" si="10"/>
        <v>Yes</v>
      </c>
    </row>
    <row r="52" spans="1:12" x14ac:dyDescent="0.25">
      <c r="A52" s="42" t="s">
        <v>1506</v>
      </c>
      <c r="B52" s="33" t="s">
        <v>213</v>
      </c>
      <c r="C52" s="43">
        <v>35467.281459999998</v>
      </c>
      <c r="D52" s="11" t="str">
        <f t="shared" si="7"/>
        <v>N/A</v>
      </c>
      <c r="E52" s="43">
        <v>35010.898877</v>
      </c>
      <c r="F52" s="11" t="str">
        <f t="shared" si="8"/>
        <v>N/A</v>
      </c>
      <c r="G52" s="43">
        <v>36390.840201999999</v>
      </c>
      <c r="H52" s="11" t="str">
        <f t="shared" si="9"/>
        <v>N/A</v>
      </c>
      <c r="I52" s="12">
        <v>-1.29</v>
      </c>
      <c r="J52" s="12">
        <v>3.9409999999999998</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11672.806866000001</v>
      </c>
      <c r="D54" s="11" t="str">
        <f t="shared" si="7"/>
        <v>N/A</v>
      </c>
      <c r="E54" s="43">
        <v>11117.647996</v>
      </c>
      <c r="F54" s="11" t="str">
        <f t="shared" si="8"/>
        <v>N/A</v>
      </c>
      <c r="G54" s="43">
        <v>11920.077122999999</v>
      </c>
      <c r="H54" s="11" t="str">
        <f t="shared" si="9"/>
        <v>N/A</v>
      </c>
      <c r="I54" s="12">
        <v>-4.76</v>
      </c>
      <c r="J54" s="12">
        <v>7.218</v>
      </c>
      <c r="K54" s="41" t="s">
        <v>739</v>
      </c>
      <c r="L54" s="9" t="str">
        <f t="shared" si="10"/>
        <v>Yes</v>
      </c>
    </row>
    <row r="55" spans="1:12" x14ac:dyDescent="0.25">
      <c r="A55" s="42" t="s">
        <v>1509</v>
      </c>
      <c r="B55" s="33" t="s">
        <v>213</v>
      </c>
      <c r="C55" s="43">
        <v>9938.3598423999993</v>
      </c>
      <c r="D55" s="11" t="str">
        <f t="shared" si="7"/>
        <v>N/A</v>
      </c>
      <c r="E55" s="43">
        <v>9530.8424085000006</v>
      </c>
      <c r="F55" s="11" t="str">
        <f t="shared" si="8"/>
        <v>N/A</v>
      </c>
      <c r="G55" s="43">
        <v>9890.8802911999992</v>
      </c>
      <c r="H55" s="11" t="str">
        <f t="shared" si="9"/>
        <v>N/A</v>
      </c>
      <c r="I55" s="12">
        <v>-4.0999999999999996</v>
      </c>
      <c r="J55" s="12">
        <v>3.778</v>
      </c>
      <c r="K55" s="41" t="s">
        <v>739</v>
      </c>
      <c r="L55" s="9" t="str">
        <f t="shared" si="10"/>
        <v>Yes</v>
      </c>
    </row>
    <row r="56" spans="1:12" x14ac:dyDescent="0.25">
      <c r="A56" s="42" t="s">
        <v>1510</v>
      </c>
      <c r="B56" s="33" t="s">
        <v>213</v>
      </c>
      <c r="C56" s="43">
        <v>11670.495187</v>
      </c>
      <c r="D56" s="11" t="str">
        <f t="shared" si="7"/>
        <v>N/A</v>
      </c>
      <c r="E56" s="43">
        <v>12183.635635000001</v>
      </c>
      <c r="F56" s="11" t="str">
        <f t="shared" si="8"/>
        <v>N/A</v>
      </c>
      <c r="G56" s="43">
        <v>12333.555166</v>
      </c>
      <c r="H56" s="11" t="str">
        <f t="shared" si="9"/>
        <v>N/A</v>
      </c>
      <c r="I56" s="12">
        <v>4.3970000000000002</v>
      </c>
      <c r="J56" s="12">
        <v>1.23</v>
      </c>
      <c r="K56" s="41" t="s">
        <v>739</v>
      </c>
      <c r="L56" s="9" t="str">
        <f t="shared" si="10"/>
        <v>Yes</v>
      </c>
    </row>
    <row r="57" spans="1:12" x14ac:dyDescent="0.25">
      <c r="A57" s="42" t="s">
        <v>1511</v>
      </c>
      <c r="B57" s="33" t="s">
        <v>213</v>
      </c>
      <c r="C57" s="43">
        <v>2574.4343223000001</v>
      </c>
      <c r="D57" s="11" t="str">
        <f t="shared" si="7"/>
        <v>N/A</v>
      </c>
      <c r="E57" s="43">
        <v>2623.9340262999999</v>
      </c>
      <c r="F57" s="11" t="str">
        <f t="shared" si="8"/>
        <v>N/A</v>
      </c>
      <c r="G57" s="43">
        <v>2385.2168213</v>
      </c>
      <c r="H57" s="11" t="str">
        <f t="shared" si="9"/>
        <v>N/A</v>
      </c>
      <c r="I57" s="12">
        <v>1.923</v>
      </c>
      <c r="J57" s="12">
        <v>-9.1</v>
      </c>
      <c r="K57" s="41" t="s">
        <v>739</v>
      </c>
      <c r="L57" s="9" t="str">
        <f t="shared" si="10"/>
        <v>Yes</v>
      </c>
    </row>
    <row r="58" spans="1:12" x14ac:dyDescent="0.25">
      <c r="A58" s="42" t="s">
        <v>1512</v>
      </c>
      <c r="B58" s="33" t="s">
        <v>213</v>
      </c>
      <c r="C58" s="43">
        <v>34081.740942999997</v>
      </c>
      <c r="D58" s="11" t="str">
        <f t="shared" si="7"/>
        <v>N/A</v>
      </c>
      <c r="E58" s="43">
        <v>32106.863355000001</v>
      </c>
      <c r="F58" s="11" t="str">
        <f t="shared" si="8"/>
        <v>N/A</v>
      </c>
      <c r="G58" s="43">
        <v>34986.540416000003</v>
      </c>
      <c r="H58" s="11" t="str">
        <f t="shared" si="9"/>
        <v>N/A</v>
      </c>
      <c r="I58" s="12">
        <v>-5.79</v>
      </c>
      <c r="J58" s="12">
        <v>8.9689999999999994</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1125.3312693</v>
      </c>
      <c r="D60" s="11" t="str">
        <f t="shared" si="7"/>
        <v>N/A</v>
      </c>
      <c r="E60" s="43">
        <v>1042.0106019</v>
      </c>
      <c r="F60" s="11" t="str">
        <f t="shared" si="8"/>
        <v>N/A</v>
      </c>
      <c r="G60" s="43">
        <v>1007.879181</v>
      </c>
      <c r="H60" s="11" t="str">
        <f t="shared" si="9"/>
        <v>N/A</v>
      </c>
      <c r="I60" s="12">
        <v>-7.4</v>
      </c>
      <c r="J60" s="12">
        <v>-3.28</v>
      </c>
      <c r="K60" s="41" t="s">
        <v>739</v>
      </c>
      <c r="L60" s="9" t="str">
        <f t="shared" si="10"/>
        <v>Yes</v>
      </c>
    </row>
    <row r="61" spans="1:12" x14ac:dyDescent="0.25">
      <c r="A61" s="42" t="s">
        <v>1515</v>
      </c>
      <c r="B61" s="33" t="s">
        <v>213</v>
      </c>
      <c r="C61" s="43">
        <v>1297.8882954999999</v>
      </c>
      <c r="D61" s="11" t="str">
        <f t="shared" si="7"/>
        <v>N/A</v>
      </c>
      <c r="E61" s="43">
        <v>1106.4289491</v>
      </c>
      <c r="F61" s="11" t="str">
        <f t="shared" si="8"/>
        <v>N/A</v>
      </c>
      <c r="G61" s="43">
        <v>1141.9779653999999</v>
      </c>
      <c r="H61" s="11" t="str">
        <f t="shared" si="9"/>
        <v>N/A</v>
      </c>
      <c r="I61" s="12">
        <v>-14.8</v>
      </c>
      <c r="J61" s="12">
        <v>3.2130000000000001</v>
      </c>
      <c r="K61" s="41" t="s">
        <v>739</v>
      </c>
      <c r="L61" s="9" t="str">
        <f t="shared" si="10"/>
        <v>Yes</v>
      </c>
    </row>
    <row r="62" spans="1:12" x14ac:dyDescent="0.25">
      <c r="A62" s="42" t="s">
        <v>1516</v>
      </c>
      <c r="B62" s="33" t="s">
        <v>213</v>
      </c>
      <c r="C62" s="43">
        <v>1123.8562890000001</v>
      </c>
      <c r="D62" s="11" t="str">
        <f t="shared" si="7"/>
        <v>N/A</v>
      </c>
      <c r="E62" s="43">
        <v>1142.6503852999999</v>
      </c>
      <c r="F62" s="11" t="str">
        <f t="shared" si="8"/>
        <v>N/A</v>
      </c>
      <c r="G62" s="43">
        <v>1053.8010059999999</v>
      </c>
      <c r="H62" s="11" t="str">
        <f t="shared" si="9"/>
        <v>N/A</v>
      </c>
      <c r="I62" s="12">
        <v>1.6719999999999999</v>
      </c>
      <c r="J62" s="12">
        <v>-7.78</v>
      </c>
      <c r="K62" s="41" t="s">
        <v>739</v>
      </c>
      <c r="L62" s="9" t="str">
        <f t="shared" si="10"/>
        <v>Yes</v>
      </c>
    </row>
    <row r="63" spans="1:12" ht="25" x14ac:dyDescent="0.25">
      <c r="A63" s="42" t="s">
        <v>1517</v>
      </c>
      <c r="B63" s="33" t="s">
        <v>213</v>
      </c>
      <c r="C63" s="43">
        <v>946.69953275</v>
      </c>
      <c r="D63" s="11" t="str">
        <f t="shared" si="7"/>
        <v>N/A</v>
      </c>
      <c r="E63" s="43">
        <v>755.39976364999995</v>
      </c>
      <c r="F63" s="11" t="str">
        <f t="shared" si="8"/>
        <v>N/A</v>
      </c>
      <c r="G63" s="43">
        <v>690.25962815000003</v>
      </c>
      <c r="H63" s="11" t="str">
        <f t="shared" si="9"/>
        <v>N/A</v>
      </c>
      <c r="I63" s="12">
        <v>-20.2</v>
      </c>
      <c r="J63" s="12">
        <v>-8.6199999999999992</v>
      </c>
      <c r="K63" s="41" t="s">
        <v>739</v>
      </c>
      <c r="L63" s="9" t="str">
        <f t="shared" si="10"/>
        <v>Yes</v>
      </c>
    </row>
    <row r="64" spans="1:12" x14ac:dyDescent="0.25">
      <c r="A64" s="42" t="s">
        <v>1518</v>
      </c>
      <c r="B64" s="33" t="s">
        <v>213</v>
      </c>
      <c r="C64" s="43">
        <v>897.78031824000004</v>
      </c>
      <c r="D64" s="11" t="str">
        <f t="shared" si="7"/>
        <v>N/A</v>
      </c>
      <c r="E64" s="43">
        <v>859.51674484</v>
      </c>
      <c r="F64" s="11" t="str">
        <f t="shared" si="8"/>
        <v>N/A</v>
      </c>
      <c r="G64" s="43">
        <v>802.64170731000002</v>
      </c>
      <c r="H64" s="11" t="str">
        <f t="shared" si="9"/>
        <v>N/A</v>
      </c>
      <c r="I64" s="12">
        <v>-4.26</v>
      </c>
      <c r="J64" s="12">
        <v>-6.62</v>
      </c>
      <c r="K64" s="41" t="s">
        <v>739</v>
      </c>
      <c r="L64" s="9" t="str">
        <f t="shared" si="10"/>
        <v>Yes</v>
      </c>
    </row>
    <row r="65" spans="1:12" x14ac:dyDescent="0.25">
      <c r="A65" s="42" t="s">
        <v>1519</v>
      </c>
      <c r="B65" s="33" t="s">
        <v>213</v>
      </c>
      <c r="C65" s="43">
        <v>1136.328857</v>
      </c>
      <c r="D65" s="11" t="str">
        <f t="shared" si="7"/>
        <v>N/A</v>
      </c>
      <c r="E65" s="43">
        <v>1044.9897493000001</v>
      </c>
      <c r="F65" s="11" t="str">
        <f t="shared" si="8"/>
        <v>N/A</v>
      </c>
      <c r="G65" s="43">
        <v>1033.5815404</v>
      </c>
      <c r="H65" s="11" t="str">
        <f t="shared" si="9"/>
        <v>N/A</v>
      </c>
      <c r="I65" s="12">
        <v>-8.0399999999999991</v>
      </c>
      <c r="J65" s="12">
        <v>-1.0900000000000001</v>
      </c>
      <c r="K65" s="41" t="s">
        <v>739</v>
      </c>
      <c r="L65" s="9" t="str">
        <f t="shared" si="10"/>
        <v>Yes</v>
      </c>
    </row>
    <row r="66" spans="1:12" x14ac:dyDescent="0.25">
      <c r="A66" s="42" t="s">
        <v>1520</v>
      </c>
      <c r="B66" s="33" t="s">
        <v>213</v>
      </c>
      <c r="C66" s="43">
        <v>2896.0514681999998</v>
      </c>
      <c r="D66" s="11" t="str">
        <f t="shared" si="7"/>
        <v>N/A</v>
      </c>
      <c r="E66" s="43">
        <v>2657.3891629</v>
      </c>
      <c r="F66" s="11" t="str">
        <f t="shared" si="8"/>
        <v>N/A</v>
      </c>
      <c r="G66" s="43">
        <v>2786.7047929</v>
      </c>
      <c r="H66" s="11" t="str">
        <f t="shared" si="9"/>
        <v>N/A</v>
      </c>
      <c r="I66" s="12">
        <v>-8.24</v>
      </c>
      <c r="J66" s="12">
        <v>4.8659999999999997</v>
      </c>
      <c r="K66" s="41" t="s">
        <v>739</v>
      </c>
      <c r="L66" s="9" t="str">
        <f t="shared" si="10"/>
        <v>Yes</v>
      </c>
    </row>
    <row r="67" spans="1:12" x14ac:dyDescent="0.25">
      <c r="A67" s="42" t="s">
        <v>1521</v>
      </c>
      <c r="B67" s="33" t="s">
        <v>213</v>
      </c>
      <c r="C67" s="43" t="s">
        <v>1746</v>
      </c>
      <c r="D67" s="11" t="str">
        <f t="shared" si="7"/>
        <v>N/A</v>
      </c>
      <c r="E67" s="43">
        <v>0</v>
      </c>
      <c r="F67" s="11" t="str">
        <f t="shared" si="8"/>
        <v>N/A</v>
      </c>
      <c r="G67" s="43">
        <v>433.78260870000003</v>
      </c>
      <c r="H67" s="11" t="str">
        <f t="shared" si="9"/>
        <v>N/A</v>
      </c>
      <c r="I67" s="12" t="s">
        <v>1746</v>
      </c>
      <c r="J67" s="12" t="s">
        <v>1746</v>
      </c>
      <c r="K67" s="41" t="s">
        <v>739</v>
      </c>
      <c r="L67" s="9" t="str">
        <f t="shared" si="10"/>
        <v>N/A</v>
      </c>
    </row>
    <row r="68" spans="1:12" x14ac:dyDescent="0.25">
      <c r="A68" s="42" t="s">
        <v>1522</v>
      </c>
      <c r="B68" s="33" t="s">
        <v>213</v>
      </c>
      <c r="C68" s="43">
        <v>2214.9698659999999</v>
      </c>
      <c r="D68" s="11" t="str">
        <f t="shared" si="7"/>
        <v>N/A</v>
      </c>
      <c r="E68" s="43">
        <v>1990.1932093</v>
      </c>
      <c r="F68" s="11" t="str">
        <f t="shared" si="8"/>
        <v>N/A</v>
      </c>
      <c r="G68" s="43">
        <v>1684.3197391000001</v>
      </c>
      <c r="H68" s="11" t="str">
        <f t="shared" si="9"/>
        <v>N/A</v>
      </c>
      <c r="I68" s="12">
        <v>-10.1</v>
      </c>
      <c r="J68" s="12">
        <v>-15.4</v>
      </c>
      <c r="K68" s="41" t="s">
        <v>739</v>
      </c>
      <c r="L68" s="9" t="str">
        <f t="shared" si="10"/>
        <v>Yes</v>
      </c>
    </row>
    <row r="69" spans="1:12" x14ac:dyDescent="0.25">
      <c r="A69" s="42" t="s">
        <v>1523</v>
      </c>
      <c r="B69" s="33" t="s">
        <v>213</v>
      </c>
      <c r="C69" s="43">
        <v>2546.9351799999999</v>
      </c>
      <c r="D69" s="11" t="str">
        <f t="shared" si="7"/>
        <v>N/A</v>
      </c>
      <c r="E69" s="43">
        <v>2160.4900640999999</v>
      </c>
      <c r="F69" s="11" t="str">
        <f t="shared" si="8"/>
        <v>N/A</v>
      </c>
      <c r="G69" s="43">
        <v>2076.8611606999998</v>
      </c>
      <c r="H69" s="11" t="str">
        <f t="shared" si="9"/>
        <v>N/A</v>
      </c>
      <c r="I69" s="12">
        <v>-15.2</v>
      </c>
      <c r="J69" s="12">
        <v>-3.87</v>
      </c>
      <c r="K69" s="41" t="s">
        <v>739</v>
      </c>
      <c r="L69" s="9" t="str">
        <f t="shared" si="10"/>
        <v>Yes</v>
      </c>
    </row>
    <row r="70" spans="1:12" x14ac:dyDescent="0.25">
      <c r="A70" s="42" t="s">
        <v>1524</v>
      </c>
      <c r="B70" s="33" t="s">
        <v>213</v>
      </c>
      <c r="C70" s="43">
        <v>1536.2922704</v>
      </c>
      <c r="D70" s="11" t="str">
        <f t="shared" si="7"/>
        <v>N/A</v>
      </c>
      <c r="E70" s="43">
        <v>1475.7872984999999</v>
      </c>
      <c r="F70" s="11" t="str">
        <f t="shared" si="8"/>
        <v>N/A</v>
      </c>
      <c r="G70" s="43">
        <v>1303.4655516</v>
      </c>
      <c r="H70" s="11" t="str">
        <f t="shared" si="9"/>
        <v>N/A</v>
      </c>
      <c r="I70" s="12">
        <v>-3.94</v>
      </c>
      <c r="J70" s="12">
        <v>-11.7</v>
      </c>
      <c r="K70" s="41" t="s">
        <v>739</v>
      </c>
      <c r="L70" s="9" t="str">
        <f t="shared" si="10"/>
        <v>Yes</v>
      </c>
    </row>
    <row r="71" spans="1:12" ht="25" x14ac:dyDescent="0.25">
      <c r="A71" s="42" t="s">
        <v>1525</v>
      </c>
      <c r="B71" s="33" t="s">
        <v>213</v>
      </c>
      <c r="C71" s="43">
        <v>1311.6057192999999</v>
      </c>
      <c r="D71" s="11" t="str">
        <f t="shared" si="7"/>
        <v>N/A</v>
      </c>
      <c r="E71" s="43">
        <v>1198.0689376</v>
      </c>
      <c r="F71" s="11" t="str">
        <f t="shared" si="8"/>
        <v>N/A</v>
      </c>
      <c r="G71" s="43">
        <v>1156.9089171000001</v>
      </c>
      <c r="H71" s="11" t="str">
        <f t="shared" si="9"/>
        <v>N/A</v>
      </c>
      <c r="I71" s="12">
        <v>-8.66</v>
      </c>
      <c r="J71" s="12">
        <v>-3.44</v>
      </c>
      <c r="K71" s="41" t="s">
        <v>739</v>
      </c>
      <c r="L71" s="9" t="str">
        <f t="shared" si="10"/>
        <v>Yes</v>
      </c>
    </row>
    <row r="72" spans="1:12" x14ac:dyDescent="0.25">
      <c r="A72" s="42" t="s">
        <v>1526</v>
      </c>
      <c r="B72" s="33" t="s">
        <v>213</v>
      </c>
      <c r="C72" s="43">
        <v>2578.2343025</v>
      </c>
      <c r="D72" s="11" t="str">
        <f t="shared" si="7"/>
        <v>N/A</v>
      </c>
      <c r="E72" s="43">
        <v>2274.0409608999998</v>
      </c>
      <c r="F72" s="11" t="str">
        <f t="shared" si="8"/>
        <v>N/A</v>
      </c>
      <c r="G72" s="43">
        <v>2270.047442</v>
      </c>
      <c r="H72" s="11" t="str">
        <f t="shared" si="9"/>
        <v>N/A</v>
      </c>
      <c r="I72" s="12">
        <v>-11.8</v>
      </c>
      <c r="J72" s="12">
        <v>-0.17599999999999999</v>
      </c>
      <c r="K72" s="41" t="s">
        <v>739</v>
      </c>
      <c r="L72" s="9" t="str">
        <f t="shared" si="10"/>
        <v>Yes</v>
      </c>
    </row>
    <row r="73" spans="1:12" x14ac:dyDescent="0.25">
      <c r="A73" s="42" t="s">
        <v>1527</v>
      </c>
      <c r="B73" s="33" t="s">
        <v>213</v>
      </c>
      <c r="C73" s="43">
        <v>2480.0206621000002</v>
      </c>
      <c r="D73" s="11" t="str">
        <f t="shared" si="7"/>
        <v>N/A</v>
      </c>
      <c r="E73" s="43">
        <v>2270.0956080999999</v>
      </c>
      <c r="F73" s="11" t="str">
        <f t="shared" si="8"/>
        <v>N/A</v>
      </c>
      <c r="G73" s="43">
        <v>1400.2059349000001</v>
      </c>
      <c r="H73" s="11" t="str">
        <f t="shared" si="9"/>
        <v>N/A</v>
      </c>
      <c r="I73" s="12">
        <v>-8.4600000000000009</v>
      </c>
      <c r="J73" s="12">
        <v>-38.299999999999997</v>
      </c>
      <c r="K73" s="41" t="s">
        <v>739</v>
      </c>
      <c r="L73" s="9" t="str">
        <f t="shared" si="10"/>
        <v>No</v>
      </c>
    </row>
    <row r="74" spans="1:12" x14ac:dyDescent="0.25">
      <c r="A74" s="42" t="s">
        <v>1528</v>
      </c>
      <c r="B74" s="33" t="s">
        <v>213</v>
      </c>
      <c r="C74" s="43">
        <v>2053.5479037</v>
      </c>
      <c r="D74" s="11" t="str">
        <f t="shared" si="7"/>
        <v>N/A</v>
      </c>
      <c r="E74" s="43">
        <v>1892.4955818999999</v>
      </c>
      <c r="F74" s="11" t="str">
        <f t="shared" si="8"/>
        <v>N/A</v>
      </c>
      <c r="G74" s="43">
        <v>1693.2078254</v>
      </c>
      <c r="H74" s="11" t="str">
        <f t="shared" si="9"/>
        <v>N/A</v>
      </c>
      <c r="I74" s="12">
        <v>-7.84</v>
      </c>
      <c r="J74" s="12">
        <v>-10.5</v>
      </c>
      <c r="K74" s="41" t="s">
        <v>739</v>
      </c>
      <c r="L74" s="9" t="str">
        <f t="shared" si="10"/>
        <v>Yes</v>
      </c>
    </row>
    <row r="75" spans="1:12" x14ac:dyDescent="0.25">
      <c r="A75" s="42" t="s">
        <v>1610</v>
      </c>
      <c r="B75" s="33" t="s">
        <v>213</v>
      </c>
      <c r="C75" s="43">
        <v>426192673</v>
      </c>
      <c r="D75" s="11" t="str">
        <f t="shared" ref="D75:D144" si="11">IF($B75="N/A","N/A",IF(C75&gt;10,"No",IF(C75&lt;-10,"No","Yes")))</f>
        <v>N/A</v>
      </c>
      <c r="E75" s="43">
        <v>513271405</v>
      </c>
      <c r="F75" s="11" t="str">
        <f t="shared" ref="F75:F144" si="12">IF($B75="N/A","N/A",IF(E75&gt;10,"No",IF(E75&lt;-10,"No","Yes")))</f>
        <v>N/A</v>
      </c>
      <c r="G75" s="43">
        <v>365123723</v>
      </c>
      <c r="H75" s="11" t="str">
        <f t="shared" ref="H75:H144" si="13">IF($B75="N/A","N/A",IF(G75&gt;10,"No",IF(G75&lt;-10,"No","Yes")))</f>
        <v>N/A</v>
      </c>
      <c r="I75" s="12">
        <v>20.43</v>
      </c>
      <c r="J75" s="12">
        <v>-28.9</v>
      </c>
      <c r="K75" s="41" t="s">
        <v>739</v>
      </c>
      <c r="L75" s="9" t="str">
        <f t="shared" ref="L75:L135" si="14">IF(J75="Div by 0", "N/A", IF(K75="N/A","N/A", IF(J75&gt;VALUE(MID(K75,1,2)), "No", IF(J75&lt;-1*VALUE(MID(K75,1,2)), "No", "Yes"))))</f>
        <v>Yes</v>
      </c>
    </row>
    <row r="76" spans="1:12" x14ac:dyDescent="0.25">
      <c r="A76" s="42" t="s">
        <v>598</v>
      </c>
      <c r="B76" s="33" t="s">
        <v>213</v>
      </c>
      <c r="C76" s="34">
        <v>73209</v>
      </c>
      <c r="D76" s="11" t="str">
        <f t="shared" si="11"/>
        <v>N/A</v>
      </c>
      <c r="E76" s="34">
        <v>79604</v>
      </c>
      <c r="F76" s="11" t="str">
        <f t="shared" si="12"/>
        <v>N/A</v>
      </c>
      <c r="G76" s="34">
        <v>64166</v>
      </c>
      <c r="H76" s="11" t="str">
        <f t="shared" si="13"/>
        <v>N/A</v>
      </c>
      <c r="I76" s="12">
        <v>8.7349999999999994</v>
      </c>
      <c r="J76" s="12">
        <v>-19.399999999999999</v>
      </c>
      <c r="K76" s="41" t="s">
        <v>739</v>
      </c>
      <c r="L76" s="9" t="str">
        <f t="shared" si="14"/>
        <v>Yes</v>
      </c>
    </row>
    <row r="77" spans="1:12" x14ac:dyDescent="0.25">
      <c r="A77" s="42" t="s">
        <v>1437</v>
      </c>
      <c r="B77" s="33" t="s">
        <v>213</v>
      </c>
      <c r="C77" s="43">
        <v>5821.5885068999996</v>
      </c>
      <c r="D77" s="11" t="str">
        <f t="shared" si="11"/>
        <v>N/A</v>
      </c>
      <c r="E77" s="43">
        <v>6447.8092181000002</v>
      </c>
      <c r="F77" s="11" t="str">
        <f t="shared" si="12"/>
        <v>N/A</v>
      </c>
      <c r="G77" s="43">
        <v>5690.2989589999997</v>
      </c>
      <c r="H77" s="11" t="str">
        <f t="shared" si="13"/>
        <v>N/A</v>
      </c>
      <c r="I77" s="12">
        <v>10.76</v>
      </c>
      <c r="J77" s="12">
        <v>-11.7</v>
      </c>
      <c r="K77" s="41" t="s">
        <v>739</v>
      </c>
      <c r="L77" s="9" t="str">
        <f t="shared" si="14"/>
        <v>Yes</v>
      </c>
    </row>
    <row r="78" spans="1:12" x14ac:dyDescent="0.25">
      <c r="A78" s="42" t="s">
        <v>1438</v>
      </c>
      <c r="B78" s="33" t="s">
        <v>213</v>
      </c>
      <c r="C78" s="34">
        <v>4.5588110751000004</v>
      </c>
      <c r="D78" s="11" t="str">
        <f t="shared" si="11"/>
        <v>N/A</v>
      </c>
      <c r="E78" s="34">
        <v>4.5933370181999997</v>
      </c>
      <c r="F78" s="11" t="str">
        <f t="shared" si="12"/>
        <v>N/A</v>
      </c>
      <c r="G78" s="34">
        <v>4.2459869712999998</v>
      </c>
      <c r="H78" s="11" t="str">
        <f t="shared" si="13"/>
        <v>N/A</v>
      </c>
      <c r="I78" s="12">
        <v>0.75729999999999997</v>
      </c>
      <c r="J78" s="12">
        <v>-7.56</v>
      </c>
      <c r="K78" s="41" t="s">
        <v>739</v>
      </c>
      <c r="L78" s="9" t="str">
        <f t="shared" si="14"/>
        <v>Yes</v>
      </c>
    </row>
    <row r="79" spans="1:12" x14ac:dyDescent="0.25">
      <c r="A79" s="42" t="s">
        <v>599</v>
      </c>
      <c r="B79" s="33" t="s">
        <v>213</v>
      </c>
      <c r="C79" s="43">
        <v>43377557</v>
      </c>
      <c r="D79" s="11" t="str">
        <f t="shared" si="11"/>
        <v>N/A</v>
      </c>
      <c r="E79" s="43">
        <v>40570538</v>
      </c>
      <c r="F79" s="11" t="str">
        <f t="shared" si="12"/>
        <v>N/A</v>
      </c>
      <c r="G79" s="43">
        <v>40007991</v>
      </c>
      <c r="H79" s="11" t="str">
        <f t="shared" si="13"/>
        <v>N/A</v>
      </c>
      <c r="I79" s="12">
        <v>-6.47</v>
      </c>
      <c r="J79" s="12">
        <v>-1.39</v>
      </c>
      <c r="K79" s="41" t="s">
        <v>739</v>
      </c>
      <c r="L79" s="9" t="str">
        <f t="shared" si="14"/>
        <v>Yes</v>
      </c>
    </row>
    <row r="80" spans="1:12" x14ac:dyDescent="0.25">
      <c r="A80" s="42" t="s">
        <v>600</v>
      </c>
      <c r="B80" s="33" t="s">
        <v>213</v>
      </c>
      <c r="C80" s="34">
        <v>1401</v>
      </c>
      <c r="D80" s="11" t="str">
        <f t="shared" si="11"/>
        <v>N/A</v>
      </c>
      <c r="E80" s="34">
        <v>1465</v>
      </c>
      <c r="F80" s="11" t="str">
        <f t="shared" si="12"/>
        <v>N/A</v>
      </c>
      <c r="G80" s="34">
        <v>1133</v>
      </c>
      <c r="H80" s="11" t="str">
        <f t="shared" si="13"/>
        <v>N/A</v>
      </c>
      <c r="I80" s="12">
        <v>4.5679999999999996</v>
      </c>
      <c r="J80" s="12">
        <v>-22.7</v>
      </c>
      <c r="K80" s="41" t="s">
        <v>739</v>
      </c>
      <c r="L80" s="9" t="str">
        <f t="shared" si="14"/>
        <v>Yes</v>
      </c>
    </row>
    <row r="81" spans="1:12" x14ac:dyDescent="0.25">
      <c r="A81" s="42" t="s">
        <v>1439</v>
      </c>
      <c r="B81" s="33" t="s">
        <v>213</v>
      </c>
      <c r="C81" s="43">
        <v>30961.853675999999</v>
      </c>
      <c r="D81" s="11" t="str">
        <f t="shared" si="11"/>
        <v>N/A</v>
      </c>
      <c r="E81" s="43">
        <v>27693.200000000001</v>
      </c>
      <c r="F81" s="11" t="str">
        <f t="shared" si="12"/>
        <v>N/A</v>
      </c>
      <c r="G81" s="43">
        <v>35311.554280999997</v>
      </c>
      <c r="H81" s="11" t="str">
        <f t="shared" si="13"/>
        <v>N/A</v>
      </c>
      <c r="I81" s="12">
        <v>-10.6</v>
      </c>
      <c r="J81" s="12">
        <v>27.51</v>
      </c>
      <c r="K81" s="41" t="s">
        <v>739</v>
      </c>
      <c r="L81" s="9" t="str">
        <f t="shared" si="14"/>
        <v>Yes</v>
      </c>
    </row>
    <row r="82" spans="1:12" ht="25" x14ac:dyDescent="0.25">
      <c r="A82" s="42" t="s">
        <v>601</v>
      </c>
      <c r="B82" s="33" t="s">
        <v>213</v>
      </c>
      <c r="C82" s="43">
        <v>7561596</v>
      </c>
      <c r="D82" s="11" t="str">
        <f t="shared" si="11"/>
        <v>N/A</v>
      </c>
      <c r="E82" s="43">
        <v>6466204</v>
      </c>
      <c r="F82" s="11" t="str">
        <f t="shared" si="12"/>
        <v>N/A</v>
      </c>
      <c r="G82" s="43">
        <v>4690109</v>
      </c>
      <c r="H82" s="11" t="str">
        <f t="shared" si="13"/>
        <v>N/A</v>
      </c>
      <c r="I82" s="12">
        <v>-14.5</v>
      </c>
      <c r="J82" s="12">
        <v>-27.5</v>
      </c>
      <c r="K82" s="41" t="s">
        <v>739</v>
      </c>
      <c r="L82" s="9" t="str">
        <f t="shared" si="14"/>
        <v>Yes</v>
      </c>
    </row>
    <row r="83" spans="1:12" x14ac:dyDescent="0.25">
      <c r="A83" s="42" t="s">
        <v>602</v>
      </c>
      <c r="B83" s="33" t="s">
        <v>213</v>
      </c>
      <c r="C83" s="34">
        <v>604</v>
      </c>
      <c r="D83" s="11" t="str">
        <f t="shared" si="11"/>
        <v>N/A</v>
      </c>
      <c r="E83" s="34">
        <v>508</v>
      </c>
      <c r="F83" s="11" t="str">
        <f t="shared" si="12"/>
        <v>N/A</v>
      </c>
      <c r="G83" s="34">
        <v>353</v>
      </c>
      <c r="H83" s="11" t="str">
        <f t="shared" si="13"/>
        <v>N/A</v>
      </c>
      <c r="I83" s="12">
        <v>-15.9</v>
      </c>
      <c r="J83" s="12">
        <v>-30.5</v>
      </c>
      <c r="K83" s="41" t="s">
        <v>739</v>
      </c>
      <c r="L83" s="9" t="str">
        <f t="shared" si="14"/>
        <v>No</v>
      </c>
    </row>
    <row r="84" spans="1:12" ht="25" x14ac:dyDescent="0.25">
      <c r="A84" s="4" t="s">
        <v>1440</v>
      </c>
      <c r="B84" s="33" t="s">
        <v>213</v>
      </c>
      <c r="C84" s="43">
        <v>12519.198675</v>
      </c>
      <c r="D84" s="11" t="str">
        <f t="shared" si="11"/>
        <v>N/A</v>
      </c>
      <c r="E84" s="43">
        <v>12728.748030999999</v>
      </c>
      <c r="F84" s="11" t="str">
        <f t="shared" si="12"/>
        <v>N/A</v>
      </c>
      <c r="G84" s="43">
        <v>13286.427761999999</v>
      </c>
      <c r="H84" s="11" t="str">
        <f t="shared" si="13"/>
        <v>N/A</v>
      </c>
      <c r="I84" s="12">
        <v>1.6739999999999999</v>
      </c>
      <c r="J84" s="12">
        <v>4.3810000000000002</v>
      </c>
      <c r="K84" s="41" t="s">
        <v>739</v>
      </c>
      <c r="L84" s="9" t="str">
        <f t="shared" si="14"/>
        <v>Yes</v>
      </c>
    </row>
    <row r="85" spans="1:12" x14ac:dyDescent="0.25">
      <c r="A85" s="4" t="s">
        <v>603</v>
      </c>
      <c r="B85" s="33" t="s">
        <v>213</v>
      </c>
      <c r="C85" s="43">
        <v>490408340</v>
      </c>
      <c r="D85" s="11" t="str">
        <f t="shared" si="11"/>
        <v>N/A</v>
      </c>
      <c r="E85" s="43">
        <v>497872584</v>
      </c>
      <c r="F85" s="11" t="str">
        <f t="shared" si="12"/>
        <v>N/A</v>
      </c>
      <c r="G85" s="43">
        <v>487070017</v>
      </c>
      <c r="H85" s="11" t="str">
        <f t="shared" si="13"/>
        <v>N/A</v>
      </c>
      <c r="I85" s="12">
        <v>1.522</v>
      </c>
      <c r="J85" s="12">
        <v>-2.17</v>
      </c>
      <c r="K85" s="41" t="s">
        <v>739</v>
      </c>
      <c r="L85" s="9" t="str">
        <f t="shared" si="14"/>
        <v>Yes</v>
      </c>
    </row>
    <row r="86" spans="1:12" x14ac:dyDescent="0.25">
      <c r="A86" s="4" t="s">
        <v>604</v>
      </c>
      <c r="B86" s="33" t="s">
        <v>213</v>
      </c>
      <c r="C86" s="34">
        <v>2957</v>
      </c>
      <c r="D86" s="11" t="str">
        <f t="shared" si="11"/>
        <v>N/A</v>
      </c>
      <c r="E86" s="34">
        <v>2944</v>
      </c>
      <c r="F86" s="11" t="str">
        <f t="shared" si="12"/>
        <v>N/A</v>
      </c>
      <c r="G86" s="34">
        <v>2840</v>
      </c>
      <c r="H86" s="11" t="str">
        <f t="shared" si="13"/>
        <v>N/A</v>
      </c>
      <c r="I86" s="12">
        <v>-0.44</v>
      </c>
      <c r="J86" s="12">
        <v>-3.53</v>
      </c>
      <c r="K86" s="41" t="s">
        <v>739</v>
      </c>
      <c r="L86" s="9" t="str">
        <f t="shared" si="14"/>
        <v>Yes</v>
      </c>
    </row>
    <row r="87" spans="1:12" x14ac:dyDescent="0.25">
      <c r="A87" s="4" t="s">
        <v>1441</v>
      </c>
      <c r="B87" s="33" t="s">
        <v>213</v>
      </c>
      <c r="C87" s="43">
        <v>165846.58098999999</v>
      </c>
      <c r="D87" s="11" t="str">
        <f t="shared" si="11"/>
        <v>N/A</v>
      </c>
      <c r="E87" s="43">
        <v>169114.32879999999</v>
      </c>
      <c r="F87" s="11" t="str">
        <f t="shared" si="12"/>
        <v>N/A</v>
      </c>
      <c r="G87" s="43">
        <v>171503.52711</v>
      </c>
      <c r="H87" s="11" t="str">
        <f t="shared" si="13"/>
        <v>N/A</v>
      </c>
      <c r="I87" s="12">
        <v>1.97</v>
      </c>
      <c r="J87" s="12">
        <v>1.413</v>
      </c>
      <c r="K87" s="41" t="s">
        <v>739</v>
      </c>
      <c r="L87" s="9" t="str">
        <f t="shared" si="14"/>
        <v>Yes</v>
      </c>
    </row>
    <row r="88" spans="1:12" x14ac:dyDescent="0.25">
      <c r="A88" s="42" t="s">
        <v>605</v>
      </c>
      <c r="B88" s="33" t="s">
        <v>213</v>
      </c>
      <c r="C88" s="43">
        <v>3051400543</v>
      </c>
      <c r="D88" s="11" t="str">
        <f t="shared" si="11"/>
        <v>N/A</v>
      </c>
      <c r="E88" s="43">
        <v>3036480375</v>
      </c>
      <c r="F88" s="11" t="str">
        <f t="shared" si="12"/>
        <v>N/A</v>
      </c>
      <c r="G88" s="43">
        <v>3003794810</v>
      </c>
      <c r="H88" s="11" t="str">
        <f t="shared" si="13"/>
        <v>N/A</v>
      </c>
      <c r="I88" s="12">
        <v>-0.48899999999999999</v>
      </c>
      <c r="J88" s="12">
        <v>-1.08</v>
      </c>
      <c r="K88" s="41" t="s">
        <v>739</v>
      </c>
      <c r="L88" s="9" t="str">
        <f t="shared" si="14"/>
        <v>Yes</v>
      </c>
    </row>
    <row r="89" spans="1:12" x14ac:dyDescent="0.25">
      <c r="A89" s="44" t="s">
        <v>606</v>
      </c>
      <c r="B89" s="34" t="s">
        <v>213</v>
      </c>
      <c r="C89" s="34">
        <v>76394</v>
      </c>
      <c r="D89" s="11" t="str">
        <f t="shared" si="11"/>
        <v>N/A</v>
      </c>
      <c r="E89" s="34">
        <v>76938</v>
      </c>
      <c r="F89" s="11" t="str">
        <f t="shared" si="12"/>
        <v>N/A</v>
      </c>
      <c r="G89" s="34">
        <v>75505</v>
      </c>
      <c r="H89" s="11" t="str">
        <f t="shared" si="13"/>
        <v>N/A</v>
      </c>
      <c r="I89" s="12">
        <v>0.71209999999999996</v>
      </c>
      <c r="J89" s="12">
        <v>-1.86</v>
      </c>
      <c r="K89" s="1" t="s">
        <v>739</v>
      </c>
      <c r="L89" s="9" t="str">
        <f t="shared" si="14"/>
        <v>Yes</v>
      </c>
    </row>
    <row r="90" spans="1:12" x14ac:dyDescent="0.25">
      <c r="A90" s="42" t="s">
        <v>1442</v>
      </c>
      <c r="B90" s="33" t="s">
        <v>213</v>
      </c>
      <c r="C90" s="43">
        <v>39942.934563000003</v>
      </c>
      <c r="D90" s="11" t="str">
        <f t="shared" si="11"/>
        <v>N/A</v>
      </c>
      <c r="E90" s="43">
        <v>39466.588357000001</v>
      </c>
      <c r="F90" s="11" t="str">
        <f t="shared" si="12"/>
        <v>N/A</v>
      </c>
      <c r="G90" s="43">
        <v>39782.727103999998</v>
      </c>
      <c r="H90" s="11" t="str">
        <f t="shared" si="13"/>
        <v>N/A</v>
      </c>
      <c r="I90" s="12">
        <v>-1.19</v>
      </c>
      <c r="J90" s="12">
        <v>0.80100000000000005</v>
      </c>
      <c r="K90" s="41" t="s">
        <v>739</v>
      </c>
      <c r="L90" s="9" t="str">
        <f t="shared" si="14"/>
        <v>Yes</v>
      </c>
    </row>
    <row r="91" spans="1:12" x14ac:dyDescent="0.25">
      <c r="A91" s="42" t="s">
        <v>607</v>
      </c>
      <c r="B91" s="33" t="s">
        <v>213</v>
      </c>
      <c r="C91" s="43">
        <v>140949995</v>
      </c>
      <c r="D91" s="11" t="str">
        <f t="shared" si="11"/>
        <v>N/A</v>
      </c>
      <c r="E91" s="43">
        <v>146663203</v>
      </c>
      <c r="F91" s="11" t="str">
        <f t="shared" si="12"/>
        <v>N/A</v>
      </c>
      <c r="G91" s="43">
        <v>100602632</v>
      </c>
      <c r="H91" s="11" t="str">
        <f t="shared" si="13"/>
        <v>N/A</v>
      </c>
      <c r="I91" s="12">
        <v>4.0529999999999999</v>
      </c>
      <c r="J91" s="12">
        <v>-31.4</v>
      </c>
      <c r="K91" s="41" t="s">
        <v>739</v>
      </c>
      <c r="L91" s="9" t="str">
        <f t="shared" si="14"/>
        <v>No</v>
      </c>
    </row>
    <row r="92" spans="1:12" x14ac:dyDescent="0.25">
      <c r="A92" s="42" t="s">
        <v>608</v>
      </c>
      <c r="B92" s="33" t="s">
        <v>213</v>
      </c>
      <c r="C92" s="34">
        <v>477926</v>
      </c>
      <c r="D92" s="11" t="str">
        <f t="shared" si="11"/>
        <v>N/A</v>
      </c>
      <c r="E92" s="34">
        <v>500991</v>
      </c>
      <c r="F92" s="11" t="str">
        <f t="shared" si="12"/>
        <v>N/A</v>
      </c>
      <c r="G92" s="34">
        <v>386214</v>
      </c>
      <c r="H92" s="11" t="str">
        <f t="shared" si="13"/>
        <v>N/A</v>
      </c>
      <c r="I92" s="12">
        <v>4.8259999999999996</v>
      </c>
      <c r="J92" s="12">
        <v>-22.9</v>
      </c>
      <c r="K92" s="41" t="s">
        <v>739</v>
      </c>
      <c r="L92" s="9" t="str">
        <f t="shared" si="14"/>
        <v>Yes</v>
      </c>
    </row>
    <row r="93" spans="1:12" x14ac:dyDescent="0.25">
      <c r="A93" s="42" t="s">
        <v>1443</v>
      </c>
      <c r="B93" s="33" t="s">
        <v>213</v>
      </c>
      <c r="C93" s="43">
        <v>294.92012362000003</v>
      </c>
      <c r="D93" s="11" t="str">
        <f t="shared" si="11"/>
        <v>N/A</v>
      </c>
      <c r="E93" s="43">
        <v>292.74618306999997</v>
      </c>
      <c r="F93" s="11" t="str">
        <f t="shared" si="12"/>
        <v>N/A</v>
      </c>
      <c r="G93" s="43">
        <v>260.48416680999998</v>
      </c>
      <c r="H93" s="11" t="str">
        <f t="shared" si="13"/>
        <v>N/A</v>
      </c>
      <c r="I93" s="12">
        <v>-0.73699999999999999</v>
      </c>
      <c r="J93" s="12">
        <v>-11</v>
      </c>
      <c r="K93" s="41" t="s">
        <v>739</v>
      </c>
      <c r="L93" s="9" t="str">
        <f t="shared" si="14"/>
        <v>Yes</v>
      </c>
    </row>
    <row r="94" spans="1:12" x14ac:dyDescent="0.25">
      <c r="A94" s="42" t="s">
        <v>609</v>
      </c>
      <c r="B94" s="33" t="s">
        <v>213</v>
      </c>
      <c r="C94" s="43">
        <v>82265155</v>
      </c>
      <c r="D94" s="11" t="str">
        <f t="shared" si="11"/>
        <v>N/A</v>
      </c>
      <c r="E94" s="43">
        <v>82404341</v>
      </c>
      <c r="F94" s="11" t="str">
        <f t="shared" si="12"/>
        <v>N/A</v>
      </c>
      <c r="G94" s="43">
        <v>53333618</v>
      </c>
      <c r="H94" s="11" t="str">
        <f t="shared" si="13"/>
        <v>N/A</v>
      </c>
      <c r="I94" s="12">
        <v>0.16919999999999999</v>
      </c>
      <c r="J94" s="12">
        <v>-35.299999999999997</v>
      </c>
      <c r="K94" s="41" t="s">
        <v>739</v>
      </c>
      <c r="L94" s="9" t="str">
        <f t="shared" si="14"/>
        <v>No</v>
      </c>
    </row>
    <row r="95" spans="1:12" x14ac:dyDescent="0.25">
      <c r="A95" s="42" t="s">
        <v>610</v>
      </c>
      <c r="B95" s="33" t="s">
        <v>213</v>
      </c>
      <c r="C95" s="34">
        <v>208922</v>
      </c>
      <c r="D95" s="11" t="str">
        <f t="shared" si="11"/>
        <v>N/A</v>
      </c>
      <c r="E95" s="34">
        <v>204888</v>
      </c>
      <c r="F95" s="11" t="str">
        <f t="shared" si="12"/>
        <v>N/A</v>
      </c>
      <c r="G95" s="34">
        <v>154268</v>
      </c>
      <c r="H95" s="11" t="str">
        <f t="shared" si="13"/>
        <v>N/A</v>
      </c>
      <c r="I95" s="12">
        <v>-1.93</v>
      </c>
      <c r="J95" s="12">
        <v>-24.7</v>
      </c>
      <c r="K95" s="41" t="s">
        <v>739</v>
      </c>
      <c r="L95" s="9" t="str">
        <f t="shared" si="14"/>
        <v>Yes</v>
      </c>
    </row>
    <row r="96" spans="1:12" x14ac:dyDescent="0.25">
      <c r="A96" s="42" t="s">
        <v>1444</v>
      </c>
      <c r="B96" s="33" t="s">
        <v>213</v>
      </c>
      <c r="C96" s="43">
        <v>393.76013535999999</v>
      </c>
      <c r="D96" s="11" t="str">
        <f t="shared" si="11"/>
        <v>N/A</v>
      </c>
      <c r="E96" s="43">
        <v>402.19212936000002</v>
      </c>
      <c r="F96" s="11" t="str">
        <f t="shared" si="12"/>
        <v>N/A</v>
      </c>
      <c r="G96" s="43">
        <v>345.72055125000003</v>
      </c>
      <c r="H96" s="11" t="str">
        <f t="shared" si="13"/>
        <v>N/A</v>
      </c>
      <c r="I96" s="12">
        <v>2.141</v>
      </c>
      <c r="J96" s="12">
        <v>-14</v>
      </c>
      <c r="K96" s="41" t="s">
        <v>739</v>
      </c>
      <c r="L96" s="9" t="str">
        <f t="shared" si="14"/>
        <v>Yes</v>
      </c>
    </row>
    <row r="97" spans="1:12" ht="25" x14ac:dyDescent="0.25">
      <c r="A97" s="42" t="s">
        <v>611</v>
      </c>
      <c r="B97" s="33" t="s">
        <v>213</v>
      </c>
      <c r="C97" s="43">
        <v>5587294</v>
      </c>
      <c r="D97" s="11" t="str">
        <f t="shared" si="11"/>
        <v>N/A</v>
      </c>
      <c r="E97" s="43">
        <v>5618324</v>
      </c>
      <c r="F97" s="11" t="str">
        <f t="shared" si="12"/>
        <v>N/A</v>
      </c>
      <c r="G97" s="43">
        <v>3700817</v>
      </c>
      <c r="H97" s="11" t="str">
        <f t="shared" si="13"/>
        <v>N/A</v>
      </c>
      <c r="I97" s="12">
        <v>0.5554</v>
      </c>
      <c r="J97" s="12">
        <v>-34.1</v>
      </c>
      <c r="K97" s="41" t="s">
        <v>739</v>
      </c>
      <c r="L97" s="9" t="str">
        <f t="shared" si="14"/>
        <v>No</v>
      </c>
    </row>
    <row r="98" spans="1:12" x14ac:dyDescent="0.25">
      <c r="A98" s="42" t="s">
        <v>612</v>
      </c>
      <c r="B98" s="33" t="s">
        <v>213</v>
      </c>
      <c r="C98" s="34">
        <v>101187</v>
      </c>
      <c r="D98" s="11" t="str">
        <f t="shared" si="11"/>
        <v>N/A</v>
      </c>
      <c r="E98" s="34">
        <v>100584</v>
      </c>
      <c r="F98" s="11" t="str">
        <f t="shared" si="12"/>
        <v>N/A</v>
      </c>
      <c r="G98" s="34">
        <v>71531</v>
      </c>
      <c r="H98" s="11" t="str">
        <f t="shared" si="13"/>
        <v>N/A</v>
      </c>
      <c r="I98" s="12">
        <v>-0.59599999999999997</v>
      </c>
      <c r="J98" s="12">
        <v>-28.9</v>
      </c>
      <c r="K98" s="41" t="s">
        <v>739</v>
      </c>
      <c r="L98" s="9" t="str">
        <f t="shared" si="14"/>
        <v>Yes</v>
      </c>
    </row>
    <row r="99" spans="1:12" ht="25" x14ac:dyDescent="0.25">
      <c r="A99" s="42" t="s">
        <v>1445</v>
      </c>
      <c r="B99" s="33" t="s">
        <v>213</v>
      </c>
      <c r="C99" s="43">
        <v>55.217508178000003</v>
      </c>
      <c r="D99" s="11" t="str">
        <f t="shared" si="11"/>
        <v>N/A</v>
      </c>
      <c r="E99" s="43">
        <v>55.857034916000003</v>
      </c>
      <c r="F99" s="11" t="str">
        <f t="shared" si="12"/>
        <v>N/A</v>
      </c>
      <c r="G99" s="43">
        <v>51.737246788</v>
      </c>
      <c r="H99" s="11" t="str">
        <f t="shared" si="13"/>
        <v>N/A</v>
      </c>
      <c r="I99" s="12">
        <v>1.1579999999999999</v>
      </c>
      <c r="J99" s="12">
        <v>-7.38</v>
      </c>
      <c r="K99" s="41" t="s">
        <v>739</v>
      </c>
      <c r="L99" s="9" t="str">
        <f t="shared" si="14"/>
        <v>Yes</v>
      </c>
    </row>
    <row r="100" spans="1:12" ht="25" x14ac:dyDescent="0.25">
      <c r="A100" s="42" t="s">
        <v>613</v>
      </c>
      <c r="B100" s="33" t="s">
        <v>213</v>
      </c>
      <c r="C100" s="43">
        <v>63145715</v>
      </c>
      <c r="D100" s="11" t="str">
        <f t="shared" si="11"/>
        <v>N/A</v>
      </c>
      <c r="E100" s="43">
        <v>61081334</v>
      </c>
      <c r="F100" s="11" t="str">
        <f t="shared" si="12"/>
        <v>N/A</v>
      </c>
      <c r="G100" s="43">
        <v>40853111</v>
      </c>
      <c r="H100" s="11" t="str">
        <f t="shared" si="13"/>
        <v>N/A</v>
      </c>
      <c r="I100" s="12">
        <v>-3.27</v>
      </c>
      <c r="J100" s="12">
        <v>-33.1</v>
      </c>
      <c r="K100" s="41" t="s">
        <v>739</v>
      </c>
      <c r="L100" s="9" t="str">
        <f t="shared" si="14"/>
        <v>No</v>
      </c>
    </row>
    <row r="101" spans="1:12" x14ac:dyDescent="0.25">
      <c r="A101" s="42" t="s">
        <v>614</v>
      </c>
      <c r="B101" s="33" t="s">
        <v>213</v>
      </c>
      <c r="C101" s="34">
        <v>200485</v>
      </c>
      <c r="D101" s="11" t="str">
        <f t="shared" si="11"/>
        <v>N/A</v>
      </c>
      <c r="E101" s="34">
        <v>203796</v>
      </c>
      <c r="F101" s="11" t="str">
        <f t="shared" si="12"/>
        <v>N/A</v>
      </c>
      <c r="G101" s="34">
        <v>155432</v>
      </c>
      <c r="H101" s="11" t="str">
        <f t="shared" si="13"/>
        <v>N/A</v>
      </c>
      <c r="I101" s="12">
        <v>1.651</v>
      </c>
      <c r="J101" s="12">
        <v>-23.7</v>
      </c>
      <c r="K101" s="41" t="s">
        <v>739</v>
      </c>
      <c r="L101" s="9" t="str">
        <f t="shared" si="14"/>
        <v>Yes</v>
      </c>
    </row>
    <row r="102" spans="1:12" x14ac:dyDescent="0.25">
      <c r="A102" s="42" t="s">
        <v>1446</v>
      </c>
      <c r="B102" s="33" t="s">
        <v>213</v>
      </c>
      <c r="C102" s="43">
        <v>314.96478539999998</v>
      </c>
      <c r="D102" s="11" t="str">
        <f t="shared" si="11"/>
        <v>N/A</v>
      </c>
      <c r="E102" s="43">
        <v>299.71802194000003</v>
      </c>
      <c r="F102" s="11" t="str">
        <f t="shared" si="12"/>
        <v>N/A</v>
      </c>
      <c r="G102" s="43">
        <v>262.83590894999998</v>
      </c>
      <c r="H102" s="11" t="str">
        <f t="shared" si="13"/>
        <v>N/A</v>
      </c>
      <c r="I102" s="12">
        <v>-4.84</v>
      </c>
      <c r="J102" s="12">
        <v>-12.3</v>
      </c>
      <c r="K102" s="41" t="s">
        <v>739</v>
      </c>
      <c r="L102" s="9" t="str">
        <f t="shared" si="14"/>
        <v>Yes</v>
      </c>
    </row>
    <row r="103" spans="1:12" x14ac:dyDescent="0.25">
      <c r="A103" s="42" t="s">
        <v>615</v>
      </c>
      <c r="B103" s="33" t="s">
        <v>213</v>
      </c>
      <c r="C103" s="43">
        <v>47166047</v>
      </c>
      <c r="D103" s="11" t="str">
        <f t="shared" si="11"/>
        <v>N/A</v>
      </c>
      <c r="E103" s="43">
        <v>51179306</v>
      </c>
      <c r="F103" s="11" t="str">
        <f t="shared" si="12"/>
        <v>N/A</v>
      </c>
      <c r="G103" s="43">
        <v>30668233</v>
      </c>
      <c r="H103" s="11" t="str">
        <f t="shared" si="13"/>
        <v>N/A</v>
      </c>
      <c r="I103" s="12">
        <v>8.5090000000000003</v>
      </c>
      <c r="J103" s="12">
        <v>-40.1</v>
      </c>
      <c r="K103" s="41" t="s">
        <v>739</v>
      </c>
      <c r="L103" s="9" t="str">
        <f t="shared" si="14"/>
        <v>No</v>
      </c>
    </row>
    <row r="104" spans="1:12" x14ac:dyDescent="0.25">
      <c r="A104" s="42" t="s">
        <v>616</v>
      </c>
      <c r="B104" s="33" t="s">
        <v>213</v>
      </c>
      <c r="C104" s="34">
        <v>109096</v>
      </c>
      <c r="D104" s="11" t="str">
        <f t="shared" si="11"/>
        <v>N/A</v>
      </c>
      <c r="E104" s="34">
        <v>119978</v>
      </c>
      <c r="F104" s="11" t="str">
        <f t="shared" si="12"/>
        <v>N/A</v>
      </c>
      <c r="G104" s="34">
        <v>79519</v>
      </c>
      <c r="H104" s="11" t="str">
        <f t="shared" si="13"/>
        <v>N/A</v>
      </c>
      <c r="I104" s="12">
        <v>9.9749999999999996</v>
      </c>
      <c r="J104" s="12">
        <v>-33.700000000000003</v>
      </c>
      <c r="K104" s="41" t="s">
        <v>739</v>
      </c>
      <c r="L104" s="9" t="str">
        <f t="shared" si="14"/>
        <v>No</v>
      </c>
    </row>
    <row r="105" spans="1:12" x14ac:dyDescent="0.25">
      <c r="A105" s="42" t="s">
        <v>1447</v>
      </c>
      <c r="B105" s="33" t="s">
        <v>213</v>
      </c>
      <c r="C105" s="43">
        <v>432.33525519</v>
      </c>
      <c r="D105" s="11" t="str">
        <f t="shared" si="11"/>
        <v>N/A</v>
      </c>
      <c r="E105" s="43">
        <v>426.57242160999999</v>
      </c>
      <c r="F105" s="11" t="str">
        <f t="shared" si="12"/>
        <v>N/A</v>
      </c>
      <c r="G105" s="43">
        <v>385.67176397999998</v>
      </c>
      <c r="H105" s="11" t="str">
        <f t="shared" si="13"/>
        <v>N/A</v>
      </c>
      <c r="I105" s="12">
        <v>-1.33</v>
      </c>
      <c r="J105" s="12">
        <v>-9.59</v>
      </c>
      <c r="K105" s="41" t="s">
        <v>739</v>
      </c>
      <c r="L105" s="9" t="str">
        <f t="shared" si="14"/>
        <v>Yes</v>
      </c>
    </row>
    <row r="106" spans="1:12" ht="25" x14ac:dyDescent="0.25">
      <c r="A106" s="42" t="s">
        <v>617</v>
      </c>
      <c r="B106" s="33" t="s">
        <v>213</v>
      </c>
      <c r="C106" s="43">
        <v>151809694</v>
      </c>
      <c r="D106" s="11" t="str">
        <f t="shared" si="11"/>
        <v>N/A</v>
      </c>
      <c r="E106" s="43">
        <v>157922542</v>
      </c>
      <c r="F106" s="11" t="str">
        <f t="shared" si="12"/>
        <v>N/A</v>
      </c>
      <c r="G106" s="43">
        <v>112009355</v>
      </c>
      <c r="H106" s="11" t="str">
        <f t="shared" si="13"/>
        <v>N/A</v>
      </c>
      <c r="I106" s="12">
        <v>4.0270000000000001</v>
      </c>
      <c r="J106" s="12">
        <v>-29.1</v>
      </c>
      <c r="K106" s="41" t="s">
        <v>739</v>
      </c>
      <c r="L106" s="9" t="str">
        <f t="shared" si="14"/>
        <v>Yes</v>
      </c>
    </row>
    <row r="107" spans="1:12" x14ac:dyDescent="0.25">
      <c r="A107" s="42" t="s">
        <v>618</v>
      </c>
      <c r="B107" s="33" t="s">
        <v>213</v>
      </c>
      <c r="C107" s="34">
        <v>17532</v>
      </c>
      <c r="D107" s="11" t="str">
        <f t="shared" si="11"/>
        <v>N/A</v>
      </c>
      <c r="E107" s="34">
        <v>17142</v>
      </c>
      <c r="F107" s="11" t="str">
        <f t="shared" si="12"/>
        <v>N/A</v>
      </c>
      <c r="G107" s="34">
        <v>12069</v>
      </c>
      <c r="H107" s="11" t="str">
        <f t="shared" si="13"/>
        <v>N/A</v>
      </c>
      <c r="I107" s="12">
        <v>-2.2200000000000002</v>
      </c>
      <c r="J107" s="12">
        <v>-29.6</v>
      </c>
      <c r="K107" s="41" t="s">
        <v>739</v>
      </c>
      <c r="L107" s="9" t="str">
        <f t="shared" si="14"/>
        <v>Yes</v>
      </c>
    </row>
    <row r="108" spans="1:12" x14ac:dyDescent="0.25">
      <c r="A108" s="42" t="s">
        <v>1448</v>
      </c>
      <c r="B108" s="33" t="s">
        <v>213</v>
      </c>
      <c r="C108" s="43">
        <v>8659.0060460999994</v>
      </c>
      <c r="D108" s="11" t="str">
        <f t="shared" si="11"/>
        <v>N/A</v>
      </c>
      <c r="E108" s="43">
        <v>9212.6089138000007</v>
      </c>
      <c r="F108" s="11" t="str">
        <f t="shared" si="12"/>
        <v>N/A</v>
      </c>
      <c r="G108" s="43">
        <v>9280.7486121000002</v>
      </c>
      <c r="H108" s="11" t="str">
        <f t="shared" si="13"/>
        <v>N/A</v>
      </c>
      <c r="I108" s="12">
        <v>6.3929999999999998</v>
      </c>
      <c r="J108" s="12">
        <v>0.73960000000000004</v>
      </c>
      <c r="K108" s="41" t="s">
        <v>739</v>
      </c>
      <c r="L108" s="9" t="str">
        <f t="shared" si="14"/>
        <v>Yes</v>
      </c>
    </row>
    <row r="109" spans="1:12" x14ac:dyDescent="0.25">
      <c r="A109" s="42" t="s">
        <v>619</v>
      </c>
      <c r="B109" s="33" t="s">
        <v>213</v>
      </c>
      <c r="C109" s="43">
        <v>80680280</v>
      </c>
      <c r="D109" s="11" t="str">
        <f t="shared" si="11"/>
        <v>N/A</v>
      </c>
      <c r="E109" s="43">
        <v>85427307</v>
      </c>
      <c r="F109" s="11" t="str">
        <f t="shared" si="12"/>
        <v>N/A</v>
      </c>
      <c r="G109" s="43">
        <v>54410974</v>
      </c>
      <c r="H109" s="11" t="str">
        <f t="shared" si="13"/>
        <v>N/A</v>
      </c>
      <c r="I109" s="12">
        <v>5.8840000000000003</v>
      </c>
      <c r="J109" s="12">
        <v>-36.299999999999997</v>
      </c>
      <c r="K109" s="41" t="s">
        <v>739</v>
      </c>
      <c r="L109" s="9" t="str">
        <f t="shared" si="14"/>
        <v>No</v>
      </c>
    </row>
    <row r="110" spans="1:12" x14ac:dyDescent="0.25">
      <c r="A110" s="42" t="s">
        <v>620</v>
      </c>
      <c r="B110" s="33" t="s">
        <v>213</v>
      </c>
      <c r="C110" s="34">
        <v>380276</v>
      </c>
      <c r="D110" s="11" t="str">
        <f t="shared" si="11"/>
        <v>N/A</v>
      </c>
      <c r="E110" s="34">
        <v>390641</v>
      </c>
      <c r="F110" s="11" t="str">
        <f t="shared" si="12"/>
        <v>N/A</v>
      </c>
      <c r="G110" s="34">
        <v>299499</v>
      </c>
      <c r="H110" s="11" t="str">
        <f t="shared" si="13"/>
        <v>N/A</v>
      </c>
      <c r="I110" s="12">
        <v>2.726</v>
      </c>
      <c r="J110" s="12">
        <v>-23.3</v>
      </c>
      <c r="K110" s="41" t="s">
        <v>739</v>
      </c>
      <c r="L110" s="9" t="str">
        <f t="shared" si="14"/>
        <v>Yes</v>
      </c>
    </row>
    <row r="111" spans="1:12" x14ac:dyDescent="0.25">
      <c r="A111" s="42" t="s">
        <v>1449</v>
      </c>
      <c r="B111" s="33" t="s">
        <v>213</v>
      </c>
      <c r="C111" s="43">
        <v>212.16242939</v>
      </c>
      <c r="D111" s="11" t="str">
        <f t="shared" si="11"/>
        <v>N/A</v>
      </c>
      <c r="E111" s="43">
        <v>218.68494858</v>
      </c>
      <c r="F111" s="11" t="str">
        <f t="shared" si="12"/>
        <v>N/A</v>
      </c>
      <c r="G111" s="43">
        <v>181.67330776</v>
      </c>
      <c r="H111" s="11" t="str">
        <f t="shared" si="13"/>
        <v>N/A</v>
      </c>
      <c r="I111" s="12">
        <v>3.0739999999999998</v>
      </c>
      <c r="J111" s="12">
        <v>-16.899999999999999</v>
      </c>
      <c r="K111" s="41" t="s">
        <v>739</v>
      </c>
      <c r="L111" s="9" t="str">
        <f t="shared" si="14"/>
        <v>Yes</v>
      </c>
    </row>
    <row r="112" spans="1:12" x14ac:dyDescent="0.25">
      <c r="A112" s="42" t="s">
        <v>621</v>
      </c>
      <c r="B112" s="33" t="s">
        <v>213</v>
      </c>
      <c r="C112" s="43">
        <v>432594228</v>
      </c>
      <c r="D112" s="11" t="str">
        <f t="shared" si="11"/>
        <v>N/A</v>
      </c>
      <c r="E112" s="43">
        <v>463545200</v>
      </c>
      <c r="F112" s="11" t="str">
        <f t="shared" si="12"/>
        <v>N/A</v>
      </c>
      <c r="G112" s="43">
        <v>275469448</v>
      </c>
      <c r="H112" s="11" t="str">
        <f t="shared" si="13"/>
        <v>N/A</v>
      </c>
      <c r="I112" s="12">
        <v>7.1550000000000002</v>
      </c>
      <c r="J112" s="12">
        <v>-40.6</v>
      </c>
      <c r="K112" s="41" t="s">
        <v>739</v>
      </c>
      <c r="L112" s="9" t="str">
        <f t="shared" si="14"/>
        <v>No</v>
      </c>
    </row>
    <row r="113" spans="1:12" x14ac:dyDescent="0.25">
      <c r="A113" s="42" t="s">
        <v>622</v>
      </c>
      <c r="B113" s="33" t="s">
        <v>213</v>
      </c>
      <c r="C113" s="34">
        <v>458723</v>
      </c>
      <c r="D113" s="11" t="str">
        <f t="shared" si="11"/>
        <v>N/A</v>
      </c>
      <c r="E113" s="34">
        <v>478116</v>
      </c>
      <c r="F113" s="11" t="str">
        <f t="shared" si="12"/>
        <v>N/A</v>
      </c>
      <c r="G113" s="34">
        <v>359316</v>
      </c>
      <c r="H113" s="11" t="str">
        <f t="shared" si="13"/>
        <v>N/A</v>
      </c>
      <c r="I113" s="12">
        <v>4.2279999999999998</v>
      </c>
      <c r="J113" s="12">
        <v>-24.8</v>
      </c>
      <c r="K113" s="41" t="s">
        <v>739</v>
      </c>
      <c r="L113" s="9" t="str">
        <f t="shared" si="14"/>
        <v>Yes</v>
      </c>
    </row>
    <row r="114" spans="1:12" x14ac:dyDescent="0.25">
      <c r="A114" s="42" t="s">
        <v>1450</v>
      </c>
      <c r="B114" s="33" t="s">
        <v>213</v>
      </c>
      <c r="C114" s="43">
        <v>943.04019636999999</v>
      </c>
      <c r="D114" s="11" t="str">
        <f t="shared" si="11"/>
        <v>N/A</v>
      </c>
      <c r="E114" s="43">
        <v>969.52455053000006</v>
      </c>
      <c r="F114" s="11" t="str">
        <f t="shared" si="12"/>
        <v>N/A</v>
      </c>
      <c r="G114" s="43">
        <v>766.64954524999996</v>
      </c>
      <c r="H114" s="11" t="str">
        <f t="shared" si="13"/>
        <v>N/A</v>
      </c>
      <c r="I114" s="12">
        <v>2.8079999999999998</v>
      </c>
      <c r="J114" s="12">
        <v>-20.9</v>
      </c>
      <c r="K114" s="41" t="s">
        <v>739</v>
      </c>
      <c r="L114" s="9" t="str">
        <f t="shared" si="14"/>
        <v>Yes</v>
      </c>
    </row>
    <row r="115" spans="1:12" ht="25" x14ac:dyDescent="0.25">
      <c r="A115" s="42" t="s">
        <v>623</v>
      </c>
      <c r="B115" s="33" t="s">
        <v>213</v>
      </c>
      <c r="C115" s="43">
        <v>913862661</v>
      </c>
      <c r="D115" s="11" t="str">
        <f t="shared" si="11"/>
        <v>N/A</v>
      </c>
      <c r="E115" s="43">
        <v>764120129</v>
      </c>
      <c r="F115" s="11" t="str">
        <f t="shared" si="12"/>
        <v>N/A</v>
      </c>
      <c r="G115" s="43">
        <v>840615398</v>
      </c>
      <c r="H115" s="11" t="str">
        <f t="shared" si="13"/>
        <v>N/A</v>
      </c>
      <c r="I115" s="12">
        <v>-16.399999999999999</v>
      </c>
      <c r="J115" s="12">
        <v>10.01</v>
      </c>
      <c r="K115" s="41" t="s">
        <v>739</v>
      </c>
      <c r="L115" s="9" t="str">
        <f t="shared" si="14"/>
        <v>Yes</v>
      </c>
    </row>
    <row r="116" spans="1:12" x14ac:dyDescent="0.25">
      <c r="A116" s="44" t="s">
        <v>624</v>
      </c>
      <c r="B116" s="34" t="s">
        <v>213</v>
      </c>
      <c r="C116" s="34">
        <v>82317</v>
      </c>
      <c r="D116" s="11" t="str">
        <f t="shared" si="11"/>
        <v>N/A</v>
      </c>
      <c r="E116" s="34">
        <v>83664</v>
      </c>
      <c r="F116" s="11" t="str">
        <f t="shared" si="12"/>
        <v>N/A</v>
      </c>
      <c r="G116" s="34">
        <v>77908</v>
      </c>
      <c r="H116" s="11" t="str">
        <f t="shared" si="13"/>
        <v>N/A</v>
      </c>
      <c r="I116" s="12">
        <v>1.6359999999999999</v>
      </c>
      <c r="J116" s="12">
        <v>-6.88</v>
      </c>
      <c r="K116" s="1" t="s">
        <v>739</v>
      </c>
      <c r="L116" s="9" t="str">
        <f t="shared" si="14"/>
        <v>Yes</v>
      </c>
    </row>
    <row r="117" spans="1:12" x14ac:dyDescent="0.25">
      <c r="A117" s="42" t="s">
        <v>1451</v>
      </c>
      <c r="B117" s="33" t="s">
        <v>213</v>
      </c>
      <c r="C117" s="43">
        <v>11101.748861</v>
      </c>
      <c r="D117" s="11" t="str">
        <f t="shared" si="11"/>
        <v>N/A</v>
      </c>
      <c r="E117" s="43">
        <v>9133.2010064000006</v>
      </c>
      <c r="F117" s="11" t="str">
        <f t="shared" si="12"/>
        <v>N/A</v>
      </c>
      <c r="G117" s="43">
        <v>10789.846973</v>
      </c>
      <c r="H117" s="11" t="str">
        <f t="shared" si="13"/>
        <v>N/A</v>
      </c>
      <c r="I117" s="12">
        <v>-17.7</v>
      </c>
      <c r="J117" s="12">
        <v>18.14</v>
      </c>
      <c r="K117" s="41" t="s">
        <v>739</v>
      </c>
      <c r="L117" s="9" t="str">
        <f t="shared" si="14"/>
        <v>Yes</v>
      </c>
    </row>
    <row r="118" spans="1:12" ht="25" x14ac:dyDescent="0.25">
      <c r="A118" s="42" t="s">
        <v>625</v>
      </c>
      <c r="B118" s="33" t="s">
        <v>213</v>
      </c>
      <c r="C118" s="43">
        <v>22484082</v>
      </c>
      <c r="D118" s="11" t="str">
        <f t="shared" si="11"/>
        <v>N/A</v>
      </c>
      <c r="E118" s="43">
        <v>22415489</v>
      </c>
      <c r="F118" s="11" t="str">
        <f t="shared" si="12"/>
        <v>N/A</v>
      </c>
      <c r="G118" s="43">
        <v>19224946</v>
      </c>
      <c r="H118" s="11" t="str">
        <f t="shared" si="13"/>
        <v>N/A</v>
      </c>
      <c r="I118" s="12">
        <v>-0.30499999999999999</v>
      </c>
      <c r="J118" s="12">
        <v>-14.2</v>
      </c>
      <c r="K118" s="41" t="s">
        <v>739</v>
      </c>
      <c r="L118" s="9" t="str">
        <f t="shared" si="14"/>
        <v>Yes</v>
      </c>
    </row>
    <row r="119" spans="1:12" x14ac:dyDescent="0.25">
      <c r="A119" s="42" t="s">
        <v>626</v>
      </c>
      <c r="B119" s="33" t="s">
        <v>213</v>
      </c>
      <c r="C119" s="34">
        <v>33885</v>
      </c>
      <c r="D119" s="11" t="str">
        <f t="shared" si="11"/>
        <v>N/A</v>
      </c>
      <c r="E119" s="34">
        <v>34132</v>
      </c>
      <c r="F119" s="11" t="str">
        <f t="shared" si="12"/>
        <v>N/A</v>
      </c>
      <c r="G119" s="34">
        <v>25440</v>
      </c>
      <c r="H119" s="11" t="str">
        <f t="shared" si="13"/>
        <v>N/A</v>
      </c>
      <c r="I119" s="12">
        <v>0.72889999999999999</v>
      </c>
      <c r="J119" s="12">
        <v>-25.5</v>
      </c>
      <c r="K119" s="41" t="s">
        <v>739</v>
      </c>
      <c r="L119" s="9" t="str">
        <f t="shared" si="14"/>
        <v>Yes</v>
      </c>
    </row>
    <row r="120" spans="1:12" x14ac:dyDescent="0.25">
      <c r="A120" s="42" t="s">
        <v>1452</v>
      </c>
      <c r="B120" s="33" t="s">
        <v>213</v>
      </c>
      <c r="C120" s="43">
        <v>663.54085879000002</v>
      </c>
      <c r="D120" s="11" t="str">
        <f t="shared" si="11"/>
        <v>N/A</v>
      </c>
      <c r="E120" s="43">
        <v>656.72943279000003</v>
      </c>
      <c r="F120" s="11" t="str">
        <f t="shared" si="12"/>
        <v>N/A</v>
      </c>
      <c r="G120" s="43">
        <v>755.69756288999997</v>
      </c>
      <c r="H120" s="11" t="str">
        <f t="shared" si="13"/>
        <v>N/A</v>
      </c>
      <c r="I120" s="12">
        <v>-1.03</v>
      </c>
      <c r="J120" s="12">
        <v>15.07</v>
      </c>
      <c r="K120" s="41" t="s">
        <v>739</v>
      </c>
      <c r="L120" s="9" t="str">
        <f t="shared" si="14"/>
        <v>Yes</v>
      </c>
    </row>
    <row r="121" spans="1:12" ht="25" x14ac:dyDescent="0.25">
      <c r="A121" s="42" t="s">
        <v>627</v>
      </c>
      <c r="B121" s="33" t="s">
        <v>213</v>
      </c>
      <c r="C121" s="43">
        <v>25845</v>
      </c>
      <c r="D121" s="11" t="str">
        <f t="shared" si="11"/>
        <v>N/A</v>
      </c>
      <c r="E121" s="43">
        <v>10291</v>
      </c>
      <c r="F121" s="11" t="str">
        <f t="shared" si="12"/>
        <v>N/A</v>
      </c>
      <c r="G121" s="43">
        <v>3730</v>
      </c>
      <c r="H121" s="11" t="str">
        <f t="shared" si="13"/>
        <v>N/A</v>
      </c>
      <c r="I121" s="12">
        <v>-60.2</v>
      </c>
      <c r="J121" s="12">
        <v>-63.8</v>
      </c>
      <c r="K121" s="41" t="s">
        <v>739</v>
      </c>
      <c r="L121" s="9" t="str">
        <f t="shared" si="14"/>
        <v>No</v>
      </c>
    </row>
    <row r="122" spans="1:12" x14ac:dyDescent="0.25">
      <c r="A122" s="42" t="s">
        <v>628</v>
      </c>
      <c r="B122" s="33" t="s">
        <v>213</v>
      </c>
      <c r="C122" s="34">
        <v>11</v>
      </c>
      <c r="D122" s="11" t="str">
        <f t="shared" si="11"/>
        <v>N/A</v>
      </c>
      <c r="E122" s="34">
        <v>11</v>
      </c>
      <c r="F122" s="11" t="str">
        <f t="shared" si="12"/>
        <v>N/A</v>
      </c>
      <c r="G122" s="34">
        <v>11</v>
      </c>
      <c r="H122" s="11" t="str">
        <f t="shared" si="13"/>
        <v>N/A</v>
      </c>
      <c r="I122" s="12">
        <v>-25</v>
      </c>
      <c r="J122" s="12">
        <v>-33.299999999999997</v>
      </c>
      <c r="K122" s="41" t="s">
        <v>739</v>
      </c>
      <c r="L122" s="9" t="str">
        <f t="shared" si="14"/>
        <v>No</v>
      </c>
    </row>
    <row r="123" spans="1:12" ht="25" x14ac:dyDescent="0.25">
      <c r="A123" s="42" t="s">
        <v>1453</v>
      </c>
      <c r="B123" s="33" t="s">
        <v>213</v>
      </c>
      <c r="C123" s="43">
        <v>6461.25</v>
      </c>
      <c r="D123" s="11" t="str">
        <f t="shared" si="11"/>
        <v>N/A</v>
      </c>
      <c r="E123" s="43">
        <v>3430.3333333</v>
      </c>
      <c r="F123" s="11" t="str">
        <f t="shared" si="12"/>
        <v>N/A</v>
      </c>
      <c r="G123" s="43">
        <v>1865</v>
      </c>
      <c r="H123" s="11" t="str">
        <f t="shared" si="13"/>
        <v>N/A</v>
      </c>
      <c r="I123" s="12">
        <v>-46.9</v>
      </c>
      <c r="J123" s="12">
        <v>-45.6</v>
      </c>
      <c r="K123" s="41" t="s">
        <v>739</v>
      </c>
      <c r="L123" s="9" t="str">
        <f t="shared" si="14"/>
        <v>No</v>
      </c>
    </row>
    <row r="124" spans="1:12" ht="25" x14ac:dyDescent="0.25">
      <c r="A124" s="42" t="s">
        <v>629</v>
      </c>
      <c r="B124" s="33" t="s">
        <v>213</v>
      </c>
      <c r="C124" s="43">
        <v>59060395</v>
      </c>
      <c r="D124" s="11" t="str">
        <f t="shared" si="11"/>
        <v>N/A</v>
      </c>
      <c r="E124" s="43">
        <v>65244283</v>
      </c>
      <c r="F124" s="11" t="str">
        <f t="shared" si="12"/>
        <v>N/A</v>
      </c>
      <c r="G124" s="43">
        <v>55616218</v>
      </c>
      <c r="H124" s="11" t="str">
        <f t="shared" si="13"/>
        <v>N/A</v>
      </c>
      <c r="I124" s="12">
        <v>10.47</v>
      </c>
      <c r="J124" s="12">
        <v>-14.8</v>
      </c>
      <c r="K124" s="41" t="s">
        <v>739</v>
      </c>
      <c r="L124" s="9" t="str">
        <f t="shared" si="14"/>
        <v>Yes</v>
      </c>
    </row>
    <row r="125" spans="1:12" x14ac:dyDescent="0.25">
      <c r="A125" s="42" t="s">
        <v>630</v>
      </c>
      <c r="B125" s="33" t="s">
        <v>213</v>
      </c>
      <c r="C125" s="34">
        <v>36562</v>
      </c>
      <c r="D125" s="11" t="str">
        <f t="shared" si="11"/>
        <v>N/A</v>
      </c>
      <c r="E125" s="34">
        <v>39259</v>
      </c>
      <c r="F125" s="11" t="str">
        <f t="shared" si="12"/>
        <v>N/A</v>
      </c>
      <c r="G125" s="34">
        <v>31799</v>
      </c>
      <c r="H125" s="11" t="str">
        <f t="shared" si="13"/>
        <v>N/A</v>
      </c>
      <c r="I125" s="12">
        <v>7.3769999999999998</v>
      </c>
      <c r="J125" s="12">
        <v>-19</v>
      </c>
      <c r="K125" s="41" t="s">
        <v>739</v>
      </c>
      <c r="L125" s="9" t="str">
        <f t="shared" si="14"/>
        <v>Yes</v>
      </c>
    </row>
    <row r="126" spans="1:12" ht="25" x14ac:dyDescent="0.25">
      <c r="A126" s="42" t="s">
        <v>1454</v>
      </c>
      <c r="B126" s="33" t="s">
        <v>213</v>
      </c>
      <c r="C126" s="43">
        <v>1615.3491329999999</v>
      </c>
      <c r="D126" s="11" t="str">
        <f t="shared" si="11"/>
        <v>N/A</v>
      </c>
      <c r="E126" s="43">
        <v>1661.8936550000001</v>
      </c>
      <c r="F126" s="11" t="str">
        <f t="shared" si="12"/>
        <v>N/A</v>
      </c>
      <c r="G126" s="43">
        <v>1748.9926727</v>
      </c>
      <c r="H126" s="11" t="str">
        <f t="shared" si="13"/>
        <v>N/A</v>
      </c>
      <c r="I126" s="12">
        <v>2.8809999999999998</v>
      </c>
      <c r="J126" s="12">
        <v>5.2409999999999997</v>
      </c>
      <c r="K126" s="41" t="s">
        <v>739</v>
      </c>
      <c r="L126" s="9" t="str">
        <f t="shared" si="14"/>
        <v>Yes</v>
      </c>
    </row>
    <row r="127" spans="1:12" ht="25" x14ac:dyDescent="0.25">
      <c r="A127" s="42" t="s">
        <v>631</v>
      </c>
      <c r="B127" s="33" t="s">
        <v>213</v>
      </c>
      <c r="C127" s="43">
        <v>9102354</v>
      </c>
      <c r="D127" s="11" t="str">
        <f t="shared" si="11"/>
        <v>N/A</v>
      </c>
      <c r="E127" s="43">
        <v>13646984</v>
      </c>
      <c r="F127" s="11" t="str">
        <f t="shared" si="12"/>
        <v>N/A</v>
      </c>
      <c r="G127" s="43">
        <v>6431258</v>
      </c>
      <c r="H127" s="11" t="str">
        <f t="shared" si="13"/>
        <v>N/A</v>
      </c>
      <c r="I127" s="12">
        <v>49.93</v>
      </c>
      <c r="J127" s="12">
        <v>-52.9</v>
      </c>
      <c r="K127" s="41" t="s">
        <v>739</v>
      </c>
      <c r="L127" s="9" t="str">
        <f t="shared" si="14"/>
        <v>No</v>
      </c>
    </row>
    <row r="128" spans="1:12" x14ac:dyDescent="0.25">
      <c r="A128" s="42" t="s">
        <v>632</v>
      </c>
      <c r="B128" s="33" t="s">
        <v>213</v>
      </c>
      <c r="C128" s="34">
        <v>4745</v>
      </c>
      <c r="D128" s="11" t="str">
        <f t="shared" si="11"/>
        <v>N/A</v>
      </c>
      <c r="E128" s="34">
        <v>5900</v>
      </c>
      <c r="F128" s="11" t="str">
        <f t="shared" si="12"/>
        <v>N/A</v>
      </c>
      <c r="G128" s="34">
        <v>2958</v>
      </c>
      <c r="H128" s="11" t="str">
        <f t="shared" si="13"/>
        <v>N/A</v>
      </c>
      <c r="I128" s="12">
        <v>24.34</v>
      </c>
      <c r="J128" s="12">
        <v>-49.9</v>
      </c>
      <c r="K128" s="41" t="s">
        <v>739</v>
      </c>
      <c r="L128" s="9" t="str">
        <f t="shared" si="14"/>
        <v>No</v>
      </c>
    </row>
    <row r="129" spans="1:12" ht="25" x14ac:dyDescent="0.25">
      <c r="A129" s="42" t="s">
        <v>1455</v>
      </c>
      <c r="B129" s="33" t="s">
        <v>213</v>
      </c>
      <c r="C129" s="43">
        <v>1918.3043203</v>
      </c>
      <c r="D129" s="11" t="str">
        <f t="shared" si="11"/>
        <v>N/A</v>
      </c>
      <c r="E129" s="43">
        <v>2313.0481356</v>
      </c>
      <c r="F129" s="11" t="str">
        <f t="shared" si="12"/>
        <v>N/A</v>
      </c>
      <c r="G129" s="43">
        <v>2174.1913454999999</v>
      </c>
      <c r="H129" s="11" t="str">
        <f t="shared" si="13"/>
        <v>N/A</v>
      </c>
      <c r="I129" s="12">
        <v>20.58</v>
      </c>
      <c r="J129" s="12">
        <v>-6</v>
      </c>
      <c r="K129" s="41" t="s">
        <v>739</v>
      </c>
      <c r="L129" s="9" t="str">
        <f t="shared" si="14"/>
        <v>Yes</v>
      </c>
    </row>
    <row r="130" spans="1:12" ht="25" x14ac:dyDescent="0.25">
      <c r="A130" s="42" t="s">
        <v>633</v>
      </c>
      <c r="B130" s="33" t="s">
        <v>213</v>
      </c>
      <c r="C130" s="43">
        <v>1735032</v>
      </c>
      <c r="D130" s="11" t="str">
        <f t="shared" si="11"/>
        <v>N/A</v>
      </c>
      <c r="E130" s="43">
        <v>1674288</v>
      </c>
      <c r="F130" s="11" t="str">
        <f t="shared" si="12"/>
        <v>N/A</v>
      </c>
      <c r="G130" s="43">
        <v>823935</v>
      </c>
      <c r="H130" s="11" t="str">
        <f t="shared" si="13"/>
        <v>N/A</v>
      </c>
      <c r="I130" s="12">
        <v>-3.5</v>
      </c>
      <c r="J130" s="12">
        <v>-50.8</v>
      </c>
      <c r="K130" s="41" t="s">
        <v>739</v>
      </c>
      <c r="L130" s="9" t="str">
        <f t="shared" si="14"/>
        <v>No</v>
      </c>
    </row>
    <row r="131" spans="1:12" x14ac:dyDescent="0.25">
      <c r="A131" s="42" t="s">
        <v>634</v>
      </c>
      <c r="B131" s="33" t="s">
        <v>213</v>
      </c>
      <c r="C131" s="34">
        <v>6244</v>
      </c>
      <c r="D131" s="11" t="str">
        <f t="shared" si="11"/>
        <v>N/A</v>
      </c>
      <c r="E131" s="34">
        <v>7269</v>
      </c>
      <c r="F131" s="11" t="str">
        <f t="shared" si="12"/>
        <v>N/A</v>
      </c>
      <c r="G131" s="34">
        <v>5873</v>
      </c>
      <c r="H131" s="11" t="str">
        <f t="shared" si="13"/>
        <v>N/A</v>
      </c>
      <c r="I131" s="12">
        <v>16.420000000000002</v>
      </c>
      <c r="J131" s="12">
        <v>-19.2</v>
      </c>
      <c r="K131" s="41" t="s">
        <v>739</v>
      </c>
      <c r="L131" s="9" t="str">
        <f t="shared" si="14"/>
        <v>Yes</v>
      </c>
    </row>
    <row r="132" spans="1:12" ht="25" x14ac:dyDescent="0.25">
      <c r="A132" s="42" t="s">
        <v>1456</v>
      </c>
      <c r="B132" s="33" t="s">
        <v>213</v>
      </c>
      <c r="C132" s="43">
        <v>277.87187699999998</v>
      </c>
      <c r="D132" s="11" t="str">
        <f t="shared" si="11"/>
        <v>N/A</v>
      </c>
      <c r="E132" s="43">
        <v>230.33264548</v>
      </c>
      <c r="F132" s="11" t="str">
        <f t="shared" si="12"/>
        <v>N/A</v>
      </c>
      <c r="G132" s="43">
        <v>140.29201430000001</v>
      </c>
      <c r="H132" s="11" t="str">
        <f t="shared" si="13"/>
        <v>N/A</v>
      </c>
      <c r="I132" s="12">
        <v>-17.100000000000001</v>
      </c>
      <c r="J132" s="12">
        <v>-39.1</v>
      </c>
      <c r="K132" s="41" t="s">
        <v>739</v>
      </c>
      <c r="L132" s="9" t="str">
        <f t="shared" si="14"/>
        <v>No</v>
      </c>
    </row>
    <row r="133" spans="1:12" x14ac:dyDescent="0.25">
      <c r="A133" s="42" t="s">
        <v>635</v>
      </c>
      <c r="B133" s="33" t="s">
        <v>213</v>
      </c>
      <c r="C133" s="43">
        <v>7844952</v>
      </c>
      <c r="D133" s="11" t="str">
        <f t="shared" si="11"/>
        <v>N/A</v>
      </c>
      <c r="E133" s="43">
        <v>8363402</v>
      </c>
      <c r="F133" s="11" t="str">
        <f t="shared" si="12"/>
        <v>N/A</v>
      </c>
      <c r="G133" s="43">
        <v>6781374</v>
      </c>
      <c r="H133" s="11" t="str">
        <f t="shared" si="13"/>
        <v>N/A</v>
      </c>
      <c r="I133" s="12">
        <v>6.609</v>
      </c>
      <c r="J133" s="12">
        <v>-18.899999999999999</v>
      </c>
      <c r="K133" s="41" t="s">
        <v>739</v>
      </c>
      <c r="L133" s="9" t="str">
        <f t="shared" si="14"/>
        <v>Yes</v>
      </c>
    </row>
    <row r="134" spans="1:12" x14ac:dyDescent="0.25">
      <c r="A134" s="42" t="s">
        <v>636</v>
      </c>
      <c r="B134" s="33" t="s">
        <v>213</v>
      </c>
      <c r="C134" s="34">
        <v>887</v>
      </c>
      <c r="D134" s="11" t="str">
        <f t="shared" si="11"/>
        <v>N/A</v>
      </c>
      <c r="E134" s="34">
        <v>943</v>
      </c>
      <c r="F134" s="11" t="str">
        <f t="shared" si="12"/>
        <v>N/A</v>
      </c>
      <c r="G134" s="34">
        <v>761</v>
      </c>
      <c r="H134" s="11" t="str">
        <f t="shared" si="13"/>
        <v>N/A</v>
      </c>
      <c r="I134" s="12">
        <v>6.3129999999999997</v>
      </c>
      <c r="J134" s="12">
        <v>-19.3</v>
      </c>
      <c r="K134" s="41" t="s">
        <v>739</v>
      </c>
      <c r="L134" s="9" t="str">
        <f t="shared" si="14"/>
        <v>Yes</v>
      </c>
    </row>
    <row r="135" spans="1:12" x14ac:dyDescent="0.25">
      <c r="A135" s="42" t="s">
        <v>1457</v>
      </c>
      <c r="B135" s="33" t="s">
        <v>213</v>
      </c>
      <c r="C135" s="43">
        <v>8844.3652762000002</v>
      </c>
      <c r="D135" s="11" t="str">
        <f t="shared" si="11"/>
        <v>N/A</v>
      </c>
      <c r="E135" s="43">
        <v>8868.9310710000009</v>
      </c>
      <c r="F135" s="11" t="str">
        <f t="shared" si="12"/>
        <v>N/A</v>
      </c>
      <c r="G135" s="43">
        <v>8911.1353481999995</v>
      </c>
      <c r="H135" s="11" t="str">
        <f t="shared" si="13"/>
        <v>N/A</v>
      </c>
      <c r="I135" s="12">
        <v>0.27779999999999999</v>
      </c>
      <c r="J135" s="12">
        <v>0.47589999999999999</v>
      </c>
      <c r="K135" s="41" t="s">
        <v>739</v>
      </c>
      <c r="L135" s="9" t="str">
        <f t="shared" si="14"/>
        <v>Yes</v>
      </c>
    </row>
    <row r="136" spans="1:12" ht="25" x14ac:dyDescent="0.25">
      <c r="A136" s="42" t="s">
        <v>637</v>
      </c>
      <c r="B136" s="33" t="s">
        <v>213</v>
      </c>
      <c r="C136" s="43">
        <v>409322</v>
      </c>
      <c r="D136" s="11" t="str">
        <f t="shared" si="11"/>
        <v>N/A</v>
      </c>
      <c r="E136" s="43">
        <v>317254</v>
      </c>
      <c r="F136" s="11" t="str">
        <f t="shared" si="12"/>
        <v>N/A</v>
      </c>
      <c r="G136" s="43">
        <v>289489</v>
      </c>
      <c r="H136" s="11" t="str">
        <f t="shared" si="13"/>
        <v>N/A</v>
      </c>
      <c r="I136" s="12">
        <v>-22.5</v>
      </c>
      <c r="J136" s="12">
        <v>-8.75</v>
      </c>
      <c r="K136" s="41" t="s">
        <v>739</v>
      </c>
      <c r="L136" s="9" t="str">
        <f>IF(J136="Div by 0", "N/A", IF(OR(J136="N/A",K136="N/A"),"N/A", IF(J136&gt;VALUE(MID(K136,1,2)), "No", IF(J136&lt;-1*VALUE(MID(K136,1,2)), "No", "Yes"))))</f>
        <v>Yes</v>
      </c>
    </row>
    <row r="137" spans="1:12" x14ac:dyDescent="0.25">
      <c r="A137" s="42" t="s">
        <v>638</v>
      </c>
      <c r="B137" s="33" t="s">
        <v>213</v>
      </c>
      <c r="C137" s="34">
        <v>2761</v>
      </c>
      <c r="D137" s="11" t="str">
        <f t="shared" si="11"/>
        <v>N/A</v>
      </c>
      <c r="E137" s="34">
        <v>2485</v>
      </c>
      <c r="F137" s="11" t="str">
        <f t="shared" si="12"/>
        <v>N/A</v>
      </c>
      <c r="G137" s="34">
        <v>2060</v>
      </c>
      <c r="H137" s="11" t="str">
        <f t="shared" si="13"/>
        <v>N/A</v>
      </c>
      <c r="I137" s="12">
        <v>-10</v>
      </c>
      <c r="J137" s="12">
        <v>-17.100000000000001</v>
      </c>
      <c r="K137" s="41" t="s">
        <v>739</v>
      </c>
      <c r="L137" s="9" t="str">
        <f t="shared" ref="L137:L141" si="15">IF(J137="Div by 0", "N/A", IF(OR(J137="N/A",K137="N/A"),"N/A", IF(J137&gt;VALUE(MID(K137,1,2)), "No", IF(J137&lt;-1*VALUE(MID(K137,1,2)), "No", "Yes"))))</f>
        <v>Yes</v>
      </c>
    </row>
    <row r="138" spans="1:12" ht="25" x14ac:dyDescent="0.25">
      <c r="A138" s="42" t="s">
        <v>1458</v>
      </c>
      <c r="B138" s="33" t="s">
        <v>213</v>
      </c>
      <c r="C138" s="43">
        <v>148.2513582</v>
      </c>
      <c r="D138" s="11" t="str">
        <f t="shared" si="11"/>
        <v>N/A</v>
      </c>
      <c r="E138" s="43">
        <v>127.66760563</v>
      </c>
      <c r="F138" s="11" t="str">
        <f t="shared" si="12"/>
        <v>N/A</v>
      </c>
      <c r="G138" s="43">
        <v>140.52864077999999</v>
      </c>
      <c r="H138" s="11" t="str">
        <f t="shared" si="13"/>
        <v>N/A</v>
      </c>
      <c r="I138" s="12">
        <v>-13.9</v>
      </c>
      <c r="J138" s="12">
        <v>10.07</v>
      </c>
      <c r="K138" s="41" t="s">
        <v>739</v>
      </c>
      <c r="L138" s="9" t="str">
        <f t="shared" si="15"/>
        <v>Yes</v>
      </c>
    </row>
    <row r="139" spans="1:12" ht="25" x14ac:dyDescent="0.25">
      <c r="A139" s="42" t="s">
        <v>639</v>
      </c>
      <c r="B139" s="33" t="s">
        <v>213</v>
      </c>
      <c r="C139" s="43">
        <v>6152647</v>
      </c>
      <c r="D139" s="11" t="str">
        <f t="shared" si="11"/>
        <v>N/A</v>
      </c>
      <c r="E139" s="43">
        <v>8251583</v>
      </c>
      <c r="F139" s="11" t="str">
        <f t="shared" si="12"/>
        <v>N/A</v>
      </c>
      <c r="G139" s="43">
        <v>4014376</v>
      </c>
      <c r="H139" s="11" t="str">
        <f t="shared" si="13"/>
        <v>N/A</v>
      </c>
      <c r="I139" s="12">
        <v>34.11</v>
      </c>
      <c r="J139" s="12">
        <v>-51.4</v>
      </c>
      <c r="K139" s="41" t="s">
        <v>739</v>
      </c>
      <c r="L139" s="9" t="str">
        <f t="shared" si="15"/>
        <v>No</v>
      </c>
    </row>
    <row r="140" spans="1:12" x14ac:dyDescent="0.25">
      <c r="A140" s="42" t="s">
        <v>640</v>
      </c>
      <c r="B140" s="33" t="s">
        <v>213</v>
      </c>
      <c r="C140" s="34">
        <v>123</v>
      </c>
      <c r="D140" s="11" t="str">
        <f t="shared" si="11"/>
        <v>N/A</v>
      </c>
      <c r="E140" s="34">
        <v>150</v>
      </c>
      <c r="F140" s="11" t="str">
        <f t="shared" si="12"/>
        <v>N/A</v>
      </c>
      <c r="G140" s="34">
        <v>61</v>
      </c>
      <c r="H140" s="11" t="str">
        <f t="shared" si="13"/>
        <v>N/A</v>
      </c>
      <c r="I140" s="12">
        <v>21.95</v>
      </c>
      <c r="J140" s="12">
        <v>-59.3</v>
      </c>
      <c r="K140" s="41" t="s">
        <v>739</v>
      </c>
      <c r="L140" s="9" t="str">
        <f t="shared" si="15"/>
        <v>No</v>
      </c>
    </row>
    <row r="141" spans="1:12" ht="25" x14ac:dyDescent="0.25">
      <c r="A141" s="42" t="s">
        <v>1459</v>
      </c>
      <c r="B141" s="33" t="s">
        <v>213</v>
      </c>
      <c r="C141" s="43">
        <v>50021.520324999998</v>
      </c>
      <c r="D141" s="11" t="str">
        <f t="shared" si="11"/>
        <v>N/A</v>
      </c>
      <c r="E141" s="43">
        <v>55010.553333000003</v>
      </c>
      <c r="F141" s="11" t="str">
        <f t="shared" si="12"/>
        <v>N/A</v>
      </c>
      <c r="G141" s="43">
        <v>65809.442622999995</v>
      </c>
      <c r="H141" s="11" t="str">
        <f t="shared" si="13"/>
        <v>N/A</v>
      </c>
      <c r="I141" s="12">
        <v>9.9740000000000002</v>
      </c>
      <c r="J141" s="12">
        <v>19.63</v>
      </c>
      <c r="K141" s="41" t="s">
        <v>739</v>
      </c>
      <c r="L141" s="9" t="str">
        <f t="shared" si="15"/>
        <v>Yes</v>
      </c>
    </row>
    <row r="142" spans="1:12" ht="25" x14ac:dyDescent="0.25">
      <c r="A142" s="42" t="s">
        <v>641</v>
      </c>
      <c r="B142" s="33" t="s">
        <v>213</v>
      </c>
      <c r="C142" s="43">
        <v>824300943</v>
      </c>
      <c r="D142" s="11" t="str">
        <f t="shared" si="11"/>
        <v>N/A</v>
      </c>
      <c r="E142" s="43">
        <v>840959275</v>
      </c>
      <c r="F142" s="11" t="str">
        <f t="shared" si="12"/>
        <v>N/A</v>
      </c>
      <c r="G142" s="43">
        <v>844880850</v>
      </c>
      <c r="H142" s="11" t="str">
        <f t="shared" si="13"/>
        <v>N/A</v>
      </c>
      <c r="I142" s="12">
        <v>2.0209999999999999</v>
      </c>
      <c r="J142" s="12">
        <v>0.46629999999999999</v>
      </c>
      <c r="K142" s="41" t="s">
        <v>739</v>
      </c>
      <c r="L142" s="9" t="str">
        <f t="shared" ref="L142:L153" si="16">IF(J142="Div by 0", "N/A", IF(K142="N/A","N/A", IF(J142&gt;VALUE(MID(K142,1,2)), "No", IF(J142&lt;-1*VALUE(MID(K142,1,2)), "No", "Yes"))))</f>
        <v>Yes</v>
      </c>
    </row>
    <row r="143" spans="1:12" x14ac:dyDescent="0.25">
      <c r="A143" s="42" t="s">
        <v>642</v>
      </c>
      <c r="B143" s="33" t="s">
        <v>213</v>
      </c>
      <c r="C143" s="34">
        <v>141742</v>
      </c>
      <c r="D143" s="11" t="str">
        <f t="shared" si="11"/>
        <v>N/A</v>
      </c>
      <c r="E143" s="34">
        <v>148158</v>
      </c>
      <c r="F143" s="11" t="str">
        <f t="shared" si="12"/>
        <v>N/A</v>
      </c>
      <c r="G143" s="34">
        <v>125590</v>
      </c>
      <c r="H143" s="11" t="str">
        <f t="shared" si="13"/>
        <v>N/A</v>
      </c>
      <c r="I143" s="12">
        <v>4.5270000000000001</v>
      </c>
      <c r="J143" s="12">
        <v>-15.2</v>
      </c>
      <c r="K143" s="41" t="s">
        <v>739</v>
      </c>
      <c r="L143" s="9" t="str">
        <f t="shared" si="16"/>
        <v>Yes</v>
      </c>
    </row>
    <row r="144" spans="1:12" ht="25" x14ac:dyDescent="0.25">
      <c r="A144" s="42" t="s">
        <v>1460</v>
      </c>
      <c r="B144" s="33" t="s">
        <v>213</v>
      </c>
      <c r="C144" s="43">
        <v>5815.5024127999995</v>
      </c>
      <c r="D144" s="11" t="str">
        <f t="shared" si="11"/>
        <v>N/A</v>
      </c>
      <c r="E144" s="43">
        <v>5676.0976457999996</v>
      </c>
      <c r="F144" s="11" t="str">
        <f t="shared" si="12"/>
        <v>N/A</v>
      </c>
      <c r="G144" s="43">
        <v>6727.2939724999997</v>
      </c>
      <c r="H144" s="11" t="str">
        <f t="shared" si="13"/>
        <v>N/A</v>
      </c>
      <c r="I144" s="12">
        <v>-2.4</v>
      </c>
      <c r="J144" s="12">
        <v>18.52</v>
      </c>
      <c r="K144" s="41" t="s">
        <v>739</v>
      </c>
      <c r="L144" s="9" t="str">
        <f t="shared" si="16"/>
        <v>Yes</v>
      </c>
    </row>
    <row r="145" spans="1:12" ht="25" x14ac:dyDescent="0.25">
      <c r="A145" s="42" t="s">
        <v>643</v>
      </c>
      <c r="B145" s="33" t="s">
        <v>213</v>
      </c>
      <c r="C145" s="43">
        <v>20716006</v>
      </c>
      <c r="D145" s="11" t="str">
        <f t="shared" ref="D145:D153" si="17">IF($B145="N/A","N/A",IF(C145&gt;10,"No",IF(C145&lt;-10,"No","Yes")))</f>
        <v>N/A</v>
      </c>
      <c r="E145" s="43">
        <v>161797076</v>
      </c>
      <c r="F145" s="11" t="str">
        <f t="shared" ref="F145:F153" si="18">IF($B145="N/A","N/A",IF(E145&gt;10,"No",IF(E145&lt;-10,"No","Yes")))</f>
        <v>N/A</v>
      </c>
      <c r="G145" s="43">
        <v>168886457</v>
      </c>
      <c r="H145" s="11" t="str">
        <f t="shared" ref="H145:H153" si="19">IF($B145="N/A","N/A",IF(G145&gt;10,"No",IF(G145&lt;-10,"No","Yes")))</f>
        <v>N/A</v>
      </c>
      <c r="I145" s="12">
        <v>681</v>
      </c>
      <c r="J145" s="12">
        <v>4.3819999999999997</v>
      </c>
      <c r="K145" s="41" t="s">
        <v>739</v>
      </c>
      <c r="L145" s="9" t="str">
        <f t="shared" si="16"/>
        <v>Yes</v>
      </c>
    </row>
    <row r="146" spans="1:12" x14ac:dyDescent="0.25">
      <c r="A146" s="42" t="s">
        <v>644</v>
      </c>
      <c r="B146" s="33" t="s">
        <v>213</v>
      </c>
      <c r="C146" s="34">
        <v>1247</v>
      </c>
      <c r="D146" s="11" t="str">
        <f t="shared" si="17"/>
        <v>N/A</v>
      </c>
      <c r="E146" s="34">
        <v>9015</v>
      </c>
      <c r="F146" s="11" t="str">
        <f t="shared" si="18"/>
        <v>N/A</v>
      </c>
      <c r="G146" s="34">
        <v>8716</v>
      </c>
      <c r="H146" s="11" t="str">
        <f t="shared" si="19"/>
        <v>N/A</v>
      </c>
      <c r="I146" s="12">
        <v>622.9</v>
      </c>
      <c r="J146" s="12">
        <v>-3.32</v>
      </c>
      <c r="K146" s="41" t="s">
        <v>739</v>
      </c>
      <c r="L146" s="9" t="str">
        <f t="shared" si="16"/>
        <v>Yes</v>
      </c>
    </row>
    <row r="147" spans="1:12" ht="25" x14ac:dyDescent="0.25">
      <c r="A147" s="42" t="s">
        <v>1461</v>
      </c>
      <c r="B147" s="33" t="s">
        <v>213</v>
      </c>
      <c r="C147" s="43">
        <v>16612.675221000001</v>
      </c>
      <c r="D147" s="11" t="str">
        <f t="shared" si="17"/>
        <v>N/A</v>
      </c>
      <c r="E147" s="43">
        <v>17947.540322000001</v>
      </c>
      <c r="F147" s="11" t="str">
        <f t="shared" si="18"/>
        <v>N/A</v>
      </c>
      <c r="G147" s="43">
        <v>19376.601308000001</v>
      </c>
      <c r="H147" s="11" t="str">
        <f t="shared" si="19"/>
        <v>N/A</v>
      </c>
      <c r="I147" s="12">
        <v>8.0350000000000001</v>
      </c>
      <c r="J147" s="12">
        <v>7.9619999999999997</v>
      </c>
      <c r="K147" s="41" t="s">
        <v>739</v>
      </c>
      <c r="L147" s="9" t="str">
        <f t="shared" si="16"/>
        <v>Yes</v>
      </c>
    </row>
    <row r="148" spans="1:12" ht="25" x14ac:dyDescent="0.25">
      <c r="A148" s="42" t="s">
        <v>645</v>
      </c>
      <c r="B148" s="33" t="s">
        <v>213</v>
      </c>
      <c r="C148" s="43">
        <v>26100277</v>
      </c>
      <c r="D148" s="11" t="str">
        <f t="shared" si="17"/>
        <v>N/A</v>
      </c>
      <c r="E148" s="43">
        <v>35552985</v>
      </c>
      <c r="F148" s="11" t="str">
        <f t="shared" si="18"/>
        <v>N/A</v>
      </c>
      <c r="G148" s="43">
        <v>51251111</v>
      </c>
      <c r="H148" s="11" t="str">
        <f t="shared" si="19"/>
        <v>N/A</v>
      </c>
      <c r="I148" s="12">
        <v>36.22</v>
      </c>
      <c r="J148" s="12">
        <v>44.15</v>
      </c>
      <c r="K148" s="41" t="s">
        <v>739</v>
      </c>
      <c r="L148" s="9" t="str">
        <f t="shared" si="16"/>
        <v>No</v>
      </c>
    </row>
    <row r="149" spans="1:12" x14ac:dyDescent="0.25">
      <c r="A149" s="42" t="s">
        <v>646</v>
      </c>
      <c r="B149" s="33" t="s">
        <v>213</v>
      </c>
      <c r="C149" s="34">
        <v>13652</v>
      </c>
      <c r="D149" s="11" t="str">
        <f t="shared" si="17"/>
        <v>N/A</v>
      </c>
      <c r="E149" s="34">
        <v>17760</v>
      </c>
      <c r="F149" s="11" t="str">
        <f t="shared" si="18"/>
        <v>N/A</v>
      </c>
      <c r="G149" s="34">
        <v>13598</v>
      </c>
      <c r="H149" s="11" t="str">
        <f t="shared" si="19"/>
        <v>N/A</v>
      </c>
      <c r="I149" s="12">
        <v>30.09</v>
      </c>
      <c r="J149" s="12">
        <v>-23.4</v>
      </c>
      <c r="K149" s="41" t="s">
        <v>739</v>
      </c>
      <c r="L149" s="9" t="str">
        <f t="shared" si="16"/>
        <v>Yes</v>
      </c>
    </row>
    <row r="150" spans="1:12" ht="25" x14ac:dyDescent="0.25">
      <c r="A150" s="42" t="s">
        <v>1462</v>
      </c>
      <c r="B150" s="33" t="s">
        <v>213</v>
      </c>
      <c r="C150" s="43">
        <v>1911.8280838000001</v>
      </c>
      <c r="D150" s="11" t="str">
        <f t="shared" si="17"/>
        <v>N/A</v>
      </c>
      <c r="E150" s="43">
        <v>2001.8572635</v>
      </c>
      <c r="F150" s="11" t="str">
        <f t="shared" si="18"/>
        <v>N/A</v>
      </c>
      <c r="G150" s="43">
        <v>3769.0183115</v>
      </c>
      <c r="H150" s="11" t="str">
        <f t="shared" si="19"/>
        <v>N/A</v>
      </c>
      <c r="I150" s="12">
        <v>4.7089999999999996</v>
      </c>
      <c r="J150" s="12">
        <v>88.28</v>
      </c>
      <c r="K150" s="41" t="s">
        <v>739</v>
      </c>
      <c r="L150" s="9" t="str">
        <f t="shared" si="16"/>
        <v>No</v>
      </c>
    </row>
    <row r="151" spans="1:12" ht="25" x14ac:dyDescent="0.25">
      <c r="A151" s="42" t="s">
        <v>647</v>
      </c>
      <c r="B151" s="33" t="s">
        <v>213</v>
      </c>
      <c r="C151" s="43">
        <v>10214511</v>
      </c>
      <c r="D151" s="11" t="str">
        <f t="shared" si="17"/>
        <v>N/A</v>
      </c>
      <c r="E151" s="43">
        <v>116337932</v>
      </c>
      <c r="F151" s="11" t="str">
        <f t="shared" si="18"/>
        <v>N/A</v>
      </c>
      <c r="G151" s="43">
        <v>129261298</v>
      </c>
      <c r="H151" s="11" t="str">
        <f t="shared" si="19"/>
        <v>N/A</v>
      </c>
      <c r="I151" s="12">
        <v>1039</v>
      </c>
      <c r="J151" s="12">
        <v>11.11</v>
      </c>
      <c r="K151" s="41" t="s">
        <v>739</v>
      </c>
      <c r="L151" s="9" t="str">
        <f t="shared" si="16"/>
        <v>Yes</v>
      </c>
    </row>
    <row r="152" spans="1:12" x14ac:dyDescent="0.25">
      <c r="A152" s="42" t="s">
        <v>648</v>
      </c>
      <c r="B152" s="33" t="s">
        <v>213</v>
      </c>
      <c r="C152" s="34">
        <v>2180</v>
      </c>
      <c r="D152" s="11" t="str">
        <f t="shared" si="17"/>
        <v>N/A</v>
      </c>
      <c r="E152" s="34">
        <v>7849</v>
      </c>
      <c r="F152" s="11" t="str">
        <f t="shared" si="18"/>
        <v>N/A</v>
      </c>
      <c r="G152" s="34">
        <v>9405</v>
      </c>
      <c r="H152" s="11" t="str">
        <f t="shared" si="19"/>
        <v>N/A</v>
      </c>
      <c r="I152" s="12">
        <v>260</v>
      </c>
      <c r="J152" s="12">
        <v>19.82</v>
      </c>
      <c r="K152" s="41" t="s">
        <v>739</v>
      </c>
      <c r="L152" s="9" t="str">
        <f t="shared" si="16"/>
        <v>Yes</v>
      </c>
    </row>
    <row r="153" spans="1:12" ht="25" x14ac:dyDescent="0.25">
      <c r="A153" s="42" t="s">
        <v>1463</v>
      </c>
      <c r="B153" s="33" t="s">
        <v>213</v>
      </c>
      <c r="C153" s="43">
        <v>4685.5555045999999</v>
      </c>
      <c r="D153" s="11" t="str">
        <f t="shared" si="17"/>
        <v>N/A</v>
      </c>
      <c r="E153" s="43">
        <v>14822.006880000001</v>
      </c>
      <c r="F153" s="11" t="str">
        <f t="shared" si="18"/>
        <v>N/A</v>
      </c>
      <c r="G153" s="43">
        <v>13743.891334</v>
      </c>
      <c r="H153" s="11" t="str">
        <f t="shared" si="19"/>
        <v>N/A</v>
      </c>
      <c r="I153" s="12">
        <v>216.3</v>
      </c>
      <c r="J153" s="12">
        <v>-7.27</v>
      </c>
      <c r="K153" s="41" t="s">
        <v>739</v>
      </c>
      <c r="L153" s="9" t="str">
        <f t="shared" si="16"/>
        <v>Yes</v>
      </c>
    </row>
    <row r="154" spans="1:12" x14ac:dyDescent="0.25">
      <c r="A154" s="42" t="s">
        <v>1529</v>
      </c>
      <c r="B154" s="33" t="s">
        <v>213</v>
      </c>
      <c r="C154" s="43">
        <v>520.83647262</v>
      </c>
      <c r="D154" s="11" t="str">
        <f t="shared" ref="D154:D173" si="20">IF($B154="N/A","N/A",IF(C154&gt;10,"No",IF(C154&lt;-10,"No","Yes")))</f>
        <v>N/A</v>
      </c>
      <c r="E154" s="43">
        <v>560.45743759000004</v>
      </c>
      <c r="F154" s="11" t="str">
        <f t="shared" ref="F154:F173" si="21">IF($B154="N/A","N/A",IF(E154&gt;10,"No",IF(E154&lt;-10,"No","Yes")))</f>
        <v>N/A</v>
      </c>
      <c r="G154" s="43">
        <v>526.29005187999996</v>
      </c>
      <c r="H154" s="11" t="str">
        <f t="shared" ref="H154:H173" si="22">IF($B154="N/A","N/A",IF(G154&gt;10,"No",IF(G154&lt;-10,"No","Yes")))</f>
        <v>N/A</v>
      </c>
      <c r="I154" s="12">
        <v>7.6070000000000002</v>
      </c>
      <c r="J154" s="12">
        <v>-6.1</v>
      </c>
      <c r="K154" s="41" t="s">
        <v>739</v>
      </c>
      <c r="L154" s="9" t="str">
        <f t="shared" ref="L154:L173" si="23">IF(J154="Div by 0", "N/A", IF(K154="N/A","N/A", IF(J154&gt;VALUE(MID(K154,1,2)), "No", IF(J154&lt;-1*VALUE(MID(K154,1,2)), "No", "Yes"))))</f>
        <v>Yes</v>
      </c>
    </row>
    <row r="155" spans="1:12" x14ac:dyDescent="0.25">
      <c r="A155" s="45" t="s">
        <v>1530</v>
      </c>
      <c r="B155" s="33" t="s">
        <v>213</v>
      </c>
      <c r="C155" s="43">
        <v>177.77347804999999</v>
      </c>
      <c r="D155" s="11" t="str">
        <f t="shared" si="20"/>
        <v>N/A</v>
      </c>
      <c r="E155" s="43">
        <v>218.34664778999999</v>
      </c>
      <c r="F155" s="11" t="str">
        <f t="shared" si="21"/>
        <v>N/A</v>
      </c>
      <c r="G155" s="43">
        <v>211.80620461000001</v>
      </c>
      <c r="H155" s="11" t="str">
        <f t="shared" si="22"/>
        <v>N/A</v>
      </c>
      <c r="I155" s="12">
        <v>22.82</v>
      </c>
      <c r="J155" s="12">
        <v>-3</v>
      </c>
      <c r="K155" s="41" t="s">
        <v>739</v>
      </c>
      <c r="L155" s="9" t="str">
        <f t="shared" si="23"/>
        <v>Yes</v>
      </c>
    </row>
    <row r="156" spans="1:12" x14ac:dyDescent="0.25">
      <c r="A156" s="45" t="s">
        <v>1531</v>
      </c>
      <c r="B156" s="33" t="s">
        <v>213</v>
      </c>
      <c r="C156" s="43">
        <v>943.40920263999999</v>
      </c>
      <c r="D156" s="11" t="str">
        <f t="shared" si="20"/>
        <v>N/A</v>
      </c>
      <c r="E156" s="43">
        <v>1057.6329622999999</v>
      </c>
      <c r="F156" s="11" t="str">
        <f t="shared" si="21"/>
        <v>N/A</v>
      </c>
      <c r="G156" s="43">
        <v>949.99028643999998</v>
      </c>
      <c r="H156" s="11" t="str">
        <f t="shared" si="22"/>
        <v>N/A</v>
      </c>
      <c r="I156" s="12">
        <v>12.11</v>
      </c>
      <c r="J156" s="12">
        <v>-10.199999999999999</v>
      </c>
      <c r="K156" s="41" t="s">
        <v>739</v>
      </c>
      <c r="L156" s="9" t="str">
        <f t="shared" si="23"/>
        <v>Yes</v>
      </c>
    </row>
    <row r="157" spans="1:12" x14ac:dyDescent="0.25">
      <c r="A157" s="45" t="s">
        <v>1532</v>
      </c>
      <c r="B157" s="33" t="s">
        <v>213</v>
      </c>
      <c r="C157" s="43">
        <v>282.88826089000003</v>
      </c>
      <c r="D157" s="11" t="str">
        <f t="shared" si="20"/>
        <v>N/A</v>
      </c>
      <c r="E157" s="43">
        <v>278.58035982000001</v>
      </c>
      <c r="F157" s="11" t="str">
        <f t="shared" si="21"/>
        <v>N/A</v>
      </c>
      <c r="G157" s="43">
        <v>267.79813644000001</v>
      </c>
      <c r="H157" s="11" t="str">
        <f t="shared" si="22"/>
        <v>N/A</v>
      </c>
      <c r="I157" s="12">
        <v>-1.52</v>
      </c>
      <c r="J157" s="12">
        <v>-3.87</v>
      </c>
      <c r="K157" s="41" t="s">
        <v>739</v>
      </c>
      <c r="L157" s="9" t="str">
        <f t="shared" si="23"/>
        <v>Yes</v>
      </c>
    </row>
    <row r="158" spans="1:12" x14ac:dyDescent="0.25">
      <c r="A158" s="45" t="s">
        <v>1533</v>
      </c>
      <c r="B158" s="33" t="s">
        <v>213</v>
      </c>
      <c r="C158" s="43">
        <v>666.11136482999996</v>
      </c>
      <c r="D158" s="11" t="str">
        <f t="shared" si="20"/>
        <v>N/A</v>
      </c>
      <c r="E158" s="43">
        <v>615.43703818999995</v>
      </c>
      <c r="F158" s="11" t="str">
        <f t="shared" si="21"/>
        <v>N/A</v>
      </c>
      <c r="G158" s="43">
        <v>553.43697444999998</v>
      </c>
      <c r="H158" s="11" t="str">
        <f t="shared" si="22"/>
        <v>N/A</v>
      </c>
      <c r="I158" s="12">
        <v>-7.61</v>
      </c>
      <c r="J158" s="12">
        <v>-10.1</v>
      </c>
      <c r="K158" s="41" t="s">
        <v>739</v>
      </c>
      <c r="L158" s="9" t="str">
        <f t="shared" si="23"/>
        <v>Yes</v>
      </c>
    </row>
    <row r="159" spans="1:12" x14ac:dyDescent="0.25">
      <c r="A159" s="42" t="s">
        <v>1534</v>
      </c>
      <c r="B159" s="33" t="s">
        <v>213</v>
      </c>
      <c r="C159" s="43">
        <v>4390.5827872</v>
      </c>
      <c r="D159" s="11" t="str">
        <f t="shared" si="20"/>
        <v>N/A</v>
      </c>
      <c r="E159" s="43">
        <v>3910.6337801999998</v>
      </c>
      <c r="F159" s="11" t="str">
        <f t="shared" si="21"/>
        <v>N/A</v>
      </c>
      <c r="G159" s="43">
        <v>5096.1673510999999</v>
      </c>
      <c r="H159" s="11" t="str">
        <f t="shared" si="22"/>
        <v>N/A</v>
      </c>
      <c r="I159" s="12">
        <v>-10.9</v>
      </c>
      <c r="J159" s="12">
        <v>30.32</v>
      </c>
      <c r="K159" s="41" t="s">
        <v>739</v>
      </c>
      <c r="L159" s="9" t="str">
        <f t="shared" si="23"/>
        <v>No</v>
      </c>
    </row>
    <row r="160" spans="1:12" x14ac:dyDescent="0.25">
      <c r="A160" s="45" t="s">
        <v>1535</v>
      </c>
      <c r="B160" s="33" t="s">
        <v>213</v>
      </c>
      <c r="C160" s="43">
        <v>14803.610354</v>
      </c>
      <c r="D160" s="11" t="str">
        <f t="shared" si="20"/>
        <v>N/A</v>
      </c>
      <c r="E160" s="43">
        <v>14379.855653000001</v>
      </c>
      <c r="F160" s="11" t="str">
        <f t="shared" si="21"/>
        <v>N/A</v>
      </c>
      <c r="G160" s="43">
        <v>14256.703298</v>
      </c>
      <c r="H160" s="11" t="str">
        <f t="shared" si="22"/>
        <v>N/A</v>
      </c>
      <c r="I160" s="12">
        <v>-2.86</v>
      </c>
      <c r="J160" s="12">
        <v>-0.85599999999999998</v>
      </c>
      <c r="K160" s="41" t="s">
        <v>739</v>
      </c>
      <c r="L160" s="9" t="str">
        <f t="shared" si="23"/>
        <v>Yes</v>
      </c>
    </row>
    <row r="161" spans="1:12" x14ac:dyDescent="0.25">
      <c r="A161" s="45" t="s">
        <v>1536</v>
      </c>
      <c r="B161" s="33" t="s">
        <v>213</v>
      </c>
      <c r="C161" s="43">
        <v>3177.5319909</v>
      </c>
      <c r="D161" s="11" t="str">
        <f t="shared" si="20"/>
        <v>N/A</v>
      </c>
      <c r="E161" s="43">
        <v>2885.9477735999999</v>
      </c>
      <c r="F161" s="11" t="str">
        <f t="shared" si="21"/>
        <v>N/A</v>
      </c>
      <c r="G161" s="43">
        <v>3336.8337224000002</v>
      </c>
      <c r="H161" s="11" t="str">
        <f t="shared" si="22"/>
        <v>N/A</v>
      </c>
      <c r="I161" s="12">
        <v>-9.18</v>
      </c>
      <c r="J161" s="12">
        <v>15.62</v>
      </c>
      <c r="K161" s="41" t="s">
        <v>739</v>
      </c>
      <c r="L161" s="9" t="str">
        <f t="shared" si="23"/>
        <v>Yes</v>
      </c>
    </row>
    <row r="162" spans="1:12" x14ac:dyDescent="0.25">
      <c r="A162" s="45" t="s">
        <v>1537</v>
      </c>
      <c r="B162" s="33" t="s">
        <v>213</v>
      </c>
      <c r="C162" s="43">
        <v>8.3320680369000009</v>
      </c>
      <c r="D162" s="11" t="str">
        <f t="shared" si="20"/>
        <v>N/A</v>
      </c>
      <c r="E162" s="43">
        <v>5.9020407768999998</v>
      </c>
      <c r="F162" s="11" t="str">
        <f t="shared" si="21"/>
        <v>N/A</v>
      </c>
      <c r="G162" s="43">
        <v>7.4657197322000002</v>
      </c>
      <c r="H162" s="11" t="str">
        <f t="shared" si="22"/>
        <v>N/A</v>
      </c>
      <c r="I162" s="12">
        <v>-29.2</v>
      </c>
      <c r="J162" s="12">
        <v>26.49</v>
      </c>
      <c r="K162" s="41" t="s">
        <v>739</v>
      </c>
      <c r="L162" s="9" t="str">
        <f t="shared" si="23"/>
        <v>Yes</v>
      </c>
    </row>
    <row r="163" spans="1:12" x14ac:dyDescent="0.25">
      <c r="A163" s="45" t="s">
        <v>1538</v>
      </c>
      <c r="B163" s="33" t="s">
        <v>213</v>
      </c>
      <c r="C163" s="43">
        <v>15.568166504000001</v>
      </c>
      <c r="D163" s="11" t="str">
        <f t="shared" si="20"/>
        <v>N/A</v>
      </c>
      <c r="E163" s="43">
        <v>11.973901458</v>
      </c>
      <c r="F163" s="11" t="str">
        <f t="shared" si="21"/>
        <v>N/A</v>
      </c>
      <c r="G163" s="43">
        <v>10.945708783000001</v>
      </c>
      <c r="H163" s="11" t="str">
        <f t="shared" si="22"/>
        <v>N/A</v>
      </c>
      <c r="I163" s="12">
        <v>-23.1</v>
      </c>
      <c r="J163" s="12">
        <v>-8.59</v>
      </c>
      <c r="K163" s="41" t="s">
        <v>739</v>
      </c>
      <c r="L163" s="9" t="str">
        <f t="shared" si="23"/>
        <v>Yes</v>
      </c>
    </row>
    <row r="164" spans="1:12" x14ac:dyDescent="0.25">
      <c r="A164" s="42" t="s">
        <v>1539</v>
      </c>
      <c r="B164" s="33" t="s">
        <v>213</v>
      </c>
      <c r="C164" s="43">
        <v>528.65960882000002</v>
      </c>
      <c r="D164" s="11" t="str">
        <f t="shared" si="20"/>
        <v>N/A</v>
      </c>
      <c r="E164" s="43">
        <v>506.15980642</v>
      </c>
      <c r="F164" s="11" t="str">
        <f t="shared" si="21"/>
        <v>N/A</v>
      </c>
      <c r="G164" s="43">
        <v>397.0622037</v>
      </c>
      <c r="H164" s="11" t="str">
        <f t="shared" si="22"/>
        <v>N/A</v>
      </c>
      <c r="I164" s="12">
        <v>-4.26</v>
      </c>
      <c r="J164" s="12">
        <v>-21.6</v>
      </c>
      <c r="K164" s="41" t="s">
        <v>739</v>
      </c>
      <c r="L164" s="9" t="str">
        <f t="shared" si="23"/>
        <v>Yes</v>
      </c>
    </row>
    <row r="165" spans="1:12" x14ac:dyDescent="0.25">
      <c r="A165" s="45" t="s">
        <v>1540</v>
      </c>
      <c r="B165" s="33" t="s">
        <v>213</v>
      </c>
      <c r="C165" s="43">
        <v>109.33623126000001</v>
      </c>
      <c r="D165" s="11" t="str">
        <f t="shared" si="20"/>
        <v>N/A</v>
      </c>
      <c r="E165" s="43">
        <v>97.682268914000005</v>
      </c>
      <c r="F165" s="11" t="str">
        <f t="shared" si="21"/>
        <v>N/A</v>
      </c>
      <c r="G165" s="43">
        <v>84.433322274000005</v>
      </c>
      <c r="H165" s="11" t="str">
        <f t="shared" si="22"/>
        <v>N/A</v>
      </c>
      <c r="I165" s="12">
        <v>-10.7</v>
      </c>
      <c r="J165" s="12">
        <v>-13.6</v>
      </c>
      <c r="K165" s="41" t="s">
        <v>739</v>
      </c>
      <c r="L165" s="9" t="str">
        <f t="shared" si="23"/>
        <v>Yes</v>
      </c>
    </row>
    <row r="166" spans="1:12" x14ac:dyDescent="0.25">
      <c r="A166" s="45" t="s">
        <v>1541</v>
      </c>
      <c r="B166" s="33" t="s">
        <v>213</v>
      </c>
      <c r="C166" s="43">
        <v>1131.2858885000001</v>
      </c>
      <c r="D166" s="11" t="str">
        <f t="shared" si="20"/>
        <v>N/A</v>
      </c>
      <c r="E166" s="43">
        <v>1094.8346529</v>
      </c>
      <c r="F166" s="11" t="str">
        <f t="shared" si="21"/>
        <v>N/A</v>
      </c>
      <c r="G166" s="43">
        <v>810.40151135999997</v>
      </c>
      <c r="H166" s="11" t="str">
        <f t="shared" si="22"/>
        <v>N/A</v>
      </c>
      <c r="I166" s="12">
        <v>-3.22</v>
      </c>
      <c r="J166" s="12">
        <v>-26</v>
      </c>
      <c r="K166" s="41" t="s">
        <v>739</v>
      </c>
      <c r="L166" s="9" t="str">
        <f t="shared" si="23"/>
        <v>Yes</v>
      </c>
    </row>
    <row r="167" spans="1:12" x14ac:dyDescent="0.25">
      <c r="A167" s="45" t="s">
        <v>1542</v>
      </c>
      <c r="B167" s="33" t="s">
        <v>213</v>
      </c>
      <c r="C167" s="43">
        <v>228.64778865</v>
      </c>
      <c r="D167" s="11" t="str">
        <f t="shared" si="20"/>
        <v>N/A</v>
      </c>
      <c r="E167" s="43">
        <v>212.86234665000001</v>
      </c>
      <c r="F167" s="11" t="str">
        <f t="shared" si="21"/>
        <v>N/A</v>
      </c>
      <c r="G167" s="43">
        <v>189.35941693999999</v>
      </c>
      <c r="H167" s="11" t="str">
        <f t="shared" si="22"/>
        <v>N/A</v>
      </c>
      <c r="I167" s="12">
        <v>-6.9</v>
      </c>
      <c r="J167" s="12">
        <v>-11</v>
      </c>
      <c r="K167" s="41" t="s">
        <v>739</v>
      </c>
      <c r="L167" s="9" t="str">
        <f t="shared" si="23"/>
        <v>Yes</v>
      </c>
    </row>
    <row r="168" spans="1:12" x14ac:dyDescent="0.25">
      <c r="A168" s="45" t="s">
        <v>1543</v>
      </c>
      <c r="B168" s="33" t="s">
        <v>213</v>
      </c>
      <c r="C168" s="43">
        <v>517.31010892999996</v>
      </c>
      <c r="D168" s="11" t="str">
        <f t="shared" si="20"/>
        <v>N/A</v>
      </c>
      <c r="E168" s="43">
        <v>473.93071176000001</v>
      </c>
      <c r="F168" s="11" t="str">
        <f t="shared" si="21"/>
        <v>N/A</v>
      </c>
      <c r="G168" s="43">
        <v>328.47433949999999</v>
      </c>
      <c r="H168" s="11" t="str">
        <f t="shared" si="22"/>
        <v>N/A</v>
      </c>
      <c r="I168" s="12">
        <v>-8.39</v>
      </c>
      <c r="J168" s="12">
        <v>-30.7</v>
      </c>
      <c r="K168" s="41" t="s">
        <v>739</v>
      </c>
      <c r="L168" s="9" t="str">
        <f t="shared" si="23"/>
        <v>No</v>
      </c>
    </row>
    <row r="169" spans="1:12" x14ac:dyDescent="0.25">
      <c r="A169" s="42" t="s">
        <v>1544</v>
      </c>
      <c r="B169" s="33" t="s">
        <v>213</v>
      </c>
      <c r="C169" s="43">
        <v>3034.0217809000001</v>
      </c>
      <c r="D169" s="11" t="str">
        <f t="shared" si="20"/>
        <v>N/A</v>
      </c>
      <c r="E169" s="43">
        <v>2877.4881460000001</v>
      </c>
      <c r="F169" s="11" t="str">
        <f t="shared" si="21"/>
        <v>N/A</v>
      </c>
      <c r="G169" s="43">
        <v>3642.1543021000002</v>
      </c>
      <c r="H169" s="11" t="str">
        <f t="shared" si="22"/>
        <v>N/A</v>
      </c>
      <c r="I169" s="12">
        <v>-5.16</v>
      </c>
      <c r="J169" s="12">
        <v>26.57</v>
      </c>
      <c r="K169" s="41" t="s">
        <v>739</v>
      </c>
      <c r="L169" s="9" t="str">
        <f t="shared" si="23"/>
        <v>Yes</v>
      </c>
    </row>
    <row r="170" spans="1:12" x14ac:dyDescent="0.25">
      <c r="A170" s="45" t="s">
        <v>1545</v>
      </c>
      <c r="B170" s="33" t="s">
        <v>213</v>
      </c>
      <c r="C170" s="43">
        <v>2848.6679006999998</v>
      </c>
      <c r="D170" s="11" t="str">
        <f t="shared" si="20"/>
        <v>N/A</v>
      </c>
      <c r="E170" s="43">
        <v>3028.2528185000001</v>
      </c>
      <c r="F170" s="11" t="str">
        <f t="shared" si="21"/>
        <v>N/A</v>
      </c>
      <c r="G170" s="43">
        <v>3581.0049239</v>
      </c>
      <c r="H170" s="11" t="str">
        <f t="shared" si="22"/>
        <v>N/A</v>
      </c>
      <c r="I170" s="12">
        <v>6.3040000000000003</v>
      </c>
      <c r="J170" s="12">
        <v>18.25</v>
      </c>
      <c r="K170" s="41" t="s">
        <v>739</v>
      </c>
      <c r="L170" s="9" t="str">
        <f t="shared" si="23"/>
        <v>Yes</v>
      </c>
    </row>
    <row r="171" spans="1:12" x14ac:dyDescent="0.25">
      <c r="A171" s="45" t="s">
        <v>1546</v>
      </c>
      <c r="B171" s="33" t="s">
        <v>213</v>
      </c>
      <c r="C171" s="43">
        <v>6420.5797837999999</v>
      </c>
      <c r="D171" s="11" t="str">
        <f t="shared" si="20"/>
        <v>N/A</v>
      </c>
      <c r="E171" s="43">
        <v>6079.2326068000002</v>
      </c>
      <c r="F171" s="11" t="str">
        <f t="shared" si="21"/>
        <v>N/A</v>
      </c>
      <c r="G171" s="43">
        <v>6822.8516025999998</v>
      </c>
      <c r="H171" s="11" t="str">
        <f t="shared" si="22"/>
        <v>N/A</v>
      </c>
      <c r="I171" s="12">
        <v>-5.32</v>
      </c>
      <c r="J171" s="12">
        <v>12.23</v>
      </c>
      <c r="K171" s="41" t="s">
        <v>739</v>
      </c>
      <c r="L171" s="9" t="str">
        <f t="shared" si="23"/>
        <v>Yes</v>
      </c>
    </row>
    <row r="172" spans="1:12" x14ac:dyDescent="0.25">
      <c r="A172" s="45" t="s">
        <v>1547</v>
      </c>
      <c r="B172" s="33" t="s">
        <v>213</v>
      </c>
      <c r="C172" s="43">
        <v>605.46315173000005</v>
      </c>
      <c r="D172" s="11" t="str">
        <f t="shared" si="20"/>
        <v>N/A</v>
      </c>
      <c r="E172" s="43">
        <v>544.66585461</v>
      </c>
      <c r="F172" s="11" t="str">
        <f t="shared" si="21"/>
        <v>N/A</v>
      </c>
      <c r="G172" s="43">
        <v>543.25590783999996</v>
      </c>
      <c r="H172" s="11" t="str">
        <f t="shared" si="22"/>
        <v>N/A</v>
      </c>
      <c r="I172" s="12">
        <v>-10</v>
      </c>
      <c r="J172" s="12">
        <v>-0.25900000000000001</v>
      </c>
      <c r="K172" s="41" t="s">
        <v>739</v>
      </c>
      <c r="L172" s="9" t="str">
        <f t="shared" si="23"/>
        <v>Yes</v>
      </c>
    </row>
    <row r="173" spans="1:12" x14ac:dyDescent="0.25">
      <c r="A173" s="45" t="s">
        <v>1548</v>
      </c>
      <c r="B173" s="33" t="s">
        <v>213</v>
      </c>
      <c r="C173" s="43">
        <v>1015.9802257</v>
      </c>
      <c r="D173" s="11" t="str">
        <f t="shared" si="20"/>
        <v>N/A</v>
      </c>
      <c r="E173" s="43">
        <v>888.85155789999999</v>
      </c>
      <c r="F173" s="11" t="str">
        <f t="shared" si="21"/>
        <v>N/A</v>
      </c>
      <c r="G173" s="43">
        <v>791.46271632000003</v>
      </c>
      <c r="H173" s="11" t="str">
        <f t="shared" si="22"/>
        <v>N/A</v>
      </c>
      <c r="I173" s="12">
        <v>-12.5</v>
      </c>
      <c r="J173" s="12">
        <v>-11</v>
      </c>
      <c r="K173" s="41" t="s">
        <v>739</v>
      </c>
      <c r="L173" s="9" t="str">
        <f t="shared" si="23"/>
        <v>Yes</v>
      </c>
    </row>
    <row r="174" spans="1:12" x14ac:dyDescent="0.25">
      <c r="A174" s="42" t="s">
        <v>373</v>
      </c>
      <c r="B174" s="33" t="s">
        <v>213</v>
      </c>
      <c r="C174" s="8">
        <v>8.9466383961999991</v>
      </c>
      <c r="D174" s="11" t="str">
        <f t="shared" ref="D174:D203" si="24">IF($B174="N/A","N/A",IF(C174&gt;10,"No",IF(C174&lt;-10,"No","Yes")))</f>
        <v>N/A</v>
      </c>
      <c r="E174" s="8">
        <v>8.6922149620999996</v>
      </c>
      <c r="F174" s="11" t="str">
        <f t="shared" ref="F174:F203" si="25">IF($B174="N/A","N/A",IF(E174&gt;10,"No",IF(E174&lt;-10,"No","Yes")))</f>
        <v>N/A</v>
      </c>
      <c r="G174" s="8">
        <v>9.2488998500000008</v>
      </c>
      <c r="H174" s="11" t="str">
        <f t="shared" ref="H174:H203" si="26">IF($B174="N/A","N/A",IF(G174&gt;10,"No",IF(G174&lt;-10,"No","Yes")))</f>
        <v>N/A</v>
      </c>
      <c r="I174" s="12">
        <v>-2.84</v>
      </c>
      <c r="J174" s="12">
        <v>6.4039999999999999</v>
      </c>
      <c r="K174" s="41" t="s">
        <v>739</v>
      </c>
      <c r="L174" s="9" t="str">
        <f t="shared" ref="L174:L203" si="27">IF(J174="Div by 0", "N/A", IF(K174="N/A","N/A", IF(J174&gt;VALUE(MID(K174,1,2)), "No", IF(J174&lt;-1*VALUE(MID(K174,1,2)), "No", "Yes"))))</f>
        <v>Yes</v>
      </c>
    </row>
    <row r="175" spans="1:12" x14ac:dyDescent="0.25">
      <c r="A175" s="45" t="s">
        <v>483</v>
      </c>
      <c r="B175" s="33" t="s">
        <v>213</v>
      </c>
      <c r="C175" s="8">
        <v>9.1950996721999996</v>
      </c>
      <c r="D175" s="11" t="str">
        <f t="shared" si="24"/>
        <v>N/A</v>
      </c>
      <c r="E175" s="8">
        <v>11.120351168999999</v>
      </c>
      <c r="F175" s="11" t="str">
        <f t="shared" si="25"/>
        <v>N/A</v>
      </c>
      <c r="G175" s="8">
        <v>11.406017135999999</v>
      </c>
      <c r="H175" s="11" t="str">
        <f t="shared" si="26"/>
        <v>N/A</v>
      </c>
      <c r="I175" s="12">
        <v>20.94</v>
      </c>
      <c r="J175" s="12">
        <v>2.569</v>
      </c>
      <c r="K175" s="41" t="s">
        <v>739</v>
      </c>
      <c r="L175" s="9" t="str">
        <f t="shared" si="27"/>
        <v>Yes</v>
      </c>
    </row>
    <row r="176" spans="1:12" x14ac:dyDescent="0.25">
      <c r="A176" s="45" t="s">
        <v>484</v>
      </c>
      <c r="B176" s="33" t="s">
        <v>213</v>
      </c>
      <c r="C176" s="8">
        <v>9.1519532932000001</v>
      </c>
      <c r="D176" s="11" t="str">
        <f t="shared" si="24"/>
        <v>N/A</v>
      </c>
      <c r="E176" s="8">
        <v>9.2291580675000002</v>
      </c>
      <c r="F176" s="11" t="str">
        <f t="shared" si="25"/>
        <v>N/A</v>
      </c>
      <c r="G176" s="8">
        <v>9.6032989756999996</v>
      </c>
      <c r="H176" s="11" t="str">
        <f t="shared" si="26"/>
        <v>N/A</v>
      </c>
      <c r="I176" s="12">
        <v>0.84360000000000002</v>
      </c>
      <c r="J176" s="12">
        <v>4.0540000000000003</v>
      </c>
      <c r="K176" s="41" t="s">
        <v>739</v>
      </c>
      <c r="L176" s="9" t="str">
        <f t="shared" si="27"/>
        <v>Yes</v>
      </c>
    </row>
    <row r="177" spans="1:12" x14ac:dyDescent="0.25">
      <c r="A177" s="45" t="s">
        <v>485</v>
      </c>
      <c r="B177" s="33" t="s">
        <v>213</v>
      </c>
      <c r="C177" s="8">
        <v>7.2426174138999997</v>
      </c>
      <c r="D177" s="11" t="str">
        <f t="shared" si="24"/>
        <v>N/A</v>
      </c>
      <c r="E177" s="8">
        <v>6.0449918310999999</v>
      </c>
      <c r="F177" s="11" t="str">
        <f t="shared" si="25"/>
        <v>N/A</v>
      </c>
      <c r="G177" s="8">
        <v>6.0289010374999998</v>
      </c>
      <c r="H177" s="11" t="str">
        <f t="shared" si="26"/>
        <v>N/A</v>
      </c>
      <c r="I177" s="12">
        <v>-16.5</v>
      </c>
      <c r="J177" s="12">
        <v>-0.26600000000000001</v>
      </c>
      <c r="K177" s="41" t="s">
        <v>739</v>
      </c>
      <c r="L177" s="9" t="str">
        <f t="shared" si="27"/>
        <v>Yes</v>
      </c>
    </row>
    <row r="178" spans="1:12" x14ac:dyDescent="0.25">
      <c r="A178" s="45" t="s">
        <v>486</v>
      </c>
      <c r="B178" s="33" t="s">
        <v>213</v>
      </c>
      <c r="C178" s="8">
        <v>12.202403234</v>
      </c>
      <c r="D178" s="11" t="str">
        <f t="shared" si="24"/>
        <v>N/A</v>
      </c>
      <c r="E178" s="8">
        <v>10.349506310000001</v>
      </c>
      <c r="F178" s="11" t="str">
        <f t="shared" si="25"/>
        <v>N/A</v>
      </c>
      <c r="G178" s="8">
        <v>10.475777139</v>
      </c>
      <c r="H178" s="11" t="str">
        <f t="shared" si="26"/>
        <v>N/A</v>
      </c>
      <c r="I178" s="12">
        <v>-15.2</v>
      </c>
      <c r="J178" s="12">
        <v>1.22</v>
      </c>
      <c r="K178" s="41" t="s">
        <v>739</v>
      </c>
      <c r="L178" s="9" t="str">
        <f t="shared" si="27"/>
        <v>Yes</v>
      </c>
    </row>
    <row r="179" spans="1:12" x14ac:dyDescent="0.25">
      <c r="A179" s="42" t="s">
        <v>1549</v>
      </c>
      <c r="B179" s="33" t="s">
        <v>213</v>
      </c>
      <c r="C179" s="8">
        <v>9.9114611657000005</v>
      </c>
      <c r="D179" s="11" t="str">
        <f t="shared" si="24"/>
        <v>N/A</v>
      </c>
      <c r="E179" s="8">
        <v>8.9113657010999994</v>
      </c>
      <c r="F179" s="11" t="str">
        <f t="shared" si="25"/>
        <v>N/A</v>
      </c>
      <c r="G179" s="8">
        <v>11.470244419</v>
      </c>
      <c r="H179" s="11" t="str">
        <f t="shared" si="26"/>
        <v>N/A</v>
      </c>
      <c r="I179" s="12">
        <v>-10.1</v>
      </c>
      <c r="J179" s="12">
        <v>28.71</v>
      </c>
      <c r="K179" s="41" t="s">
        <v>739</v>
      </c>
      <c r="L179" s="9" t="str">
        <f t="shared" si="27"/>
        <v>Yes</v>
      </c>
    </row>
    <row r="180" spans="1:12" x14ac:dyDescent="0.25">
      <c r="A180" s="45" t="s">
        <v>1550</v>
      </c>
      <c r="B180" s="33" t="s">
        <v>213</v>
      </c>
      <c r="C180" s="8">
        <v>36.313470528000003</v>
      </c>
      <c r="D180" s="11" t="str">
        <f t="shared" si="24"/>
        <v>N/A</v>
      </c>
      <c r="E180" s="8">
        <v>35.683232101999998</v>
      </c>
      <c r="F180" s="11" t="str">
        <f t="shared" si="25"/>
        <v>N/A</v>
      </c>
      <c r="G180" s="8">
        <v>34.975327950999997</v>
      </c>
      <c r="H180" s="11" t="str">
        <f t="shared" si="26"/>
        <v>N/A</v>
      </c>
      <c r="I180" s="12">
        <v>-1.74</v>
      </c>
      <c r="J180" s="12">
        <v>-1.98</v>
      </c>
      <c r="K180" s="41" t="s">
        <v>739</v>
      </c>
      <c r="L180" s="9" t="str">
        <f t="shared" si="27"/>
        <v>Yes</v>
      </c>
    </row>
    <row r="181" spans="1:12" x14ac:dyDescent="0.25">
      <c r="A181" s="45" t="s">
        <v>1551</v>
      </c>
      <c r="B181" s="33" t="s">
        <v>213</v>
      </c>
      <c r="C181" s="8">
        <v>4.8825661291999998</v>
      </c>
      <c r="D181" s="11" t="str">
        <f t="shared" si="24"/>
        <v>N/A</v>
      </c>
      <c r="E181" s="8">
        <v>4.4871685537000001</v>
      </c>
      <c r="F181" s="11" t="str">
        <f t="shared" si="25"/>
        <v>N/A</v>
      </c>
      <c r="G181" s="8">
        <v>5.1520242979999997</v>
      </c>
      <c r="H181" s="11" t="str">
        <f t="shared" si="26"/>
        <v>N/A</v>
      </c>
      <c r="I181" s="12">
        <v>-8.1</v>
      </c>
      <c r="J181" s="12">
        <v>14.82</v>
      </c>
      <c r="K181" s="41" t="s">
        <v>739</v>
      </c>
      <c r="L181" s="9" t="str">
        <f t="shared" si="27"/>
        <v>Yes</v>
      </c>
    </row>
    <row r="182" spans="1:12" x14ac:dyDescent="0.25">
      <c r="A182" s="45" t="s">
        <v>1552</v>
      </c>
      <c r="B182" s="33" t="s">
        <v>213</v>
      </c>
      <c r="C182" s="8">
        <v>0.113344186</v>
      </c>
      <c r="D182" s="11" t="str">
        <f t="shared" si="24"/>
        <v>N/A</v>
      </c>
      <c r="E182" s="8">
        <v>8.5072650099999994E-2</v>
      </c>
      <c r="F182" s="11" t="str">
        <f t="shared" si="25"/>
        <v>N/A</v>
      </c>
      <c r="G182" s="8">
        <v>0.1068177087</v>
      </c>
      <c r="H182" s="11" t="str">
        <f t="shared" si="26"/>
        <v>N/A</v>
      </c>
      <c r="I182" s="12">
        <v>-24.9</v>
      </c>
      <c r="J182" s="12">
        <v>25.56</v>
      </c>
      <c r="K182" s="41" t="s">
        <v>739</v>
      </c>
      <c r="L182" s="9" t="str">
        <f t="shared" si="27"/>
        <v>Yes</v>
      </c>
    </row>
    <row r="183" spans="1:12" x14ac:dyDescent="0.25">
      <c r="A183" s="45" t="s">
        <v>1553</v>
      </c>
      <c r="B183" s="33" t="s">
        <v>213</v>
      </c>
      <c r="C183" s="8">
        <v>0.38462978209999998</v>
      </c>
      <c r="D183" s="11" t="str">
        <f t="shared" si="24"/>
        <v>N/A</v>
      </c>
      <c r="E183" s="8">
        <v>0.32449486690000001</v>
      </c>
      <c r="F183" s="11" t="str">
        <f t="shared" si="25"/>
        <v>N/A</v>
      </c>
      <c r="G183" s="8">
        <v>0.28617154020000002</v>
      </c>
      <c r="H183" s="11" t="str">
        <f t="shared" si="26"/>
        <v>N/A</v>
      </c>
      <c r="I183" s="12">
        <v>-15.6</v>
      </c>
      <c r="J183" s="12">
        <v>-11.8</v>
      </c>
      <c r="K183" s="41" t="s">
        <v>739</v>
      </c>
      <c r="L183" s="9" t="str">
        <f t="shared" si="27"/>
        <v>Yes</v>
      </c>
    </row>
    <row r="184" spans="1:12" x14ac:dyDescent="0.25">
      <c r="A184" s="42" t="s">
        <v>97</v>
      </c>
      <c r="B184" s="33" t="s">
        <v>213</v>
      </c>
      <c r="C184" s="8">
        <v>56.059074772000002</v>
      </c>
      <c r="D184" s="11" t="str">
        <f t="shared" si="24"/>
        <v>N/A</v>
      </c>
      <c r="E184" s="8">
        <v>52.207012824000003</v>
      </c>
      <c r="F184" s="11" t="str">
        <f t="shared" si="25"/>
        <v>N/A</v>
      </c>
      <c r="G184" s="8">
        <v>51.791878853</v>
      </c>
      <c r="H184" s="11" t="str">
        <f t="shared" si="26"/>
        <v>N/A</v>
      </c>
      <c r="I184" s="12">
        <v>-6.87</v>
      </c>
      <c r="J184" s="12">
        <v>-0.79500000000000004</v>
      </c>
      <c r="K184" s="41" t="s">
        <v>739</v>
      </c>
      <c r="L184" s="9" t="str">
        <f t="shared" si="27"/>
        <v>Yes</v>
      </c>
    </row>
    <row r="185" spans="1:12" x14ac:dyDescent="0.25">
      <c r="A185" s="45" t="s">
        <v>487</v>
      </c>
      <c r="B185" s="33" t="s">
        <v>213</v>
      </c>
      <c r="C185" s="8">
        <v>46.792219654999997</v>
      </c>
      <c r="D185" s="11" t="str">
        <f t="shared" si="24"/>
        <v>N/A</v>
      </c>
      <c r="E185" s="8">
        <v>47.098855753000002</v>
      </c>
      <c r="F185" s="11" t="str">
        <f t="shared" si="25"/>
        <v>N/A</v>
      </c>
      <c r="G185" s="8">
        <v>47.830070935000002</v>
      </c>
      <c r="H185" s="11" t="str">
        <f t="shared" si="26"/>
        <v>N/A</v>
      </c>
      <c r="I185" s="12">
        <v>0.65529999999999999</v>
      </c>
      <c r="J185" s="12">
        <v>1.5529999999999999</v>
      </c>
      <c r="K185" s="41" t="s">
        <v>739</v>
      </c>
      <c r="L185" s="9" t="str">
        <f t="shared" si="27"/>
        <v>Yes</v>
      </c>
    </row>
    <row r="186" spans="1:12" x14ac:dyDescent="0.25">
      <c r="A186" s="45" t="s">
        <v>488</v>
      </c>
      <c r="B186" s="33" t="s">
        <v>213</v>
      </c>
      <c r="C186" s="8">
        <v>57.933407774000003</v>
      </c>
      <c r="D186" s="11" t="str">
        <f t="shared" si="24"/>
        <v>N/A</v>
      </c>
      <c r="E186" s="8">
        <v>55.307405500000002</v>
      </c>
      <c r="F186" s="11" t="str">
        <f t="shared" si="25"/>
        <v>N/A</v>
      </c>
      <c r="G186" s="8">
        <v>53.662476978000001</v>
      </c>
      <c r="H186" s="11" t="str">
        <f t="shared" si="26"/>
        <v>N/A</v>
      </c>
      <c r="I186" s="12">
        <v>-4.53</v>
      </c>
      <c r="J186" s="12">
        <v>-2.97</v>
      </c>
      <c r="K186" s="41" t="s">
        <v>739</v>
      </c>
      <c r="L186" s="9" t="str">
        <f t="shared" si="27"/>
        <v>Yes</v>
      </c>
    </row>
    <row r="187" spans="1:12" x14ac:dyDescent="0.25">
      <c r="A187" s="45" t="s">
        <v>489</v>
      </c>
      <c r="B187" s="33" t="s">
        <v>213</v>
      </c>
      <c r="C187" s="8">
        <v>58.702779595000003</v>
      </c>
      <c r="D187" s="11" t="str">
        <f t="shared" si="24"/>
        <v>N/A</v>
      </c>
      <c r="E187" s="8">
        <v>51.410304746999998</v>
      </c>
      <c r="F187" s="11" t="str">
        <f t="shared" si="25"/>
        <v>N/A</v>
      </c>
      <c r="G187" s="8">
        <v>53.025953964000003</v>
      </c>
      <c r="H187" s="11" t="str">
        <f t="shared" si="26"/>
        <v>N/A</v>
      </c>
      <c r="I187" s="12">
        <v>-12.4</v>
      </c>
      <c r="J187" s="12">
        <v>3.1429999999999998</v>
      </c>
      <c r="K187" s="41" t="s">
        <v>739</v>
      </c>
      <c r="L187" s="9" t="str">
        <f t="shared" si="27"/>
        <v>Yes</v>
      </c>
    </row>
    <row r="188" spans="1:12" x14ac:dyDescent="0.25">
      <c r="A188" s="45" t="s">
        <v>490</v>
      </c>
      <c r="B188" s="33" t="s">
        <v>213</v>
      </c>
      <c r="C188" s="8">
        <v>61.091562476999997</v>
      </c>
      <c r="D188" s="11" t="str">
        <f t="shared" si="24"/>
        <v>N/A</v>
      </c>
      <c r="E188" s="8">
        <v>54.731740012000003</v>
      </c>
      <c r="F188" s="11" t="str">
        <f t="shared" si="25"/>
        <v>N/A</v>
      </c>
      <c r="G188" s="8">
        <v>52.658275918000001</v>
      </c>
      <c r="H188" s="11" t="str">
        <f t="shared" si="26"/>
        <v>N/A</v>
      </c>
      <c r="I188" s="12">
        <v>-10.4</v>
      </c>
      <c r="J188" s="12">
        <v>-3.79</v>
      </c>
      <c r="K188" s="41" t="s">
        <v>739</v>
      </c>
      <c r="L188" s="9" t="str">
        <f t="shared" si="27"/>
        <v>Yes</v>
      </c>
    </row>
    <row r="189" spans="1:12" x14ac:dyDescent="0.25">
      <c r="A189" s="42" t="s">
        <v>118</v>
      </c>
      <c r="B189" s="33" t="s">
        <v>213</v>
      </c>
      <c r="C189" s="8">
        <v>76.867595030999993</v>
      </c>
      <c r="D189" s="11" t="str">
        <f t="shared" si="24"/>
        <v>N/A</v>
      </c>
      <c r="E189" s="8">
        <v>71.90131556</v>
      </c>
      <c r="F189" s="11" t="str">
        <f t="shared" si="25"/>
        <v>N/A</v>
      </c>
      <c r="G189" s="8">
        <v>74.241714461000001</v>
      </c>
      <c r="H189" s="11" t="str">
        <f t="shared" si="26"/>
        <v>N/A</v>
      </c>
      <c r="I189" s="12">
        <v>-6.46</v>
      </c>
      <c r="J189" s="12">
        <v>3.2549999999999999</v>
      </c>
      <c r="K189" s="41" t="s">
        <v>739</v>
      </c>
      <c r="L189" s="9" t="str">
        <f t="shared" si="27"/>
        <v>Yes</v>
      </c>
    </row>
    <row r="190" spans="1:12" x14ac:dyDescent="0.25">
      <c r="A190" s="45" t="s">
        <v>491</v>
      </c>
      <c r="B190" s="33" t="s">
        <v>213</v>
      </c>
      <c r="C190" s="8">
        <v>68.692708612999994</v>
      </c>
      <c r="D190" s="11" t="str">
        <f t="shared" si="24"/>
        <v>N/A</v>
      </c>
      <c r="E190" s="8">
        <v>68.741118141000001</v>
      </c>
      <c r="F190" s="11" t="str">
        <f t="shared" si="25"/>
        <v>N/A</v>
      </c>
      <c r="G190" s="8">
        <v>70.142344819000002</v>
      </c>
      <c r="H190" s="11" t="str">
        <f t="shared" si="26"/>
        <v>N/A</v>
      </c>
      <c r="I190" s="12">
        <v>7.0499999999999993E-2</v>
      </c>
      <c r="J190" s="12">
        <v>2.0379999999999998</v>
      </c>
      <c r="K190" s="41" t="s">
        <v>739</v>
      </c>
      <c r="L190" s="9" t="str">
        <f t="shared" si="27"/>
        <v>Yes</v>
      </c>
    </row>
    <row r="191" spans="1:12" x14ac:dyDescent="0.25">
      <c r="A191" s="45" t="s">
        <v>492</v>
      </c>
      <c r="B191" s="33" t="s">
        <v>213</v>
      </c>
      <c r="C191" s="8">
        <v>83.054690686000001</v>
      </c>
      <c r="D191" s="11" t="str">
        <f t="shared" si="24"/>
        <v>N/A</v>
      </c>
      <c r="E191" s="8">
        <v>80.283953101999998</v>
      </c>
      <c r="F191" s="11" t="str">
        <f t="shared" si="25"/>
        <v>N/A</v>
      </c>
      <c r="G191" s="8">
        <v>82.001437848999998</v>
      </c>
      <c r="H191" s="11" t="str">
        <f t="shared" si="26"/>
        <v>N/A</v>
      </c>
      <c r="I191" s="12">
        <v>-3.34</v>
      </c>
      <c r="J191" s="12">
        <v>2.1389999999999998</v>
      </c>
      <c r="K191" s="41" t="s">
        <v>739</v>
      </c>
      <c r="L191" s="9" t="str">
        <f t="shared" si="27"/>
        <v>Yes</v>
      </c>
    </row>
    <row r="192" spans="1:12" x14ac:dyDescent="0.25">
      <c r="A192" s="45" t="s">
        <v>493</v>
      </c>
      <c r="B192" s="33" t="s">
        <v>213</v>
      </c>
      <c r="C192" s="8">
        <v>77.823715558999993</v>
      </c>
      <c r="D192" s="11" t="str">
        <f t="shared" si="24"/>
        <v>N/A</v>
      </c>
      <c r="E192" s="8">
        <v>68.148348655999996</v>
      </c>
      <c r="F192" s="11" t="str">
        <f t="shared" si="25"/>
        <v>N/A</v>
      </c>
      <c r="G192" s="8">
        <v>71.330126976000003</v>
      </c>
      <c r="H192" s="11" t="str">
        <f t="shared" si="26"/>
        <v>N/A</v>
      </c>
      <c r="I192" s="12">
        <v>-12.4</v>
      </c>
      <c r="J192" s="12">
        <v>4.6689999999999996</v>
      </c>
      <c r="K192" s="41" t="s">
        <v>739</v>
      </c>
      <c r="L192" s="9" t="str">
        <f t="shared" si="27"/>
        <v>Yes</v>
      </c>
    </row>
    <row r="193" spans="1:12" x14ac:dyDescent="0.25">
      <c r="A193" s="45" t="s">
        <v>494</v>
      </c>
      <c r="B193" s="33" t="s">
        <v>213</v>
      </c>
      <c r="C193" s="8">
        <v>73.559743953999998</v>
      </c>
      <c r="D193" s="11" t="str">
        <f t="shared" si="24"/>
        <v>N/A</v>
      </c>
      <c r="E193" s="8">
        <v>66.242725429999993</v>
      </c>
      <c r="F193" s="11" t="str">
        <f t="shared" si="25"/>
        <v>N/A</v>
      </c>
      <c r="G193" s="8">
        <v>65.951011772000001</v>
      </c>
      <c r="H193" s="11" t="str">
        <f t="shared" si="26"/>
        <v>N/A</v>
      </c>
      <c r="I193" s="12">
        <v>-9.9499999999999993</v>
      </c>
      <c r="J193" s="12">
        <v>-0.44</v>
      </c>
      <c r="K193" s="41" t="s">
        <v>739</v>
      </c>
      <c r="L193" s="9" t="str">
        <f t="shared" si="27"/>
        <v>Yes</v>
      </c>
    </row>
    <row r="194" spans="1:12" x14ac:dyDescent="0.25">
      <c r="A194" s="42" t="s">
        <v>1554</v>
      </c>
      <c r="B194" s="33" t="s">
        <v>213</v>
      </c>
      <c r="C194" s="34">
        <v>4.5588110751000004</v>
      </c>
      <c r="D194" s="11" t="str">
        <f t="shared" si="24"/>
        <v>N/A</v>
      </c>
      <c r="E194" s="34">
        <v>4.5933370181999997</v>
      </c>
      <c r="F194" s="11" t="str">
        <f t="shared" si="25"/>
        <v>N/A</v>
      </c>
      <c r="G194" s="34">
        <v>4.2459869712999998</v>
      </c>
      <c r="H194" s="11" t="str">
        <f t="shared" si="26"/>
        <v>N/A</v>
      </c>
      <c r="I194" s="12">
        <v>0.75729999999999997</v>
      </c>
      <c r="J194" s="12">
        <v>-7.56</v>
      </c>
      <c r="K194" s="41" t="s">
        <v>739</v>
      </c>
      <c r="L194" s="9" t="str">
        <f t="shared" si="27"/>
        <v>Yes</v>
      </c>
    </row>
    <row r="195" spans="1:12" x14ac:dyDescent="0.25">
      <c r="A195" s="45" t="s">
        <v>1555</v>
      </c>
      <c r="B195" s="33" t="s">
        <v>213</v>
      </c>
      <c r="C195" s="34">
        <v>3.1227137263999998</v>
      </c>
      <c r="D195" s="11" t="str">
        <f t="shared" si="24"/>
        <v>N/A</v>
      </c>
      <c r="E195" s="34">
        <v>3.2246308216999999</v>
      </c>
      <c r="F195" s="11" t="str">
        <f t="shared" si="25"/>
        <v>N/A</v>
      </c>
      <c r="G195" s="34">
        <v>2.7802299275000002</v>
      </c>
      <c r="H195" s="11" t="str">
        <f t="shared" si="26"/>
        <v>N/A</v>
      </c>
      <c r="I195" s="12">
        <v>3.2639999999999998</v>
      </c>
      <c r="J195" s="12">
        <v>-13.8</v>
      </c>
      <c r="K195" s="41" t="s">
        <v>739</v>
      </c>
      <c r="L195" s="9" t="str">
        <f t="shared" si="27"/>
        <v>Yes</v>
      </c>
    </row>
    <row r="196" spans="1:12" x14ac:dyDescent="0.25">
      <c r="A196" s="45" t="s">
        <v>1556</v>
      </c>
      <c r="B196" s="33" t="s">
        <v>213</v>
      </c>
      <c r="C196" s="34">
        <v>6.9030605870999997</v>
      </c>
      <c r="D196" s="11" t="str">
        <f t="shared" si="24"/>
        <v>N/A</v>
      </c>
      <c r="E196" s="34">
        <v>6.7634448345999996</v>
      </c>
      <c r="F196" s="11" t="str">
        <f t="shared" si="25"/>
        <v>N/A</v>
      </c>
      <c r="G196" s="34">
        <v>6.1157000462999997</v>
      </c>
      <c r="H196" s="11" t="str">
        <f t="shared" si="26"/>
        <v>N/A</v>
      </c>
      <c r="I196" s="12">
        <v>-2.02</v>
      </c>
      <c r="J196" s="12">
        <v>-9.58</v>
      </c>
      <c r="K196" s="41" t="s">
        <v>739</v>
      </c>
      <c r="L196" s="9" t="str">
        <f t="shared" si="27"/>
        <v>Yes</v>
      </c>
    </row>
    <row r="197" spans="1:12" x14ac:dyDescent="0.25">
      <c r="A197" s="45" t="s">
        <v>1557</v>
      </c>
      <c r="B197" s="33" t="s">
        <v>213</v>
      </c>
      <c r="C197" s="34">
        <v>3.5745719987000002</v>
      </c>
      <c r="D197" s="11" t="str">
        <f t="shared" si="24"/>
        <v>N/A</v>
      </c>
      <c r="E197" s="34">
        <v>3.6915080760999999</v>
      </c>
      <c r="F197" s="11" t="str">
        <f t="shared" si="25"/>
        <v>N/A</v>
      </c>
      <c r="G197" s="34">
        <v>3.6730874069000001</v>
      </c>
      <c r="H197" s="11" t="str">
        <f t="shared" si="26"/>
        <v>N/A</v>
      </c>
      <c r="I197" s="12">
        <v>3.2709999999999999</v>
      </c>
      <c r="J197" s="12">
        <v>-0.499</v>
      </c>
      <c r="K197" s="41" t="s">
        <v>739</v>
      </c>
      <c r="L197" s="9" t="str">
        <f t="shared" si="27"/>
        <v>Yes</v>
      </c>
    </row>
    <row r="198" spans="1:12" x14ac:dyDescent="0.25">
      <c r="A198" s="45" t="s">
        <v>1558</v>
      </c>
      <c r="B198" s="33" t="s">
        <v>213</v>
      </c>
      <c r="C198" s="34">
        <v>3.5633867628</v>
      </c>
      <c r="D198" s="11" t="str">
        <f t="shared" si="24"/>
        <v>N/A</v>
      </c>
      <c r="E198" s="34">
        <v>3.5763702416999998</v>
      </c>
      <c r="F198" s="11" t="str">
        <f t="shared" si="25"/>
        <v>N/A</v>
      </c>
      <c r="G198" s="34">
        <v>3.4168824443000001</v>
      </c>
      <c r="H198" s="11" t="str">
        <f t="shared" si="26"/>
        <v>N/A</v>
      </c>
      <c r="I198" s="12">
        <v>0.3644</v>
      </c>
      <c r="J198" s="12">
        <v>-4.46</v>
      </c>
      <c r="K198" s="41" t="s">
        <v>739</v>
      </c>
      <c r="L198" s="9" t="str">
        <f t="shared" si="27"/>
        <v>Yes</v>
      </c>
    </row>
    <row r="199" spans="1:12" x14ac:dyDescent="0.25">
      <c r="A199" s="42" t="s">
        <v>1559</v>
      </c>
      <c r="B199" s="33" t="s">
        <v>213</v>
      </c>
      <c r="C199" s="34">
        <v>239.36631979000001</v>
      </c>
      <c r="D199" s="11" t="str">
        <f t="shared" si="24"/>
        <v>N/A</v>
      </c>
      <c r="E199" s="34">
        <v>236.94917351999999</v>
      </c>
      <c r="F199" s="11" t="str">
        <f t="shared" si="25"/>
        <v>N/A</v>
      </c>
      <c r="G199" s="34">
        <v>242.85807457000001</v>
      </c>
      <c r="H199" s="11" t="str">
        <f t="shared" si="26"/>
        <v>N/A</v>
      </c>
      <c r="I199" s="12">
        <v>-1.01</v>
      </c>
      <c r="J199" s="12">
        <v>2.4940000000000002</v>
      </c>
      <c r="K199" s="41" t="s">
        <v>739</v>
      </c>
      <c r="L199" s="9" t="str">
        <f t="shared" si="27"/>
        <v>Yes</v>
      </c>
    </row>
    <row r="200" spans="1:12" x14ac:dyDescent="0.25">
      <c r="A200" s="45" t="s">
        <v>1560</v>
      </c>
      <c r="B200" s="33" t="s">
        <v>213</v>
      </c>
      <c r="C200" s="34">
        <v>243.09523105</v>
      </c>
      <c r="D200" s="11" t="str">
        <f t="shared" si="24"/>
        <v>N/A</v>
      </c>
      <c r="E200" s="34">
        <v>240.34979939999999</v>
      </c>
      <c r="F200" s="11" t="str">
        <f t="shared" si="25"/>
        <v>N/A</v>
      </c>
      <c r="G200" s="34">
        <v>245.59703379999999</v>
      </c>
      <c r="H200" s="11" t="str">
        <f t="shared" si="26"/>
        <v>N/A</v>
      </c>
      <c r="I200" s="12">
        <v>-1.1299999999999999</v>
      </c>
      <c r="J200" s="12">
        <v>2.1829999999999998</v>
      </c>
      <c r="K200" s="41" t="s">
        <v>739</v>
      </c>
      <c r="L200" s="9" t="str">
        <f t="shared" si="27"/>
        <v>Yes</v>
      </c>
    </row>
    <row r="201" spans="1:12" x14ac:dyDescent="0.25">
      <c r="A201" s="45" t="s">
        <v>1561</v>
      </c>
      <c r="B201" s="33" t="s">
        <v>213</v>
      </c>
      <c r="C201" s="34">
        <v>232.19411489000001</v>
      </c>
      <c r="D201" s="11" t="str">
        <f t="shared" si="24"/>
        <v>N/A</v>
      </c>
      <c r="E201" s="34">
        <v>230.68146571</v>
      </c>
      <c r="F201" s="11" t="str">
        <f t="shared" si="25"/>
        <v>N/A</v>
      </c>
      <c r="G201" s="34">
        <v>235.92544684999999</v>
      </c>
      <c r="H201" s="11" t="str">
        <f t="shared" si="26"/>
        <v>N/A</v>
      </c>
      <c r="I201" s="12">
        <v>-0.65100000000000002</v>
      </c>
      <c r="J201" s="12">
        <v>2.2730000000000001</v>
      </c>
      <c r="K201" s="41" t="s">
        <v>739</v>
      </c>
      <c r="L201" s="9" t="str">
        <f t="shared" si="27"/>
        <v>Yes</v>
      </c>
    </row>
    <row r="202" spans="1:12" x14ac:dyDescent="0.25">
      <c r="A202" s="45" t="s">
        <v>1562</v>
      </c>
      <c r="B202" s="33" t="s">
        <v>213</v>
      </c>
      <c r="C202" s="34">
        <v>17.459731544</v>
      </c>
      <c r="D202" s="11" t="str">
        <f t="shared" si="24"/>
        <v>N/A</v>
      </c>
      <c r="E202" s="34">
        <v>16.170454544999998</v>
      </c>
      <c r="F202" s="11" t="str">
        <f t="shared" si="25"/>
        <v>N/A</v>
      </c>
      <c r="G202" s="34">
        <v>16.246153845999999</v>
      </c>
      <c r="H202" s="11" t="str">
        <f t="shared" si="26"/>
        <v>N/A</v>
      </c>
      <c r="I202" s="12">
        <v>-7.38</v>
      </c>
      <c r="J202" s="12">
        <v>0.46810000000000002</v>
      </c>
      <c r="K202" s="41" t="s">
        <v>739</v>
      </c>
      <c r="L202" s="9" t="str">
        <f t="shared" si="27"/>
        <v>Yes</v>
      </c>
    </row>
    <row r="203" spans="1:12" x14ac:dyDescent="0.25">
      <c r="A203" s="45" t="s">
        <v>1563</v>
      </c>
      <c r="B203" s="33" t="s">
        <v>213</v>
      </c>
      <c r="C203" s="34">
        <v>10.673965937</v>
      </c>
      <c r="D203" s="11" t="str">
        <f t="shared" si="24"/>
        <v>N/A</v>
      </c>
      <c r="E203" s="34">
        <v>10.707808564</v>
      </c>
      <c r="F203" s="11" t="str">
        <f t="shared" si="25"/>
        <v>N/A</v>
      </c>
      <c r="G203" s="34">
        <v>9.2748815166000007</v>
      </c>
      <c r="H203" s="11" t="str">
        <f t="shared" si="26"/>
        <v>N/A</v>
      </c>
      <c r="I203" s="12">
        <v>0.31709999999999999</v>
      </c>
      <c r="J203" s="12">
        <v>-13.4</v>
      </c>
      <c r="K203" s="41" t="s">
        <v>739</v>
      </c>
      <c r="L203" s="9" t="str">
        <f t="shared" si="27"/>
        <v>Yes</v>
      </c>
    </row>
    <row r="204" spans="1:12" x14ac:dyDescent="0.25">
      <c r="A204" s="42" t="s">
        <v>127</v>
      </c>
      <c r="B204" s="33" t="s">
        <v>213</v>
      </c>
      <c r="C204" s="34">
        <v>0</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t="s">
        <v>1746</v>
      </c>
      <c r="J204" s="12">
        <v>-66.7</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25</v>
      </c>
      <c r="F205" s="11" t="str">
        <f t="shared" si="29"/>
        <v>N/A</v>
      </c>
      <c r="G205" s="34">
        <v>14</v>
      </c>
      <c r="H205" s="11" t="str">
        <f t="shared" si="30"/>
        <v>N/A</v>
      </c>
      <c r="I205" s="12">
        <v>150</v>
      </c>
      <c r="J205" s="12">
        <v>-44</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11</v>
      </c>
      <c r="H206" s="11" t="str">
        <f t="shared" si="30"/>
        <v>N/A</v>
      </c>
      <c r="I206" s="12">
        <v>50</v>
      </c>
      <c r="J206" s="12">
        <v>-11.1</v>
      </c>
      <c r="K206" s="14" t="s">
        <v>213</v>
      </c>
      <c r="L206" s="9" t="str">
        <f t="shared" si="31"/>
        <v>N/A</v>
      </c>
    </row>
    <row r="207" spans="1:12" ht="25" x14ac:dyDescent="0.25">
      <c r="A207" s="42" t="s">
        <v>1564</v>
      </c>
      <c r="B207" s="33" t="s">
        <v>213</v>
      </c>
      <c r="C207" s="34">
        <v>1346</v>
      </c>
      <c r="D207" s="11" t="str">
        <f t="shared" si="28"/>
        <v>N/A</v>
      </c>
      <c r="E207" s="34">
        <v>1292</v>
      </c>
      <c r="F207" s="11" t="str">
        <f t="shared" si="29"/>
        <v>N/A</v>
      </c>
      <c r="G207" s="34">
        <v>1300</v>
      </c>
      <c r="H207" s="11" t="str">
        <f t="shared" si="30"/>
        <v>N/A</v>
      </c>
      <c r="I207" s="12">
        <v>-4.01</v>
      </c>
      <c r="J207" s="12">
        <v>0.61919999999999997</v>
      </c>
      <c r="K207" s="14" t="s">
        <v>213</v>
      </c>
      <c r="L207" s="9" t="str">
        <f t="shared" si="31"/>
        <v>N/A</v>
      </c>
    </row>
    <row r="208" spans="1:12" x14ac:dyDescent="0.25">
      <c r="A208" s="42" t="s">
        <v>1612</v>
      </c>
      <c r="B208" s="33" t="s">
        <v>213</v>
      </c>
      <c r="C208" s="34">
        <v>25</v>
      </c>
      <c r="D208" s="11" t="str">
        <f t="shared" si="28"/>
        <v>N/A</v>
      </c>
      <c r="E208" s="34">
        <v>31</v>
      </c>
      <c r="F208" s="11" t="str">
        <f t="shared" si="29"/>
        <v>N/A</v>
      </c>
      <c r="G208" s="34">
        <v>17</v>
      </c>
      <c r="H208" s="11" t="str">
        <f t="shared" si="30"/>
        <v>N/A</v>
      </c>
      <c r="I208" s="12">
        <v>24</v>
      </c>
      <c r="J208" s="12">
        <v>-45.2</v>
      </c>
      <c r="K208" s="14" t="s">
        <v>213</v>
      </c>
      <c r="L208" s="9" t="str">
        <f t="shared" si="31"/>
        <v>N/A</v>
      </c>
    </row>
    <row r="209" spans="1:12" x14ac:dyDescent="0.25">
      <c r="A209" s="42" t="s">
        <v>1613</v>
      </c>
      <c r="B209" s="33" t="s">
        <v>213</v>
      </c>
      <c r="C209" s="34">
        <v>516</v>
      </c>
      <c r="D209" s="11" t="str">
        <f t="shared" si="28"/>
        <v>N/A</v>
      </c>
      <c r="E209" s="34">
        <v>501</v>
      </c>
      <c r="F209" s="11" t="str">
        <f t="shared" si="29"/>
        <v>N/A</v>
      </c>
      <c r="G209" s="34">
        <v>615</v>
      </c>
      <c r="H209" s="11" t="str">
        <f t="shared" si="30"/>
        <v>N/A</v>
      </c>
      <c r="I209" s="12">
        <v>-2.91</v>
      </c>
      <c r="J209" s="12">
        <v>22.75</v>
      </c>
      <c r="K209" s="14" t="s">
        <v>213</v>
      </c>
      <c r="L209" s="9" t="str">
        <f t="shared" si="31"/>
        <v>N/A</v>
      </c>
    </row>
    <row r="210" spans="1:12" x14ac:dyDescent="0.25">
      <c r="A210" s="42" t="s">
        <v>125</v>
      </c>
      <c r="B210" s="33" t="s">
        <v>213</v>
      </c>
      <c r="C210" s="43">
        <v>954596</v>
      </c>
      <c r="D210" s="11" t="str">
        <f t="shared" si="28"/>
        <v>N/A</v>
      </c>
      <c r="E210" s="43">
        <v>2169072</v>
      </c>
      <c r="F210" s="11" t="str">
        <f t="shared" si="29"/>
        <v>N/A</v>
      </c>
      <c r="G210" s="43">
        <v>1115139</v>
      </c>
      <c r="H210" s="11" t="str">
        <f t="shared" si="30"/>
        <v>N/A</v>
      </c>
      <c r="I210" s="12">
        <v>127.2</v>
      </c>
      <c r="J210" s="12">
        <v>-48.6</v>
      </c>
      <c r="K210" s="14" t="s">
        <v>213</v>
      </c>
      <c r="L210" s="9" t="str">
        <f t="shared" si="31"/>
        <v>N/A</v>
      </c>
    </row>
    <row r="211" spans="1:12" x14ac:dyDescent="0.25">
      <c r="A211" s="42" t="s">
        <v>1614</v>
      </c>
      <c r="B211" s="33" t="s">
        <v>213</v>
      </c>
      <c r="C211" s="43">
        <v>909222</v>
      </c>
      <c r="D211" s="11" t="str">
        <f t="shared" si="28"/>
        <v>N/A</v>
      </c>
      <c r="E211" s="43">
        <v>1960071</v>
      </c>
      <c r="F211" s="11" t="str">
        <f t="shared" si="29"/>
        <v>N/A</v>
      </c>
      <c r="G211" s="43">
        <v>1027719</v>
      </c>
      <c r="H211" s="11" t="str">
        <f t="shared" si="30"/>
        <v>N/A</v>
      </c>
      <c r="I211" s="12">
        <v>115.6</v>
      </c>
      <c r="J211" s="12">
        <v>-47.6</v>
      </c>
      <c r="K211" s="14" t="s">
        <v>213</v>
      </c>
      <c r="L211" s="9" t="str">
        <f t="shared" si="31"/>
        <v>N/A</v>
      </c>
    </row>
    <row r="212" spans="1:12" x14ac:dyDescent="0.25">
      <c r="A212" s="42" t="s">
        <v>1565</v>
      </c>
      <c r="B212" s="33" t="s">
        <v>213</v>
      </c>
      <c r="C212" s="43">
        <v>273810</v>
      </c>
      <c r="D212" s="11" t="str">
        <f t="shared" si="28"/>
        <v>N/A</v>
      </c>
      <c r="E212" s="43">
        <v>430272</v>
      </c>
      <c r="F212" s="11" t="str">
        <f t="shared" si="29"/>
        <v>N/A</v>
      </c>
      <c r="G212" s="43">
        <v>315736</v>
      </c>
      <c r="H212" s="11" t="str">
        <f t="shared" si="30"/>
        <v>N/A</v>
      </c>
      <c r="I212" s="12">
        <v>57.14</v>
      </c>
      <c r="J212" s="12">
        <v>-26.6</v>
      </c>
      <c r="K212" s="14" t="s">
        <v>213</v>
      </c>
      <c r="L212" s="9" t="str">
        <f t="shared" si="31"/>
        <v>N/A</v>
      </c>
    </row>
    <row r="213" spans="1:12" x14ac:dyDescent="0.25">
      <c r="A213" s="42" t="s">
        <v>1615</v>
      </c>
      <c r="B213" s="33" t="s">
        <v>213</v>
      </c>
      <c r="C213" s="43">
        <v>570179</v>
      </c>
      <c r="D213" s="11" t="str">
        <f t="shared" si="28"/>
        <v>N/A</v>
      </c>
      <c r="E213" s="43">
        <v>2151941</v>
      </c>
      <c r="F213" s="11" t="str">
        <f t="shared" si="29"/>
        <v>N/A</v>
      </c>
      <c r="G213" s="43">
        <v>618518</v>
      </c>
      <c r="H213" s="11" t="str">
        <f t="shared" si="30"/>
        <v>N/A</v>
      </c>
      <c r="I213" s="12">
        <v>277.39999999999998</v>
      </c>
      <c r="J213" s="12">
        <v>-71.3</v>
      </c>
      <c r="K213" s="14" t="s">
        <v>213</v>
      </c>
      <c r="L213" s="9" t="str">
        <f t="shared" si="31"/>
        <v>N/A</v>
      </c>
    </row>
    <row r="214" spans="1:12" x14ac:dyDescent="0.25">
      <c r="A214" s="45" t="s">
        <v>1616</v>
      </c>
      <c r="B214" s="33" t="s">
        <v>213</v>
      </c>
      <c r="C214" s="43">
        <v>526063</v>
      </c>
      <c r="D214" s="11" t="str">
        <f t="shared" si="28"/>
        <v>N/A</v>
      </c>
      <c r="E214" s="43">
        <v>591688</v>
      </c>
      <c r="F214" s="11" t="str">
        <f t="shared" si="29"/>
        <v>N/A</v>
      </c>
      <c r="G214" s="43">
        <v>465209</v>
      </c>
      <c r="H214" s="11" t="str">
        <f t="shared" si="30"/>
        <v>N/A</v>
      </c>
      <c r="I214" s="12">
        <v>12.47</v>
      </c>
      <c r="J214" s="12">
        <v>-21.4</v>
      </c>
      <c r="K214" s="14" t="s">
        <v>213</v>
      </c>
      <c r="L214" s="9" t="str">
        <f t="shared" si="31"/>
        <v>N/A</v>
      </c>
    </row>
    <row r="215" spans="1:12" ht="25" x14ac:dyDescent="0.25">
      <c r="A215" s="42" t="s">
        <v>1379</v>
      </c>
      <c r="B215" s="33" t="s">
        <v>213</v>
      </c>
      <c r="C215" s="43">
        <v>10684514</v>
      </c>
      <c r="D215" s="11" t="str">
        <f t="shared" ref="D215:D229" si="32">IF($B215="N/A","N/A",IF(C215&gt;10,"No",IF(C215&lt;-10,"No","Yes")))</f>
        <v>N/A</v>
      </c>
      <c r="E215" s="43">
        <v>10692288</v>
      </c>
      <c r="F215" s="11" t="str">
        <f t="shared" ref="F215:F229" si="33">IF($B215="N/A","N/A",IF(E215&gt;10,"No",IF(E215&lt;-10,"No","Yes")))</f>
        <v>N/A</v>
      </c>
      <c r="G215" s="43">
        <v>5808872</v>
      </c>
      <c r="H215" s="11" t="str">
        <f t="shared" ref="H215:H229" si="34">IF($B215="N/A","N/A",IF(G215&gt;10,"No",IF(G215&lt;-10,"No","Yes")))</f>
        <v>N/A</v>
      </c>
      <c r="I215" s="12">
        <v>7.2800000000000004E-2</v>
      </c>
      <c r="J215" s="12">
        <v>-45.7</v>
      </c>
      <c r="K215" s="41" t="s">
        <v>739</v>
      </c>
      <c r="L215" s="9" t="str">
        <f t="shared" ref="L215:L229" si="35">IF(J215="Div by 0", "N/A", IF(K215="N/A","N/A", IF(J215&gt;VALUE(MID(K215,1,2)), "No", IF(J215&lt;-1*VALUE(MID(K215,1,2)), "No", "Yes"))))</f>
        <v>No</v>
      </c>
    </row>
    <row r="216" spans="1:12" x14ac:dyDescent="0.25">
      <c r="A216" s="42" t="s">
        <v>649</v>
      </c>
      <c r="B216" s="33" t="s">
        <v>213</v>
      </c>
      <c r="C216" s="34">
        <v>42388</v>
      </c>
      <c r="D216" s="11" t="str">
        <f t="shared" si="32"/>
        <v>N/A</v>
      </c>
      <c r="E216" s="34">
        <v>42901</v>
      </c>
      <c r="F216" s="11" t="str">
        <f t="shared" si="33"/>
        <v>N/A</v>
      </c>
      <c r="G216" s="34">
        <v>25553</v>
      </c>
      <c r="H216" s="11" t="str">
        <f t="shared" si="34"/>
        <v>N/A</v>
      </c>
      <c r="I216" s="12">
        <v>1.21</v>
      </c>
      <c r="J216" s="12">
        <v>-40.4</v>
      </c>
      <c r="K216" s="41" t="s">
        <v>739</v>
      </c>
      <c r="L216" s="9" t="str">
        <f t="shared" si="35"/>
        <v>No</v>
      </c>
    </row>
    <row r="217" spans="1:12" x14ac:dyDescent="0.25">
      <c r="A217" s="42" t="s">
        <v>1380</v>
      </c>
      <c r="B217" s="33" t="s">
        <v>213</v>
      </c>
      <c r="C217" s="43">
        <v>252.06459375</v>
      </c>
      <c r="D217" s="11" t="str">
        <f t="shared" si="32"/>
        <v>N/A</v>
      </c>
      <c r="E217" s="43">
        <v>249.23167291999999</v>
      </c>
      <c r="F217" s="11" t="str">
        <f t="shared" si="33"/>
        <v>N/A</v>
      </c>
      <c r="G217" s="43">
        <v>227.32641960000001</v>
      </c>
      <c r="H217" s="11" t="str">
        <f t="shared" si="34"/>
        <v>N/A</v>
      </c>
      <c r="I217" s="12">
        <v>-1.1200000000000001</v>
      </c>
      <c r="J217" s="12">
        <v>-8.7899999999999991</v>
      </c>
      <c r="K217" s="41" t="s">
        <v>739</v>
      </c>
      <c r="L217" s="9" t="str">
        <f t="shared" si="35"/>
        <v>Yes</v>
      </c>
    </row>
    <row r="218" spans="1:12" ht="25" x14ac:dyDescent="0.25">
      <c r="A218" s="42" t="s">
        <v>1381</v>
      </c>
      <c r="B218" s="33" t="s">
        <v>213</v>
      </c>
      <c r="C218" s="43">
        <v>10406766</v>
      </c>
      <c r="D218" s="11" t="str">
        <f t="shared" si="32"/>
        <v>N/A</v>
      </c>
      <c r="E218" s="43">
        <v>10807885</v>
      </c>
      <c r="F218" s="11" t="str">
        <f t="shared" si="33"/>
        <v>N/A</v>
      </c>
      <c r="G218" s="43">
        <v>4435553</v>
      </c>
      <c r="H218" s="11" t="str">
        <f t="shared" si="34"/>
        <v>N/A</v>
      </c>
      <c r="I218" s="12">
        <v>3.8540000000000001</v>
      </c>
      <c r="J218" s="12">
        <v>-59</v>
      </c>
      <c r="K218" s="41" t="s">
        <v>739</v>
      </c>
      <c r="L218" s="9" t="str">
        <f t="shared" si="35"/>
        <v>No</v>
      </c>
    </row>
    <row r="219" spans="1:12" x14ac:dyDescent="0.25">
      <c r="A219" s="42" t="s">
        <v>516</v>
      </c>
      <c r="B219" s="33" t="s">
        <v>213</v>
      </c>
      <c r="C219" s="34">
        <v>32187</v>
      </c>
      <c r="D219" s="11" t="str">
        <f t="shared" si="32"/>
        <v>N/A</v>
      </c>
      <c r="E219" s="34">
        <v>32430</v>
      </c>
      <c r="F219" s="11" t="str">
        <f t="shared" si="33"/>
        <v>N/A</v>
      </c>
      <c r="G219" s="34">
        <v>16326</v>
      </c>
      <c r="H219" s="11" t="str">
        <f t="shared" si="34"/>
        <v>N/A</v>
      </c>
      <c r="I219" s="12">
        <v>0.755</v>
      </c>
      <c r="J219" s="12">
        <v>-49.7</v>
      </c>
      <c r="K219" s="41" t="s">
        <v>739</v>
      </c>
      <c r="L219" s="9" t="str">
        <f t="shared" si="35"/>
        <v>No</v>
      </c>
    </row>
    <row r="220" spans="1:12" x14ac:dyDescent="0.25">
      <c r="A220" s="42" t="s">
        <v>1382</v>
      </c>
      <c r="B220" s="33" t="s">
        <v>213</v>
      </c>
      <c r="C220" s="43">
        <v>323.32202441999999</v>
      </c>
      <c r="D220" s="11" t="str">
        <f t="shared" si="32"/>
        <v>N/A</v>
      </c>
      <c r="E220" s="43">
        <v>333.26811593999997</v>
      </c>
      <c r="F220" s="11" t="str">
        <f t="shared" si="33"/>
        <v>N/A</v>
      </c>
      <c r="G220" s="43">
        <v>271.68645106000002</v>
      </c>
      <c r="H220" s="11" t="str">
        <f t="shared" si="34"/>
        <v>N/A</v>
      </c>
      <c r="I220" s="12">
        <v>3.0760000000000001</v>
      </c>
      <c r="J220" s="12">
        <v>-18.5</v>
      </c>
      <c r="K220" s="41" t="s">
        <v>739</v>
      </c>
      <c r="L220" s="9" t="str">
        <f t="shared" si="35"/>
        <v>Yes</v>
      </c>
    </row>
    <row r="221" spans="1:12" ht="25" x14ac:dyDescent="0.25">
      <c r="A221" s="42" t="s">
        <v>1383</v>
      </c>
      <c r="B221" s="33" t="s">
        <v>213</v>
      </c>
      <c r="C221" s="43">
        <v>19368203</v>
      </c>
      <c r="D221" s="11" t="str">
        <f t="shared" si="32"/>
        <v>N/A</v>
      </c>
      <c r="E221" s="43">
        <v>25335877</v>
      </c>
      <c r="F221" s="11" t="str">
        <f t="shared" si="33"/>
        <v>N/A</v>
      </c>
      <c r="G221" s="43">
        <v>14917489</v>
      </c>
      <c r="H221" s="11" t="str">
        <f t="shared" si="34"/>
        <v>N/A</v>
      </c>
      <c r="I221" s="12">
        <v>30.81</v>
      </c>
      <c r="J221" s="12">
        <v>-41.1</v>
      </c>
      <c r="K221" s="41" t="s">
        <v>739</v>
      </c>
      <c r="L221" s="9" t="str">
        <f t="shared" si="35"/>
        <v>No</v>
      </c>
    </row>
    <row r="222" spans="1:12" x14ac:dyDescent="0.25">
      <c r="A222" s="42" t="s">
        <v>517</v>
      </c>
      <c r="B222" s="33" t="s">
        <v>213</v>
      </c>
      <c r="C222" s="34">
        <v>49633</v>
      </c>
      <c r="D222" s="11" t="str">
        <f t="shared" si="32"/>
        <v>N/A</v>
      </c>
      <c r="E222" s="34">
        <v>61651</v>
      </c>
      <c r="F222" s="11" t="str">
        <f t="shared" si="33"/>
        <v>N/A</v>
      </c>
      <c r="G222" s="34">
        <v>44346</v>
      </c>
      <c r="H222" s="11" t="str">
        <f t="shared" si="34"/>
        <v>N/A</v>
      </c>
      <c r="I222" s="12">
        <v>24.21</v>
      </c>
      <c r="J222" s="12">
        <v>-28.1</v>
      </c>
      <c r="K222" s="41" t="s">
        <v>739</v>
      </c>
      <c r="L222" s="9" t="str">
        <f t="shared" si="35"/>
        <v>Yes</v>
      </c>
    </row>
    <row r="223" spans="1:12" ht="25" x14ac:dyDescent="0.25">
      <c r="A223" s="42" t="s">
        <v>1384</v>
      </c>
      <c r="B223" s="33" t="s">
        <v>213</v>
      </c>
      <c r="C223" s="43">
        <v>390.22833599000001</v>
      </c>
      <c r="D223" s="11" t="str">
        <f t="shared" si="32"/>
        <v>N/A</v>
      </c>
      <c r="E223" s="43">
        <v>410.95646462000002</v>
      </c>
      <c r="F223" s="11" t="str">
        <f t="shared" si="33"/>
        <v>N/A</v>
      </c>
      <c r="G223" s="43">
        <v>336.38860326000002</v>
      </c>
      <c r="H223" s="11" t="str">
        <f t="shared" si="34"/>
        <v>N/A</v>
      </c>
      <c r="I223" s="12">
        <v>5.3120000000000003</v>
      </c>
      <c r="J223" s="12">
        <v>-18.100000000000001</v>
      </c>
      <c r="K223" s="41" t="s">
        <v>739</v>
      </c>
      <c r="L223" s="9" t="str">
        <f t="shared" si="35"/>
        <v>Yes</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1783064985</v>
      </c>
      <c r="D227" s="11" t="str">
        <f t="shared" si="32"/>
        <v>N/A</v>
      </c>
      <c r="E227" s="43">
        <v>1913304292</v>
      </c>
      <c r="F227" s="11" t="str">
        <f t="shared" si="33"/>
        <v>N/A</v>
      </c>
      <c r="G227" s="43">
        <v>2049006397</v>
      </c>
      <c r="H227" s="11" t="str">
        <f t="shared" si="34"/>
        <v>N/A</v>
      </c>
      <c r="I227" s="12">
        <v>7.3040000000000003</v>
      </c>
      <c r="J227" s="12">
        <v>7.093</v>
      </c>
      <c r="K227" s="41" t="s">
        <v>739</v>
      </c>
      <c r="L227" s="9" t="str">
        <f t="shared" si="35"/>
        <v>Yes</v>
      </c>
    </row>
    <row r="228" spans="1:12" ht="25" x14ac:dyDescent="0.25">
      <c r="A228" s="42" t="s">
        <v>519</v>
      </c>
      <c r="B228" s="33" t="s">
        <v>213</v>
      </c>
      <c r="C228" s="34">
        <v>51074</v>
      </c>
      <c r="D228" s="11" t="str">
        <f t="shared" si="32"/>
        <v>N/A</v>
      </c>
      <c r="E228" s="34">
        <v>60150</v>
      </c>
      <c r="F228" s="11" t="str">
        <f t="shared" si="33"/>
        <v>N/A</v>
      </c>
      <c r="G228" s="34">
        <v>60406</v>
      </c>
      <c r="H228" s="11" t="str">
        <f t="shared" si="34"/>
        <v>N/A</v>
      </c>
      <c r="I228" s="12">
        <v>17.77</v>
      </c>
      <c r="J228" s="12">
        <v>0.42559999999999998</v>
      </c>
      <c r="K228" s="41" t="s">
        <v>739</v>
      </c>
      <c r="L228" s="9" t="str">
        <f t="shared" si="35"/>
        <v>Yes</v>
      </c>
    </row>
    <row r="229" spans="1:12" ht="25" x14ac:dyDescent="0.25">
      <c r="A229" s="42" t="s">
        <v>1388</v>
      </c>
      <c r="B229" s="33" t="s">
        <v>213</v>
      </c>
      <c r="C229" s="43">
        <v>34911.402769</v>
      </c>
      <c r="D229" s="11" t="str">
        <f t="shared" si="32"/>
        <v>N/A</v>
      </c>
      <c r="E229" s="43">
        <v>31808.882659999999</v>
      </c>
      <c r="F229" s="11" t="str">
        <f t="shared" si="33"/>
        <v>N/A</v>
      </c>
      <c r="G229" s="43">
        <v>33920.577376000001</v>
      </c>
      <c r="H229" s="11" t="str">
        <f t="shared" si="34"/>
        <v>N/A</v>
      </c>
      <c r="I229" s="12">
        <v>-8.89</v>
      </c>
      <c r="J229" s="12">
        <v>6.6390000000000002</v>
      </c>
      <c r="K229" s="41" t="s">
        <v>739</v>
      </c>
      <c r="L229" s="9" t="str">
        <f t="shared" si="35"/>
        <v>Yes</v>
      </c>
    </row>
    <row r="230" spans="1:12" x14ac:dyDescent="0.25">
      <c r="A230" s="4" t="s">
        <v>1389</v>
      </c>
      <c r="B230" s="33" t="s">
        <v>213</v>
      </c>
      <c r="C230" s="14">
        <v>1865142390</v>
      </c>
      <c r="D230" s="11" t="str">
        <f t="shared" ref="D230:D253" si="36">IF($B230="N/A","N/A",IF(C230&gt;10,"No",IF(C230&lt;-10,"No","Yes")))</f>
        <v>N/A</v>
      </c>
      <c r="E230" s="14">
        <v>2003331010</v>
      </c>
      <c r="F230" s="11" t="str">
        <f t="shared" ref="F230:F253" si="37">IF($B230="N/A","N/A",IF(E230&gt;10,"No",IF(E230&lt;-10,"No","Yes")))</f>
        <v>N/A</v>
      </c>
      <c r="G230" s="14">
        <v>2114136365</v>
      </c>
      <c r="H230" s="11" t="str">
        <f t="shared" ref="H230:H253" si="38">IF($B230="N/A","N/A",IF(G230&gt;10,"No",IF(G230&lt;-10,"No","Yes")))</f>
        <v>N/A</v>
      </c>
      <c r="I230" s="12">
        <v>7.4089999999999998</v>
      </c>
      <c r="J230" s="12">
        <v>5.5309999999999997</v>
      </c>
      <c r="K230" s="41" t="s">
        <v>739</v>
      </c>
      <c r="L230" s="9" t="str">
        <f t="shared" ref="L230:L253" si="39">IF(J230="Div by 0", "N/A", IF(K230="N/A","N/A", IF(J230&gt;VALUE(MID(K230,1,2)), "No", IF(J230&lt;-1*VALUE(MID(K230,1,2)), "No", "Yes"))))</f>
        <v>Yes</v>
      </c>
    </row>
    <row r="231" spans="1:12" x14ac:dyDescent="0.25">
      <c r="A231" s="4" t="s">
        <v>1566</v>
      </c>
      <c r="B231" s="33" t="s">
        <v>213</v>
      </c>
      <c r="C231" s="1">
        <v>60539</v>
      </c>
      <c r="D231" s="1" t="str">
        <f t="shared" si="36"/>
        <v>N/A</v>
      </c>
      <c r="E231" s="1">
        <v>69384</v>
      </c>
      <c r="F231" s="1" t="str">
        <f t="shared" si="37"/>
        <v>N/A</v>
      </c>
      <c r="G231" s="1">
        <v>65296</v>
      </c>
      <c r="H231" s="11" t="str">
        <f t="shared" si="38"/>
        <v>N/A</v>
      </c>
      <c r="I231" s="12">
        <v>14.61</v>
      </c>
      <c r="J231" s="12">
        <v>-5.89</v>
      </c>
      <c r="K231" s="41" t="s">
        <v>739</v>
      </c>
      <c r="L231" s="9" t="str">
        <f t="shared" si="39"/>
        <v>Yes</v>
      </c>
    </row>
    <row r="232" spans="1:12" x14ac:dyDescent="0.25">
      <c r="A232" s="4" t="s">
        <v>1567</v>
      </c>
      <c r="B232" s="33" t="s">
        <v>213</v>
      </c>
      <c r="C232" s="14">
        <v>30808.939526999999</v>
      </c>
      <c r="D232" s="11" t="str">
        <f t="shared" si="36"/>
        <v>N/A</v>
      </c>
      <c r="E232" s="14">
        <v>28873.097688000002</v>
      </c>
      <c r="F232" s="11" t="str">
        <f t="shared" si="37"/>
        <v>N/A</v>
      </c>
      <c r="G232" s="14">
        <v>32377.731637000001</v>
      </c>
      <c r="H232" s="11" t="str">
        <f t="shared" si="38"/>
        <v>N/A</v>
      </c>
      <c r="I232" s="12">
        <v>-6.28</v>
      </c>
      <c r="J232" s="12">
        <v>12.14</v>
      </c>
      <c r="K232" s="41" t="s">
        <v>739</v>
      </c>
      <c r="L232" s="9" t="str">
        <f t="shared" si="39"/>
        <v>Yes</v>
      </c>
    </row>
    <row r="233" spans="1:12" x14ac:dyDescent="0.25">
      <c r="A233" s="46" t="s">
        <v>1568</v>
      </c>
      <c r="B233" s="33" t="s">
        <v>213</v>
      </c>
      <c r="C233" s="14">
        <v>20098.249764</v>
      </c>
      <c r="D233" s="11" t="str">
        <f t="shared" si="36"/>
        <v>N/A</v>
      </c>
      <c r="E233" s="14">
        <v>20812.098977000001</v>
      </c>
      <c r="F233" s="11" t="str">
        <f t="shared" si="37"/>
        <v>N/A</v>
      </c>
      <c r="G233" s="14">
        <v>22564.584209000001</v>
      </c>
      <c r="H233" s="11" t="str">
        <f t="shared" si="38"/>
        <v>N/A</v>
      </c>
      <c r="I233" s="12">
        <v>3.552</v>
      </c>
      <c r="J233" s="12">
        <v>8.4209999999999994</v>
      </c>
      <c r="K233" s="41" t="s">
        <v>739</v>
      </c>
      <c r="L233" s="9" t="str">
        <f t="shared" si="39"/>
        <v>Yes</v>
      </c>
    </row>
    <row r="234" spans="1:12" x14ac:dyDescent="0.25">
      <c r="A234" s="46" t="s">
        <v>1569</v>
      </c>
      <c r="B234" s="33" t="s">
        <v>213</v>
      </c>
      <c r="C234" s="14">
        <v>43339.887772000002</v>
      </c>
      <c r="D234" s="11" t="str">
        <f t="shared" si="36"/>
        <v>N/A</v>
      </c>
      <c r="E234" s="14">
        <v>40736.340993999998</v>
      </c>
      <c r="F234" s="11" t="str">
        <f t="shared" si="37"/>
        <v>N/A</v>
      </c>
      <c r="G234" s="14">
        <v>44562.903510999997</v>
      </c>
      <c r="H234" s="11" t="str">
        <f t="shared" si="38"/>
        <v>N/A</v>
      </c>
      <c r="I234" s="12">
        <v>-6.01</v>
      </c>
      <c r="J234" s="12">
        <v>9.3930000000000007</v>
      </c>
      <c r="K234" s="41" t="s">
        <v>739</v>
      </c>
      <c r="L234" s="9" t="str">
        <f t="shared" si="39"/>
        <v>Yes</v>
      </c>
    </row>
    <row r="235" spans="1:12" x14ac:dyDescent="0.25">
      <c r="A235" s="46" t="s">
        <v>1570</v>
      </c>
      <c r="B235" s="33" t="s">
        <v>213</v>
      </c>
      <c r="C235" s="14">
        <v>5264.6499086000003</v>
      </c>
      <c r="D235" s="11" t="str">
        <f t="shared" si="36"/>
        <v>N/A</v>
      </c>
      <c r="E235" s="14">
        <v>3203.5685631000001</v>
      </c>
      <c r="F235" s="11" t="str">
        <f t="shared" si="37"/>
        <v>N/A</v>
      </c>
      <c r="G235" s="14">
        <v>4663.4223975000004</v>
      </c>
      <c r="H235" s="11" t="str">
        <f t="shared" si="38"/>
        <v>N/A</v>
      </c>
      <c r="I235" s="12">
        <v>-39.1</v>
      </c>
      <c r="J235" s="12">
        <v>45.57</v>
      </c>
      <c r="K235" s="41" t="s">
        <v>739</v>
      </c>
      <c r="L235" s="9" t="str">
        <f t="shared" si="39"/>
        <v>No</v>
      </c>
    </row>
    <row r="236" spans="1:12" x14ac:dyDescent="0.25">
      <c r="A236" s="46" t="s">
        <v>1571</v>
      </c>
      <c r="B236" s="33" t="s">
        <v>213</v>
      </c>
      <c r="C236" s="14">
        <v>596.86840431999997</v>
      </c>
      <c r="D236" s="11" t="str">
        <f t="shared" si="36"/>
        <v>N/A</v>
      </c>
      <c r="E236" s="14">
        <v>587.43110108999997</v>
      </c>
      <c r="F236" s="11" t="str">
        <f t="shared" si="37"/>
        <v>N/A</v>
      </c>
      <c r="G236" s="14">
        <v>397.77081851000003</v>
      </c>
      <c r="H236" s="11" t="str">
        <f t="shared" si="38"/>
        <v>N/A</v>
      </c>
      <c r="I236" s="12">
        <v>-1.58</v>
      </c>
      <c r="J236" s="12">
        <v>-32.299999999999997</v>
      </c>
      <c r="K236" s="41" t="s">
        <v>739</v>
      </c>
      <c r="L236" s="9" t="str">
        <f t="shared" si="39"/>
        <v>No</v>
      </c>
    </row>
    <row r="237" spans="1:12" x14ac:dyDescent="0.25">
      <c r="A237" s="42" t="s">
        <v>1572</v>
      </c>
      <c r="B237" s="33" t="s">
        <v>213</v>
      </c>
      <c r="C237" s="11">
        <v>7.3982781060000002</v>
      </c>
      <c r="D237" s="11" t="str">
        <f t="shared" si="36"/>
        <v>N/A</v>
      </c>
      <c r="E237" s="11">
        <v>7.5762605261999996</v>
      </c>
      <c r="F237" s="11" t="str">
        <f t="shared" si="37"/>
        <v>N/A</v>
      </c>
      <c r="G237" s="11">
        <v>9.4117782719999994</v>
      </c>
      <c r="H237" s="11" t="str">
        <f t="shared" si="38"/>
        <v>N/A</v>
      </c>
      <c r="I237" s="12">
        <v>2.4060000000000001</v>
      </c>
      <c r="J237" s="12">
        <v>24.23</v>
      </c>
      <c r="K237" s="41" t="s">
        <v>739</v>
      </c>
      <c r="L237" s="9" t="str">
        <f t="shared" si="39"/>
        <v>Yes</v>
      </c>
    </row>
    <row r="238" spans="1:12" x14ac:dyDescent="0.25">
      <c r="A238" s="45" t="s">
        <v>1573</v>
      </c>
      <c r="B238" s="33" t="s">
        <v>213</v>
      </c>
      <c r="C238" s="11">
        <v>12.503358229</v>
      </c>
      <c r="D238" s="11" t="str">
        <f t="shared" si="36"/>
        <v>N/A</v>
      </c>
      <c r="E238" s="11">
        <v>13.012516185000001</v>
      </c>
      <c r="F238" s="11" t="str">
        <f t="shared" si="37"/>
        <v>N/A</v>
      </c>
      <c r="G238" s="11">
        <v>14.533600855</v>
      </c>
      <c r="H238" s="11" t="str">
        <f t="shared" si="38"/>
        <v>N/A</v>
      </c>
      <c r="I238" s="12">
        <v>4.0720000000000001</v>
      </c>
      <c r="J238" s="12">
        <v>11.69</v>
      </c>
      <c r="K238" s="41" t="s">
        <v>739</v>
      </c>
      <c r="L238" s="9" t="str">
        <f t="shared" si="39"/>
        <v>Yes</v>
      </c>
    </row>
    <row r="239" spans="1:12" x14ac:dyDescent="0.25">
      <c r="A239" s="45" t="s">
        <v>1574</v>
      </c>
      <c r="B239" s="33" t="s">
        <v>213</v>
      </c>
      <c r="C239" s="11">
        <v>12.170211469</v>
      </c>
      <c r="D239" s="11" t="str">
        <f t="shared" si="36"/>
        <v>N/A</v>
      </c>
      <c r="E239" s="11">
        <v>12.30474813</v>
      </c>
      <c r="F239" s="11" t="str">
        <f t="shared" si="37"/>
        <v>N/A</v>
      </c>
      <c r="G239" s="11">
        <v>13.378057449</v>
      </c>
      <c r="H239" s="11" t="str">
        <f t="shared" si="38"/>
        <v>N/A</v>
      </c>
      <c r="I239" s="12">
        <v>1.105</v>
      </c>
      <c r="J239" s="12">
        <v>8.7230000000000008</v>
      </c>
      <c r="K239" s="41" t="s">
        <v>739</v>
      </c>
      <c r="L239" s="9" t="str">
        <f t="shared" si="39"/>
        <v>Yes</v>
      </c>
    </row>
    <row r="240" spans="1:12" x14ac:dyDescent="0.25">
      <c r="A240" s="45" t="s">
        <v>1575</v>
      </c>
      <c r="B240" s="33" t="s">
        <v>213</v>
      </c>
      <c r="C240" s="11">
        <v>0.8322049628</v>
      </c>
      <c r="D240" s="11" t="str">
        <f t="shared" si="36"/>
        <v>N/A</v>
      </c>
      <c r="E240" s="11">
        <v>1.7671909590999999</v>
      </c>
      <c r="F240" s="11" t="str">
        <f t="shared" si="37"/>
        <v>N/A</v>
      </c>
      <c r="G240" s="11">
        <v>1.7364724958</v>
      </c>
      <c r="H240" s="11" t="str">
        <f t="shared" si="38"/>
        <v>N/A</v>
      </c>
      <c r="I240" s="12">
        <v>112.4</v>
      </c>
      <c r="J240" s="12">
        <v>-1.74</v>
      </c>
      <c r="K240" s="41" t="s">
        <v>739</v>
      </c>
      <c r="L240" s="9" t="str">
        <f t="shared" si="39"/>
        <v>Yes</v>
      </c>
    </row>
    <row r="241" spans="1:12" x14ac:dyDescent="0.25">
      <c r="A241" s="45" t="s">
        <v>1576</v>
      </c>
      <c r="B241" s="33" t="s">
        <v>213</v>
      </c>
      <c r="C241" s="11">
        <v>2.9441491353</v>
      </c>
      <c r="D241" s="11" t="str">
        <f t="shared" si="36"/>
        <v>N/A</v>
      </c>
      <c r="E241" s="11">
        <v>2.5387432158999998</v>
      </c>
      <c r="F241" s="11" t="str">
        <f t="shared" si="37"/>
        <v>N/A</v>
      </c>
      <c r="G241" s="11">
        <v>1.9055498290999999</v>
      </c>
      <c r="H241" s="11" t="str">
        <f t="shared" si="38"/>
        <v>N/A</v>
      </c>
      <c r="I241" s="12">
        <v>-13.8</v>
      </c>
      <c r="J241" s="12">
        <v>-24.9</v>
      </c>
      <c r="K241" s="41" t="s">
        <v>739</v>
      </c>
      <c r="L241" s="9" t="str">
        <f t="shared" si="39"/>
        <v>Yes</v>
      </c>
    </row>
    <row r="242" spans="1:12" x14ac:dyDescent="0.25">
      <c r="A242" s="4" t="s">
        <v>1401</v>
      </c>
      <c r="B242" s="33" t="s">
        <v>213</v>
      </c>
      <c r="C242" s="14">
        <v>1783064985</v>
      </c>
      <c r="D242" s="11" t="str">
        <f t="shared" si="36"/>
        <v>N/A</v>
      </c>
      <c r="E242" s="14">
        <v>1913304292</v>
      </c>
      <c r="F242" s="11" t="str">
        <f t="shared" si="37"/>
        <v>N/A</v>
      </c>
      <c r="G242" s="14">
        <v>2049006397</v>
      </c>
      <c r="H242" s="11" t="str">
        <f t="shared" si="38"/>
        <v>N/A</v>
      </c>
      <c r="I242" s="12">
        <v>7.3040000000000003</v>
      </c>
      <c r="J242" s="12">
        <v>7.093</v>
      </c>
      <c r="K242" s="41" t="s">
        <v>739</v>
      </c>
      <c r="L242" s="9" t="str">
        <f t="shared" si="39"/>
        <v>Yes</v>
      </c>
    </row>
    <row r="243" spans="1:12" x14ac:dyDescent="0.25">
      <c r="A243" s="4" t="s">
        <v>1577</v>
      </c>
      <c r="B243" s="33" t="s">
        <v>213</v>
      </c>
      <c r="C243" s="1">
        <v>51074</v>
      </c>
      <c r="D243" s="1" t="str">
        <f t="shared" si="36"/>
        <v>N/A</v>
      </c>
      <c r="E243" s="1">
        <v>60150</v>
      </c>
      <c r="F243" s="1" t="str">
        <f t="shared" si="37"/>
        <v>N/A</v>
      </c>
      <c r="G243" s="1">
        <v>60406</v>
      </c>
      <c r="H243" s="11" t="str">
        <f t="shared" si="38"/>
        <v>N/A</v>
      </c>
      <c r="I243" s="12">
        <v>17.77</v>
      </c>
      <c r="J243" s="12">
        <v>0.42559999999999998</v>
      </c>
      <c r="K243" s="41" t="s">
        <v>739</v>
      </c>
      <c r="L243" s="9" t="str">
        <f t="shared" si="39"/>
        <v>Yes</v>
      </c>
    </row>
    <row r="244" spans="1:12" ht="25" x14ac:dyDescent="0.25">
      <c r="A244" s="4" t="s">
        <v>1578</v>
      </c>
      <c r="B244" s="33" t="s">
        <v>213</v>
      </c>
      <c r="C244" s="14">
        <v>34911.402769</v>
      </c>
      <c r="D244" s="11" t="str">
        <f t="shared" si="36"/>
        <v>N/A</v>
      </c>
      <c r="E244" s="14">
        <v>31808.882659999999</v>
      </c>
      <c r="F244" s="11" t="str">
        <f t="shared" si="37"/>
        <v>N/A</v>
      </c>
      <c r="G244" s="14">
        <v>33920.577376000001</v>
      </c>
      <c r="H244" s="11" t="str">
        <f t="shared" si="38"/>
        <v>N/A</v>
      </c>
      <c r="I244" s="12">
        <v>-8.89</v>
      </c>
      <c r="J244" s="12">
        <v>6.6390000000000002</v>
      </c>
      <c r="K244" s="41" t="s">
        <v>739</v>
      </c>
      <c r="L244" s="9" t="str">
        <f t="shared" si="39"/>
        <v>Yes</v>
      </c>
    </row>
    <row r="245" spans="1:12" ht="25" x14ac:dyDescent="0.25">
      <c r="A245" s="46" t="s">
        <v>1579</v>
      </c>
      <c r="B245" s="33" t="s">
        <v>213</v>
      </c>
      <c r="C245" s="14">
        <v>20214.760339</v>
      </c>
      <c r="D245" s="11" t="str">
        <f t="shared" si="36"/>
        <v>N/A</v>
      </c>
      <c r="E245" s="14">
        <v>20922.719005999999</v>
      </c>
      <c r="F245" s="11" t="str">
        <f t="shared" si="37"/>
        <v>N/A</v>
      </c>
      <c r="G245" s="14">
        <v>22634.832406000001</v>
      </c>
      <c r="H245" s="11" t="str">
        <f t="shared" si="38"/>
        <v>N/A</v>
      </c>
      <c r="I245" s="12">
        <v>3.5019999999999998</v>
      </c>
      <c r="J245" s="12">
        <v>8.1829999999999998</v>
      </c>
      <c r="K245" s="41" t="s">
        <v>739</v>
      </c>
      <c r="L245" s="9" t="str">
        <f t="shared" si="39"/>
        <v>Yes</v>
      </c>
    </row>
    <row r="246" spans="1:12" ht="25" x14ac:dyDescent="0.25">
      <c r="A246" s="46" t="s">
        <v>1580</v>
      </c>
      <c r="B246" s="33" t="s">
        <v>213</v>
      </c>
      <c r="C246" s="14">
        <v>47488.075819999998</v>
      </c>
      <c r="D246" s="11" t="str">
        <f t="shared" si="36"/>
        <v>N/A</v>
      </c>
      <c r="E246" s="14">
        <v>43937.843295999999</v>
      </c>
      <c r="F246" s="11" t="str">
        <f t="shared" si="37"/>
        <v>N/A</v>
      </c>
      <c r="G246" s="14">
        <v>46877.129332999997</v>
      </c>
      <c r="H246" s="11" t="str">
        <f t="shared" si="38"/>
        <v>N/A</v>
      </c>
      <c r="I246" s="12">
        <v>-7.48</v>
      </c>
      <c r="J246" s="12">
        <v>6.69</v>
      </c>
      <c r="K246" s="41" t="s">
        <v>739</v>
      </c>
      <c r="L246" s="9" t="str">
        <f t="shared" si="39"/>
        <v>Yes</v>
      </c>
    </row>
    <row r="247" spans="1:12" ht="25" x14ac:dyDescent="0.25">
      <c r="A247" s="46" t="s">
        <v>1581</v>
      </c>
      <c r="B247" s="33" t="s">
        <v>213</v>
      </c>
      <c r="C247" s="14">
        <v>3437.7559999999999</v>
      </c>
      <c r="D247" s="11" t="str">
        <f t="shared" si="36"/>
        <v>N/A</v>
      </c>
      <c r="E247" s="14">
        <v>1472.2081271</v>
      </c>
      <c r="F247" s="11" t="str">
        <f t="shared" si="37"/>
        <v>N/A</v>
      </c>
      <c r="G247" s="14">
        <v>2066.4700425000001</v>
      </c>
      <c r="H247" s="11" t="str">
        <f t="shared" si="38"/>
        <v>N/A</v>
      </c>
      <c r="I247" s="12">
        <v>-57.2</v>
      </c>
      <c r="J247" s="12">
        <v>40.369999999999997</v>
      </c>
      <c r="K247" s="41" t="s">
        <v>739</v>
      </c>
      <c r="L247" s="9" t="str">
        <f t="shared" si="39"/>
        <v>No</v>
      </c>
    </row>
    <row r="248" spans="1:12" ht="25" x14ac:dyDescent="0.25">
      <c r="A248" s="46" t="s">
        <v>1582</v>
      </c>
      <c r="B248" s="33" t="s">
        <v>213</v>
      </c>
      <c r="C248" s="14">
        <v>10885.625</v>
      </c>
      <c r="D248" s="11" t="str">
        <f t="shared" si="36"/>
        <v>N/A</v>
      </c>
      <c r="E248" s="14">
        <v>15270.129032000001</v>
      </c>
      <c r="F248" s="11" t="str">
        <f t="shared" si="37"/>
        <v>N/A</v>
      </c>
      <c r="G248" s="14">
        <v>5983</v>
      </c>
      <c r="H248" s="11" t="str">
        <f t="shared" si="38"/>
        <v>N/A</v>
      </c>
      <c r="I248" s="12">
        <v>40.28</v>
      </c>
      <c r="J248" s="12">
        <v>-60.8</v>
      </c>
      <c r="K248" s="41" t="s">
        <v>739</v>
      </c>
      <c r="L248" s="9" t="str">
        <f t="shared" si="39"/>
        <v>No</v>
      </c>
    </row>
    <row r="249" spans="1:12" ht="25" x14ac:dyDescent="0.25">
      <c r="A249" s="42" t="s">
        <v>1583</v>
      </c>
      <c r="B249" s="33" t="s">
        <v>213</v>
      </c>
      <c r="C249" s="11">
        <v>6.2415906438000004</v>
      </c>
      <c r="D249" s="11" t="str">
        <f t="shared" si="36"/>
        <v>N/A</v>
      </c>
      <c r="E249" s="11">
        <v>6.5679705789999998</v>
      </c>
      <c r="F249" s="11" t="str">
        <f t="shared" si="37"/>
        <v>N/A</v>
      </c>
      <c r="G249" s="11">
        <v>8.7069327110000003</v>
      </c>
      <c r="H249" s="11" t="str">
        <f t="shared" si="38"/>
        <v>N/A</v>
      </c>
      <c r="I249" s="12">
        <v>5.2290000000000001</v>
      </c>
      <c r="J249" s="12">
        <v>32.57</v>
      </c>
      <c r="K249" s="41" t="s">
        <v>739</v>
      </c>
      <c r="L249" s="9" t="str">
        <f t="shared" si="39"/>
        <v>No</v>
      </c>
    </row>
    <row r="250" spans="1:12" ht="25" x14ac:dyDescent="0.25">
      <c r="A250" s="45" t="s">
        <v>1584</v>
      </c>
      <c r="B250" s="33" t="s">
        <v>213</v>
      </c>
      <c r="C250" s="11">
        <v>12.420611466</v>
      </c>
      <c r="D250" s="11" t="str">
        <f t="shared" si="36"/>
        <v>N/A</v>
      </c>
      <c r="E250" s="11">
        <v>12.935671653</v>
      </c>
      <c r="F250" s="11" t="str">
        <f t="shared" si="37"/>
        <v>N/A</v>
      </c>
      <c r="G250" s="11">
        <v>14.482518919</v>
      </c>
      <c r="H250" s="11" t="str">
        <f t="shared" si="38"/>
        <v>N/A</v>
      </c>
      <c r="I250" s="12">
        <v>4.1470000000000002</v>
      </c>
      <c r="J250" s="12">
        <v>11.96</v>
      </c>
      <c r="K250" s="41" t="s">
        <v>739</v>
      </c>
      <c r="L250" s="9" t="str">
        <f t="shared" si="39"/>
        <v>Yes</v>
      </c>
    </row>
    <row r="251" spans="1:12" ht="25" x14ac:dyDescent="0.25">
      <c r="A251" s="45" t="s">
        <v>1585</v>
      </c>
      <c r="B251" s="33" t="s">
        <v>213</v>
      </c>
      <c r="C251" s="11">
        <v>10.550184259</v>
      </c>
      <c r="D251" s="11" t="str">
        <f t="shared" si="36"/>
        <v>N/A</v>
      </c>
      <c r="E251" s="11">
        <v>10.814710708</v>
      </c>
      <c r="F251" s="11" t="str">
        <f t="shared" si="37"/>
        <v>N/A</v>
      </c>
      <c r="G251" s="11">
        <v>12.244741349</v>
      </c>
      <c r="H251" s="11" t="str">
        <f t="shared" si="38"/>
        <v>N/A</v>
      </c>
      <c r="I251" s="12">
        <v>2.5070000000000001</v>
      </c>
      <c r="J251" s="12">
        <v>13.22</v>
      </c>
      <c r="K251" s="41" t="s">
        <v>739</v>
      </c>
      <c r="L251" s="9" t="str">
        <f t="shared" si="39"/>
        <v>Yes</v>
      </c>
    </row>
    <row r="252" spans="1:12" ht="25" x14ac:dyDescent="0.25">
      <c r="A252" s="45" t="s">
        <v>1586</v>
      </c>
      <c r="B252" s="33" t="s">
        <v>213</v>
      </c>
      <c r="C252" s="11">
        <v>9.5087404299999997E-2</v>
      </c>
      <c r="D252" s="11" t="str">
        <f t="shared" si="36"/>
        <v>N/A</v>
      </c>
      <c r="E252" s="11">
        <v>1.2370981203</v>
      </c>
      <c r="F252" s="11" t="str">
        <f t="shared" si="37"/>
        <v>N/A</v>
      </c>
      <c r="G252" s="11">
        <v>1.4171149358999999</v>
      </c>
      <c r="H252" s="11" t="str">
        <f t="shared" si="38"/>
        <v>N/A</v>
      </c>
      <c r="I252" s="12">
        <v>1201</v>
      </c>
      <c r="J252" s="12">
        <v>14.55</v>
      </c>
      <c r="K252" s="41" t="s">
        <v>739</v>
      </c>
      <c r="L252" s="9" t="str">
        <f t="shared" si="39"/>
        <v>Yes</v>
      </c>
    </row>
    <row r="253" spans="1:12" ht="25" x14ac:dyDescent="0.25">
      <c r="A253" s="45" t="s">
        <v>1587</v>
      </c>
      <c r="B253" s="33" t="s">
        <v>213</v>
      </c>
      <c r="C253" s="11">
        <v>2.2460133300000001E-2</v>
      </c>
      <c r="D253" s="11" t="str">
        <f t="shared" si="36"/>
        <v>N/A</v>
      </c>
      <c r="E253" s="11">
        <v>2.53383901E-2</v>
      </c>
      <c r="F253" s="11" t="str">
        <f t="shared" si="37"/>
        <v>N/A</v>
      </c>
      <c r="G253" s="11">
        <v>1.3562632E-3</v>
      </c>
      <c r="H253" s="11" t="str">
        <f t="shared" si="38"/>
        <v>N/A</v>
      </c>
      <c r="I253" s="12">
        <v>12.81</v>
      </c>
      <c r="J253" s="12">
        <v>-94.6</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118465</v>
      </c>
      <c r="D7" s="30" t="str">
        <f>IF($B7="N/A","N/A",IF(C7&gt;15,"No",IF(C7&lt;-15,"No","Yes")))</f>
        <v>N/A</v>
      </c>
      <c r="E7" s="29">
        <v>126286</v>
      </c>
      <c r="F7" s="30" t="str">
        <f>IF($B7="N/A","N/A",IF(E7&gt;15,"No",IF(E7&lt;-15,"No","Yes")))</f>
        <v>N/A</v>
      </c>
      <c r="G7" s="29">
        <v>180012</v>
      </c>
      <c r="H7" s="30" t="str">
        <f>IF($B7="N/A","N/A",IF(G7&gt;15,"No",IF(G7&lt;-15,"No","Yes")))</f>
        <v>N/A</v>
      </c>
      <c r="I7" s="31">
        <v>6.6020000000000003</v>
      </c>
      <c r="J7" s="31">
        <v>42.54</v>
      </c>
      <c r="K7" s="30" t="str">
        <f t="shared" ref="K7:K24" si="0">IF(J7="Div by 0", "N/A", IF(J7="N/A","N/A", IF(J7&gt;30, "No", IF(J7&lt;-30, "No", "Yes"))))</f>
        <v>No</v>
      </c>
    </row>
    <row r="8" spans="1:11" x14ac:dyDescent="0.25">
      <c r="A8" s="24" t="s">
        <v>361</v>
      </c>
      <c r="B8" s="28" t="s">
        <v>213</v>
      </c>
      <c r="C8" s="32">
        <v>100</v>
      </c>
      <c r="D8" s="30" t="str">
        <f>IF($B8="N/A","N/A",IF(C8&gt;15,"No",IF(C8&lt;-15,"No","Yes")))</f>
        <v>N/A</v>
      </c>
      <c r="E8" s="32">
        <v>100</v>
      </c>
      <c r="F8" s="30" t="str">
        <f>IF($B8="N/A","N/A",IF(E8&gt;15,"No",IF(E8&lt;-15,"No","Yes")))</f>
        <v>N/A</v>
      </c>
      <c r="G8" s="32">
        <v>65.425638290999999</v>
      </c>
      <c r="H8" s="30" t="str">
        <f>IF($B8="N/A","N/A",IF(G8&gt;15,"No",IF(G8&lt;-15,"No","Yes")))</f>
        <v>N/A</v>
      </c>
      <c r="I8" s="31">
        <v>0</v>
      </c>
      <c r="J8" s="31">
        <v>-34.6</v>
      </c>
      <c r="K8" s="30" t="str">
        <f t="shared" si="0"/>
        <v>No</v>
      </c>
    </row>
    <row r="9" spans="1:11" x14ac:dyDescent="0.25">
      <c r="A9" s="24" t="s">
        <v>302</v>
      </c>
      <c r="B9" s="33" t="s">
        <v>213</v>
      </c>
      <c r="C9" s="9">
        <v>0</v>
      </c>
      <c r="D9" s="9" t="str">
        <f>IF($B9="N/A","N/A",IF(C9&gt;15,"No",IF(C9&lt;-15,"No","Yes")))</f>
        <v>N/A</v>
      </c>
      <c r="E9" s="9">
        <v>0</v>
      </c>
      <c r="F9" s="9" t="str">
        <f>IF($B9="N/A","N/A",IF(E9&gt;15,"No",IF(E9&lt;-15,"No","Yes")))</f>
        <v>N/A</v>
      </c>
      <c r="G9" s="9">
        <v>34.574361709000001</v>
      </c>
      <c r="H9" s="9" t="str">
        <f>IF($B9="N/A","N/A",IF(G9&gt;15,"No",IF(G9&lt;-15,"No","Yes")))</f>
        <v>N/A</v>
      </c>
      <c r="I9" s="10" t="s">
        <v>1746</v>
      </c>
      <c r="J9" s="10" t="s">
        <v>1746</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99.940066685999994</v>
      </c>
      <c r="D11" s="9" t="str">
        <f>IF(OR($B11="N/A",$C11="N/A"),"N/A",IF(C11&gt;100,"No",IF(C11&lt;95,"No","Yes")))</f>
        <v>Yes</v>
      </c>
      <c r="E11" s="9">
        <v>99.995248880000005</v>
      </c>
      <c r="F11" s="9" t="str">
        <f>IF(OR($B11="N/A",$E11="N/A"),"N/A",IF(E11&gt;100,"No",IF(E11&lt;95,"No","Yes")))</f>
        <v>Yes</v>
      </c>
      <c r="G11" s="9">
        <v>98.523987289999994</v>
      </c>
      <c r="H11" s="9" t="str">
        <f>IF($B11="N/A","N/A",IF(G11&gt;100,"No",IF(G11&lt;95,"No","Yes")))</f>
        <v>Yes</v>
      </c>
      <c r="I11" s="10">
        <v>5.5199999999999999E-2</v>
      </c>
      <c r="J11" s="10">
        <v>-1.47</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99.724813236000003</v>
      </c>
      <c r="D13" s="9" t="str">
        <f t="shared" si="1"/>
        <v>Yes</v>
      </c>
      <c r="E13" s="9">
        <v>99.825792249000003</v>
      </c>
      <c r="F13" s="9" t="str">
        <f t="shared" si="2"/>
        <v>Yes</v>
      </c>
      <c r="G13" s="9">
        <v>80.405195208999999</v>
      </c>
      <c r="H13" s="9" t="str">
        <f t="shared" si="3"/>
        <v>No</v>
      </c>
      <c r="I13" s="10">
        <v>0.1013</v>
      </c>
      <c r="J13" s="10">
        <v>-19.5</v>
      </c>
      <c r="K13" s="9" t="str">
        <f t="shared" si="0"/>
        <v>Yes</v>
      </c>
    </row>
    <row r="14" spans="1:11" x14ac:dyDescent="0.25">
      <c r="A14" s="27" t="s">
        <v>305</v>
      </c>
      <c r="B14" s="33" t="s">
        <v>213</v>
      </c>
      <c r="C14" s="34">
        <v>118465</v>
      </c>
      <c r="D14" s="9" t="str">
        <f>IF($B14="N/A","N/A",IF(C14&gt;15,"No",IF(C14&lt;-15,"No","Yes")))</f>
        <v>N/A</v>
      </c>
      <c r="E14" s="34">
        <v>126286</v>
      </c>
      <c r="F14" s="9" t="str">
        <f>IF($B14="N/A","N/A",IF(E14&gt;15,"No",IF(E14&lt;-15,"No","Yes")))</f>
        <v>N/A</v>
      </c>
      <c r="G14" s="34">
        <v>117774</v>
      </c>
      <c r="H14" s="9" t="str">
        <f>IF($B14="N/A","N/A",IF(G14&gt;15,"No",IF(G14&lt;-15,"No","Yes")))</f>
        <v>N/A</v>
      </c>
      <c r="I14" s="10">
        <v>6.6020000000000003</v>
      </c>
      <c r="J14" s="10">
        <v>-6.74</v>
      </c>
      <c r="K14" s="9" t="str">
        <f t="shared" si="0"/>
        <v>Yes</v>
      </c>
    </row>
    <row r="15" spans="1:11" x14ac:dyDescent="0.25">
      <c r="A15" s="24" t="s">
        <v>435</v>
      </c>
      <c r="B15" s="33" t="s">
        <v>215</v>
      </c>
      <c r="C15" s="9">
        <v>17.163719241999999</v>
      </c>
      <c r="D15" s="9" t="str">
        <f>IF($B15="N/A","N/A",IF(C15&gt;20,"No",IF(C15&lt;5,"No","Yes")))</f>
        <v>Yes</v>
      </c>
      <c r="E15" s="9">
        <v>21.017373264</v>
      </c>
      <c r="F15" s="9" t="str">
        <f>IF($B15="N/A","N/A",IF(E15&gt;20,"No",IF(E15&lt;5,"No","Yes")))</f>
        <v>No</v>
      </c>
      <c r="G15" s="9">
        <v>23.963693175</v>
      </c>
      <c r="H15" s="9" t="str">
        <f>IF($B15="N/A","N/A",IF(G15&gt;20,"No",IF(G15&lt;5,"No","Yes")))</f>
        <v>No</v>
      </c>
      <c r="I15" s="10">
        <v>22.45</v>
      </c>
      <c r="J15" s="10">
        <v>14.02</v>
      </c>
      <c r="K15" s="9" t="str">
        <f t="shared" si="0"/>
        <v>Yes</v>
      </c>
    </row>
    <row r="16" spans="1:11" x14ac:dyDescent="0.25">
      <c r="A16" s="24" t="s">
        <v>436</v>
      </c>
      <c r="B16" s="33" t="s">
        <v>213</v>
      </c>
      <c r="C16" s="9">
        <v>82.836280758000001</v>
      </c>
      <c r="D16" s="9" t="str">
        <f>IF($B16="N/A","N/A",IF(C16&gt;15,"No",IF(C16&lt;-15,"No","Yes")))</f>
        <v>N/A</v>
      </c>
      <c r="E16" s="9">
        <v>78.982626736</v>
      </c>
      <c r="F16" s="9" t="str">
        <f>IF($B16="N/A","N/A",IF(E16&gt;15,"No",IF(E16&lt;-15,"No","Yes")))</f>
        <v>N/A</v>
      </c>
      <c r="G16" s="9">
        <v>76.036306824999997</v>
      </c>
      <c r="H16" s="9" t="str">
        <f>IF($B16="N/A","N/A",IF(G16&gt;15,"No",IF(G16&lt;-15,"No","Yes")))</f>
        <v>N/A</v>
      </c>
      <c r="I16" s="10">
        <v>-4.6500000000000004</v>
      </c>
      <c r="J16" s="10">
        <v>-3.73</v>
      </c>
      <c r="K16" s="9" t="str">
        <f t="shared" si="0"/>
        <v>Yes</v>
      </c>
    </row>
    <row r="17" spans="1:11" x14ac:dyDescent="0.25">
      <c r="A17" s="24" t="s">
        <v>437</v>
      </c>
      <c r="B17" s="33" t="s">
        <v>213</v>
      </c>
      <c r="C17" s="9">
        <v>0</v>
      </c>
      <c r="D17" s="9" t="str">
        <f>IF($B17="N/A","N/A",IF(C17&gt;15,"No",IF(C17&lt;-15,"No","Yes")))</f>
        <v>N/A</v>
      </c>
      <c r="E17" s="9">
        <v>0</v>
      </c>
      <c r="F17" s="9" t="str">
        <f>IF($B17="N/A","N/A",IF(E17&gt;15,"No",IF(E17&lt;-15,"No","Yes")))</f>
        <v>N/A</v>
      </c>
      <c r="G17" s="9">
        <v>0</v>
      </c>
      <c r="H17" s="9" t="str">
        <f>IF($B17="N/A","N/A",IF(G17&gt;15,"No",IF(G17&lt;-15,"No","Yes")))</f>
        <v>N/A</v>
      </c>
      <c r="I17" s="10" t="s">
        <v>1746</v>
      </c>
      <c r="J17" s="10" t="s">
        <v>1746</v>
      </c>
      <c r="K17" s="9" t="str">
        <f t="shared" si="0"/>
        <v>N/A</v>
      </c>
    </row>
    <row r="18" spans="1:11" x14ac:dyDescent="0.25">
      <c r="A18" s="24" t="s">
        <v>819</v>
      </c>
      <c r="B18" s="33" t="s">
        <v>213</v>
      </c>
      <c r="C18" s="80" t="s">
        <v>1746</v>
      </c>
      <c r="D18" s="9" t="str">
        <f>IF($B18="N/A","N/A",IF(C18&gt;15,"No",IF(C18&lt;-15,"No","Yes")))</f>
        <v>N/A</v>
      </c>
      <c r="E18" s="80" t="s">
        <v>1746</v>
      </c>
      <c r="F18" s="9" t="str">
        <f>IF($B18="N/A","N/A",IF(E18&gt;15,"No",IF(E18&lt;-15,"No","Yes")))</f>
        <v>N/A</v>
      </c>
      <c r="G18" s="80" t="s">
        <v>1746</v>
      </c>
      <c r="H18" s="9" t="str">
        <f>IF($B18="N/A","N/A",IF(G18&gt;15,"No",IF(G18&lt;-15,"No","Yes")))</f>
        <v>N/A</v>
      </c>
      <c r="I18" s="10" t="s">
        <v>1746</v>
      </c>
      <c r="J18" s="10" t="s">
        <v>1746</v>
      </c>
      <c r="K18" s="9" t="str">
        <f t="shared" si="0"/>
        <v>N/A</v>
      </c>
    </row>
    <row r="19" spans="1:11" x14ac:dyDescent="0.25">
      <c r="A19" s="3" t="s">
        <v>306</v>
      </c>
      <c r="B19" s="33" t="s">
        <v>213</v>
      </c>
      <c r="C19" s="34">
        <v>3567</v>
      </c>
      <c r="D19" s="33" t="s">
        <v>213</v>
      </c>
      <c r="E19" s="34">
        <v>3491</v>
      </c>
      <c r="F19" s="33" t="s">
        <v>213</v>
      </c>
      <c r="G19" s="34">
        <v>3780</v>
      </c>
      <c r="H19" s="9" t="str">
        <f>IF($B19="N/A","N/A",IF(G19&gt;15,"No",IF(G19&lt;-15,"No","Yes")))</f>
        <v>N/A</v>
      </c>
      <c r="I19" s="10">
        <v>-2.13</v>
      </c>
      <c r="J19" s="10">
        <v>8.2780000000000005</v>
      </c>
      <c r="K19" s="9" t="str">
        <f t="shared" si="0"/>
        <v>Yes</v>
      </c>
    </row>
    <row r="20" spans="1:11" x14ac:dyDescent="0.25">
      <c r="A20" s="3" t="s">
        <v>346</v>
      </c>
      <c r="B20" s="33" t="s">
        <v>213</v>
      </c>
      <c r="C20" s="8">
        <v>3.0110159119</v>
      </c>
      <c r="D20" s="33" t="s">
        <v>213</v>
      </c>
      <c r="E20" s="8">
        <v>2.7643602615999998</v>
      </c>
      <c r="F20" s="33" t="s">
        <v>213</v>
      </c>
      <c r="G20" s="8">
        <v>2.0998600092999999</v>
      </c>
      <c r="H20" s="9" t="str">
        <f>IF($B20="N/A","N/A",IF(G20&gt;15,"No",IF(G20&lt;-15,"No","Yes")))</f>
        <v>N/A</v>
      </c>
      <c r="I20" s="10">
        <v>-8.19</v>
      </c>
      <c r="J20" s="10">
        <v>-24</v>
      </c>
      <c r="K20" s="9" t="str">
        <f t="shared" si="0"/>
        <v>Yes</v>
      </c>
    </row>
    <row r="21" spans="1:11" ht="25" x14ac:dyDescent="0.25">
      <c r="A21" s="3" t="s">
        <v>820</v>
      </c>
      <c r="B21" s="33" t="s">
        <v>213</v>
      </c>
      <c r="C21" s="35">
        <v>8091.3518363000003</v>
      </c>
      <c r="D21" s="9" t="str">
        <f>IF($B21="N/A","N/A",IF(C21&gt;60,"No",IF(C21&lt;15,"No","Yes")))</f>
        <v>N/A</v>
      </c>
      <c r="E21" s="35">
        <v>8835.6333429000006</v>
      </c>
      <c r="F21" s="9" t="str">
        <f>IF($B21="N/A","N/A",IF(E21&gt;60,"No",IF(E21&lt;15,"No","Yes")))</f>
        <v>N/A</v>
      </c>
      <c r="G21" s="35">
        <v>8617.6148147999993</v>
      </c>
      <c r="H21" s="9" t="str">
        <f>IF($B21="N/A","N/A",IF(G21&gt;60,"No",IF(G21&lt;15,"No","Yes")))</f>
        <v>N/A</v>
      </c>
      <c r="I21" s="10">
        <v>9.1980000000000004</v>
      </c>
      <c r="J21" s="10">
        <v>-2.4700000000000002</v>
      </c>
      <c r="K21" s="9" t="str">
        <f t="shared" si="0"/>
        <v>Yes</v>
      </c>
    </row>
    <row r="22" spans="1:11" x14ac:dyDescent="0.25">
      <c r="A22" s="3" t="s">
        <v>821</v>
      </c>
      <c r="B22" s="33" t="s">
        <v>217</v>
      </c>
      <c r="C22" s="34">
        <v>11</v>
      </c>
      <c r="D22" s="9" t="str">
        <f>IF($B22="N/A","N/A",IF(C22="N/A","N/A",IF(C22=0,"Yes","No")))</f>
        <v>No</v>
      </c>
      <c r="E22" s="34">
        <v>11</v>
      </c>
      <c r="F22" s="9" t="str">
        <f>IF($B22="N/A","N/A",IF(E22="N/A","N/A",IF(E22=0,"Yes","No")))</f>
        <v>No</v>
      </c>
      <c r="G22" s="34">
        <v>0</v>
      </c>
      <c r="H22" s="9" t="str">
        <f>IF($B22="N/A","N/A",IF(G22=0,"Yes","No"))</f>
        <v>Yes</v>
      </c>
      <c r="I22" s="10">
        <v>0</v>
      </c>
      <c r="J22" s="10">
        <v>-100</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98132</v>
      </c>
      <c r="D6" s="9" t="str">
        <f>IF($B6="N/A","N/A",IF(C6&gt;15,"No",IF(C6&lt;-15,"No","Yes")))</f>
        <v>N/A</v>
      </c>
      <c r="E6" s="34">
        <v>99744</v>
      </c>
      <c r="F6" s="9" t="str">
        <f>IF($B6="N/A","N/A",IF(E6&gt;15,"No",IF(E6&lt;-15,"No","Yes")))</f>
        <v>N/A</v>
      </c>
      <c r="G6" s="34">
        <v>89551</v>
      </c>
      <c r="H6" s="9" t="str">
        <f>IF($B6="N/A","N/A",IF(G6&gt;15,"No",IF(G6&lt;-15,"No","Yes")))</f>
        <v>N/A</v>
      </c>
      <c r="I6" s="10">
        <v>1.643</v>
      </c>
      <c r="J6" s="10">
        <v>-10.199999999999999</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6587.6785452000004</v>
      </c>
      <c r="D9" s="9" t="str">
        <f>IF($B9="N/A","N/A",IF(C9&gt;7000,"No",IF(C9&lt;2000,"No","Yes")))</f>
        <v>Yes</v>
      </c>
      <c r="E9" s="80">
        <v>7576.3067553000001</v>
      </c>
      <c r="F9" s="9" t="str">
        <f>IF($B9="N/A","N/A",IF(E9&gt;7000,"No",IF(E9&lt;2000,"No","Yes")))</f>
        <v>No</v>
      </c>
      <c r="G9" s="80">
        <v>7538.0823441000002</v>
      </c>
      <c r="H9" s="9" t="str">
        <f>IF($B9="N/A","N/A",IF(G9&gt;7000,"No",IF(G9&lt;2000,"No","Yes")))</f>
        <v>No</v>
      </c>
      <c r="I9" s="10">
        <v>15.01</v>
      </c>
      <c r="J9" s="10">
        <v>-0.505</v>
      </c>
      <c r="K9" s="9" t="str">
        <f t="shared" si="0"/>
        <v>Yes</v>
      </c>
    </row>
    <row r="10" spans="1:11" x14ac:dyDescent="0.25">
      <c r="A10" s="94" t="s">
        <v>825</v>
      </c>
      <c r="B10" s="33" t="s">
        <v>213</v>
      </c>
      <c r="C10" s="80">
        <v>1305.5092512000001</v>
      </c>
      <c r="D10" s="9" t="str">
        <f>IF($B10="N/A","N/A",IF(C10&gt;15,"No",IF(C10&lt;-15,"No","Yes")))</f>
        <v>N/A</v>
      </c>
      <c r="E10" s="80">
        <v>1433.2528050999999</v>
      </c>
      <c r="F10" s="9" t="str">
        <f>IF($B10="N/A","N/A",IF(E10&gt;15,"No",IF(E10&lt;-15,"No","Yes")))</f>
        <v>N/A</v>
      </c>
      <c r="G10" s="80">
        <v>1393.3261064000001</v>
      </c>
      <c r="H10" s="9" t="str">
        <f>IF($B10="N/A","N/A",IF(G10&gt;15,"No",IF(G10&lt;-15,"No","Yes")))</f>
        <v>N/A</v>
      </c>
      <c r="I10" s="10">
        <v>9.7850000000000001</v>
      </c>
      <c r="J10" s="10">
        <v>-2.79</v>
      </c>
      <c r="K10" s="9" t="str">
        <f t="shared" si="0"/>
        <v>Yes</v>
      </c>
    </row>
    <row r="11" spans="1:11" x14ac:dyDescent="0.25">
      <c r="A11" s="94" t="s">
        <v>309</v>
      </c>
      <c r="B11" s="33" t="s">
        <v>219</v>
      </c>
      <c r="C11" s="9">
        <v>15.544368809</v>
      </c>
      <c r="D11" s="9" t="str">
        <f>IF($B11="N/A","N/A",IF(C11&gt;10,"No",IF(C11&lt;=0,"No","Yes")))</f>
        <v>No</v>
      </c>
      <c r="E11" s="9">
        <v>18.169513955999999</v>
      </c>
      <c r="F11" s="9" t="str">
        <f>IF($B11="N/A","N/A",IF(E11&gt;10,"No",IF(E11&lt;=0,"No","Yes")))</f>
        <v>No</v>
      </c>
      <c r="G11" s="9">
        <v>18.476622259999999</v>
      </c>
      <c r="H11" s="9" t="str">
        <f>IF($B11="N/A","N/A",IF(G11&gt;10,"No",IF(G11&lt;=0,"No","Yes")))</f>
        <v>No</v>
      </c>
      <c r="I11" s="10">
        <v>16.89</v>
      </c>
      <c r="J11" s="10">
        <v>1.69</v>
      </c>
      <c r="K11" s="9" t="str">
        <f t="shared" si="0"/>
        <v>Yes</v>
      </c>
    </row>
    <row r="12" spans="1:11" x14ac:dyDescent="0.25">
      <c r="A12" s="94" t="s">
        <v>826</v>
      </c>
      <c r="B12" s="33" t="s">
        <v>213</v>
      </c>
      <c r="C12" s="80">
        <v>6647.6840173000001</v>
      </c>
      <c r="D12" s="9" t="str">
        <f>IF($B12="N/A","N/A",IF(C12&gt;15,"No",IF(C12&lt;-15,"No","Yes")))</f>
        <v>N/A</v>
      </c>
      <c r="E12" s="80">
        <v>7399.2574076999999</v>
      </c>
      <c r="F12" s="9" t="str">
        <f>IF($B12="N/A","N/A",IF(E12&gt;15,"No",IF(E12&lt;-15,"No","Yes")))</f>
        <v>N/A</v>
      </c>
      <c r="G12" s="80">
        <v>7583.3672790999999</v>
      </c>
      <c r="H12" s="9" t="str">
        <f>IF($B12="N/A","N/A",IF(G12&gt;15,"No",IF(G12&lt;-15,"No","Yes")))</f>
        <v>N/A</v>
      </c>
      <c r="I12" s="10">
        <v>11.31</v>
      </c>
      <c r="J12" s="10">
        <v>2.488</v>
      </c>
      <c r="K12" s="9" t="str">
        <f t="shared" si="0"/>
        <v>Yes</v>
      </c>
    </row>
    <row r="13" spans="1:11" x14ac:dyDescent="0.25">
      <c r="A13" s="94" t="s">
        <v>310</v>
      </c>
      <c r="B13" s="33" t="s">
        <v>214</v>
      </c>
      <c r="C13" s="8">
        <v>99.920515223999999</v>
      </c>
      <c r="D13" s="9" t="str">
        <f>IF($B13="N/A","N/A",IF(C13&gt;100,"No",IF(C13&lt;95,"No","Yes")))</f>
        <v>Yes</v>
      </c>
      <c r="E13" s="8">
        <v>99.938843438999996</v>
      </c>
      <c r="F13" s="9" t="str">
        <f>IF($B13="N/A","N/A",IF(E13&gt;100,"No",IF(E13&lt;95,"No","Yes")))</f>
        <v>Yes</v>
      </c>
      <c r="G13" s="8">
        <v>99.930765708999999</v>
      </c>
      <c r="H13" s="9" t="str">
        <f>IF($B13="N/A","N/A",IF(G13&gt;100,"No",IF(G13&lt;95,"No","Yes")))</f>
        <v>Yes</v>
      </c>
      <c r="I13" s="10">
        <v>1.83E-2</v>
      </c>
      <c r="J13" s="10">
        <v>-8.0000000000000002E-3</v>
      </c>
      <c r="K13" s="9" t="str">
        <f t="shared" si="0"/>
        <v>Yes</v>
      </c>
    </row>
    <row r="14" spans="1:11" x14ac:dyDescent="0.25">
      <c r="A14" s="94" t="s">
        <v>827</v>
      </c>
      <c r="B14" s="33" t="s">
        <v>220</v>
      </c>
      <c r="C14" s="8">
        <v>1.1740673505999999</v>
      </c>
      <c r="D14" s="9" t="str">
        <f>IF($B14="N/A","N/A",IF(C14&gt;1,"Yes","No"))</f>
        <v>Yes</v>
      </c>
      <c r="E14" s="8">
        <v>1.1926306390999999</v>
      </c>
      <c r="F14" s="9" t="str">
        <f>IF($B14="N/A","N/A",IF(E14&gt;1,"Yes","No"))</f>
        <v>Yes</v>
      </c>
      <c r="G14" s="8">
        <v>1.2071092537000001</v>
      </c>
      <c r="H14" s="9" t="str">
        <f>IF($B14="N/A","N/A",IF(G14&gt;1,"Yes","No"))</f>
        <v>Yes</v>
      </c>
      <c r="I14" s="10">
        <v>1.581</v>
      </c>
      <c r="J14" s="10">
        <v>1.214</v>
      </c>
      <c r="K14" s="9" t="str">
        <f t="shared" si="0"/>
        <v>Yes</v>
      </c>
    </row>
    <row r="15" spans="1:11" x14ac:dyDescent="0.25">
      <c r="A15" s="94" t="s">
        <v>311</v>
      </c>
      <c r="B15" s="33" t="s">
        <v>214</v>
      </c>
      <c r="C15" s="8">
        <v>98.981983451000005</v>
      </c>
      <c r="D15" s="9" t="str">
        <f>IF($B15="N/A","N/A",IF(C15&gt;100,"No",IF(C15&lt;95,"No","Yes")))</f>
        <v>Yes</v>
      </c>
      <c r="E15" s="8">
        <v>98.665583894999997</v>
      </c>
      <c r="F15" s="9" t="str">
        <f>IF($B15="N/A","N/A",IF(E15&gt;100,"No",IF(E15&lt;95,"No","Yes")))</f>
        <v>Yes</v>
      </c>
      <c r="G15" s="8">
        <v>98.633181092000001</v>
      </c>
      <c r="H15" s="9" t="str">
        <f>IF($B15="N/A","N/A",IF(G15&gt;100,"No",IF(G15&lt;95,"No","Yes")))</f>
        <v>Yes</v>
      </c>
      <c r="I15" s="10">
        <v>-0.32</v>
      </c>
      <c r="J15" s="10">
        <v>-3.3000000000000002E-2</v>
      </c>
      <c r="K15" s="9" t="str">
        <f t="shared" si="0"/>
        <v>Yes</v>
      </c>
    </row>
    <row r="16" spans="1:11" x14ac:dyDescent="0.25">
      <c r="A16" s="94" t="s">
        <v>828</v>
      </c>
      <c r="B16" s="33" t="s">
        <v>221</v>
      </c>
      <c r="C16" s="8">
        <v>10.863897954</v>
      </c>
      <c r="D16" s="9" t="str">
        <f>IF($B16="N/A","N/A",IF(C16&gt;3,"Yes","No"))</f>
        <v>Yes</v>
      </c>
      <c r="E16" s="8">
        <v>11.065214961000001</v>
      </c>
      <c r="F16" s="9" t="str">
        <f>IF($B16="N/A","N/A",IF(E16&gt;3,"Yes","No"))</f>
        <v>Yes</v>
      </c>
      <c r="G16" s="8">
        <v>11.196757503000001</v>
      </c>
      <c r="H16" s="9" t="str">
        <f>IF($B16="N/A","N/A",IF(G16&gt;3,"Yes","No"))</f>
        <v>Yes</v>
      </c>
      <c r="I16" s="10">
        <v>1.853</v>
      </c>
      <c r="J16" s="10">
        <v>1.1890000000000001</v>
      </c>
      <c r="K16" s="9" t="str">
        <f t="shared" si="0"/>
        <v>Yes</v>
      </c>
    </row>
    <row r="17" spans="1:11" x14ac:dyDescent="0.25">
      <c r="A17" s="94" t="s">
        <v>829</v>
      </c>
      <c r="B17" s="33" t="s">
        <v>222</v>
      </c>
      <c r="C17" s="8">
        <v>5.2110932213999996</v>
      </c>
      <c r="D17" s="9" t="str">
        <f>IF($B17="N/A","N/A",IF(C17&gt;=8,"No",IF(C17&lt;2,"No","Yes")))</f>
        <v>Yes</v>
      </c>
      <c r="E17" s="8">
        <v>5.5213747192999998</v>
      </c>
      <c r="F17" s="9" t="str">
        <f>IF($B17="N/A","N/A",IF(E17&gt;=8,"No",IF(E17&lt;2,"No","Yes")))</f>
        <v>Yes</v>
      </c>
      <c r="G17" s="8">
        <v>5.7816663130999997</v>
      </c>
      <c r="H17" s="9" t="str">
        <f>IF($B17="N/A","N/A",IF(G17&gt;=8,"No",IF(G17&lt;2,"No","Yes")))</f>
        <v>Yes</v>
      </c>
      <c r="I17" s="10">
        <v>5.9539999999999997</v>
      </c>
      <c r="J17" s="10">
        <v>4.7140000000000004</v>
      </c>
      <c r="K17" s="9" t="str">
        <f t="shared" si="0"/>
        <v>Yes</v>
      </c>
    </row>
    <row r="18" spans="1:11" x14ac:dyDescent="0.25">
      <c r="A18" s="94" t="s">
        <v>830</v>
      </c>
      <c r="B18" s="33" t="s">
        <v>222</v>
      </c>
      <c r="C18" s="8">
        <v>5.0460604083999998</v>
      </c>
      <c r="D18" s="9" t="str">
        <f>IF($B18="N/A","N/A",IF(C18&gt;=8,"No",IF(C18&lt;2,"No","Yes")))</f>
        <v>Yes</v>
      </c>
      <c r="E18" s="8">
        <v>5.2860923965</v>
      </c>
      <c r="F18" s="9" t="str">
        <f>IF($B18="N/A","N/A",IF(E18&gt;=8,"No",IF(E18&lt;2,"No","Yes")))</f>
        <v>Yes</v>
      </c>
      <c r="G18" s="8">
        <v>5.4101350069</v>
      </c>
      <c r="H18" s="9" t="str">
        <f>IF($B18="N/A","N/A",IF(G18&gt;=8,"No",IF(G18&lt;2,"No","Yes")))</f>
        <v>Yes</v>
      </c>
      <c r="I18" s="10">
        <v>4.7569999999999997</v>
      </c>
      <c r="J18" s="10">
        <v>2.347</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99.984714466</v>
      </c>
      <c r="D20" s="9" t="str">
        <f>IF($B20="N/A","N/A",IF(C20&gt;100,"No",IF(C20&lt;95,"No","Yes")))</f>
        <v>Yes</v>
      </c>
      <c r="E20" s="8">
        <v>99.980951235000006</v>
      </c>
      <c r="F20" s="9" t="str">
        <f>IF($B20="N/A","N/A",IF(E20&gt;100,"No",IF(E20&lt;95,"No","Yes")))</f>
        <v>Yes</v>
      </c>
      <c r="G20" s="8">
        <v>99.978783039999996</v>
      </c>
      <c r="H20" s="9" t="str">
        <f>IF($B20="N/A","N/A",IF(G20&gt;100,"No",IF(G20&lt;95,"No","Yes")))</f>
        <v>Yes</v>
      </c>
      <c r="I20" s="10">
        <v>-4.0000000000000001E-3</v>
      </c>
      <c r="J20" s="10">
        <v>-2E-3</v>
      </c>
      <c r="K20" s="9" t="str">
        <f t="shared" si="0"/>
        <v>Yes</v>
      </c>
    </row>
    <row r="21" spans="1:11" x14ac:dyDescent="0.25">
      <c r="A21" s="94" t="s">
        <v>313</v>
      </c>
      <c r="B21" s="33" t="s">
        <v>214</v>
      </c>
      <c r="C21" s="8">
        <v>99.024782944999998</v>
      </c>
      <c r="D21" s="9" t="str">
        <f>IF($B21="N/A","N/A",IF(C21&gt;100,"No",IF(C21&lt;95,"No","Yes")))</f>
        <v>Yes</v>
      </c>
      <c r="E21" s="8">
        <v>99.104708052999996</v>
      </c>
      <c r="F21" s="9" t="str">
        <f>IF($B21="N/A","N/A",IF(E21&gt;100,"No",IF(E21&lt;95,"No","Yes")))</f>
        <v>Yes</v>
      </c>
      <c r="G21" s="8">
        <v>99.146854864999995</v>
      </c>
      <c r="H21" s="9" t="str">
        <f>IF($B21="N/A","N/A",IF(G21&gt;100,"No",IF(G21&lt;95,"No","Yes")))</f>
        <v>Yes</v>
      </c>
      <c r="I21" s="10">
        <v>8.0699999999999994E-2</v>
      </c>
      <c r="J21" s="10">
        <v>4.2500000000000003E-2</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6.0669506378999998</v>
      </c>
      <c r="D24" s="9" t="str">
        <f>IF($B24="N/A","N/A",IF(C24&gt;=2,"Yes","No"))</f>
        <v>Yes</v>
      </c>
      <c r="E24" s="8">
        <v>6.3021735643000003</v>
      </c>
      <c r="F24" s="9" t="str">
        <f>IF($B24="N/A","N/A",IF(E24&gt;=2,"Yes","No"))</f>
        <v>Yes</v>
      </c>
      <c r="G24" s="8">
        <v>6.4419157798000004</v>
      </c>
      <c r="H24" s="9" t="str">
        <f>IF($B24="N/A","N/A",IF(G24&gt;=2,"Yes","No"))</f>
        <v>Yes</v>
      </c>
      <c r="I24" s="10">
        <v>3.8769999999999998</v>
      </c>
      <c r="J24" s="10">
        <v>2.2170000000000001</v>
      </c>
      <c r="K24" s="9" t="str">
        <f t="shared" si="0"/>
        <v>Yes</v>
      </c>
    </row>
    <row r="25" spans="1:11" x14ac:dyDescent="0.25">
      <c r="A25" s="94" t="s">
        <v>832</v>
      </c>
      <c r="B25" s="33" t="s">
        <v>226</v>
      </c>
      <c r="C25" s="8">
        <v>4.3767578364000004</v>
      </c>
      <c r="D25" s="9" t="str">
        <f>IF($B25="N/A","N/A",IF(C25&gt;30,"No",IF(C25&lt;5,"No","Yes")))</f>
        <v>No</v>
      </c>
      <c r="E25" s="8">
        <v>4.2127847289</v>
      </c>
      <c r="F25" s="9" t="str">
        <f>IF($B25="N/A","N/A",IF(E25&gt;30,"No",IF(E25&lt;5,"No","Yes")))</f>
        <v>No</v>
      </c>
      <c r="G25" s="8">
        <v>3.9418878627999998</v>
      </c>
      <c r="H25" s="9" t="str">
        <f>IF($B25="N/A","N/A",IF(G25&gt;30,"No",IF(G25&lt;5,"No","Yes")))</f>
        <v>No</v>
      </c>
      <c r="I25" s="10">
        <v>-3.75</v>
      </c>
      <c r="J25" s="10">
        <v>-6.43</v>
      </c>
      <c r="K25" s="9" t="str">
        <f t="shared" si="0"/>
        <v>Yes</v>
      </c>
    </row>
    <row r="26" spans="1:11" x14ac:dyDescent="0.25">
      <c r="A26" s="94" t="s">
        <v>833</v>
      </c>
      <c r="B26" s="33" t="s">
        <v>227</v>
      </c>
      <c r="C26" s="8">
        <v>24.273427628</v>
      </c>
      <c r="D26" s="9" t="str">
        <f>IF($B26="N/A","N/A",IF(C26&gt;75,"No",IF(C26&lt;15,"No","Yes")))</f>
        <v>Yes</v>
      </c>
      <c r="E26" s="8">
        <v>25.133341353999999</v>
      </c>
      <c r="F26" s="9" t="str">
        <f>IF($B26="N/A","N/A",IF(E26&gt;75,"No",IF(E26&lt;15,"No","Yes")))</f>
        <v>Yes</v>
      </c>
      <c r="G26" s="8">
        <v>25.470402341</v>
      </c>
      <c r="H26" s="9" t="str">
        <f>IF($B26="N/A","N/A",IF(G26&gt;75,"No",IF(G26&lt;15,"No","Yes")))</f>
        <v>Yes</v>
      </c>
      <c r="I26" s="10">
        <v>3.5430000000000001</v>
      </c>
      <c r="J26" s="10">
        <v>1.341</v>
      </c>
      <c r="K26" s="9" t="str">
        <f t="shared" si="0"/>
        <v>Yes</v>
      </c>
    </row>
    <row r="27" spans="1:11" x14ac:dyDescent="0.25">
      <c r="A27" s="94" t="s">
        <v>834</v>
      </c>
      <c r="B27" s="33" t="s">
        <v>228</v>
      </c>
      <c r="C27" s="8">
        <v>71.349814535999997</v>
      </c>
      <c r="D27" s="9" t="str">
        <f>IF($B27="N/A","N/A",IF(C27&gt;70,"No",IF(C27&lt;25,"No","Yes")))</f>
        <v>No</v>
      </c>
      <c r="E27" s="8">
        <v>70.653873916999999</v>
      </c>
      <c r="F27" s="9" t="str">
        <f>IF($B27="N/A","N/A",IF(E27&gt;70,"No",IF(E27&lt;25,"No","Yes")))</f>
        <v>No</v>
      </c>
      <c r="G27" s="8">
        <v>70.587709797000002</v>
      </c>
      <c r="H27" s="9" t="str">
        <f>IF($B27="N/A","N/A",IF(G27&gt;70,"No",IF(G27&lt;25,"No","Yes")))</f>
        <v>No</v>
      </c>
      <c r="I27" s="10">
        <v>-0.97499999999999998</v>
      </c>
      <c r="J27" s="10">
        <v>-9.4E-2</v>
      </c>
      <c r="K27" s="9" t="str">
        <f t="shared" si="0"/>
        <v>Yes</v>
      </c>
    </row>
    <row r="28" spans="1:11" x14ac:dyDescent="0.25">
      <c r="A28" s="94" t="s">
        <v>318</v>
      </c>
      <c r="B28" s="33" t="s">
        <v>229</v>
      </c>
      <c r="C28" s="8">
        <v>67.168711531</v>
      </c>
      <c r="D28" s="9" t="str">
        <f>IF($B28="N/A","N/A",IF(C28&gt;70,"No",IF(C28&lt;35,"No","Yes")))</f>
        <v>Yes</v>
      </c>
      <c r="E28" s="8">
        <v>68.327919473999998</v>
      </c>
      <c r="F28" s="9" t="str">
        <f>IF($B28="N/A","N/A",IF(E28&gt;70,"No",IF(E28&lt;35,"No","Yes")))</f>
        <v>Yes</v>
      </c>
      <c r="G28" s="8">
        <v>68.702750387999998</v>
      </c>
      <c r="H28" s="9" t="str">
        <f>IF($B28="N/A","N/A",IF(G28&gt;70,"No",IF(G28&lt;35,"No","Yes")))</f>
        <v>Yes</v>
      </c>
      <c r="I28" s="10">
        <v>1.726</v>
      </c>
      <c r="J28" s="10">
        <v>0.54859999999999998</v>
      </c>
      <c r="K28" s="9" t="str">
        <f t="shared" si="0"/>
        <v>Yes</v>
      </c>
    </row>
    <row r="29" spans="1:11" x14ac:dyDescent="0.25">
      <c r="A29" s="94" t="s">
        <v>835</v>
      </c>
      <c r="B29" s="33" t="s">
        <v>220</v>
      </c>
      <c r="C29" s="8">
        <v>2.2734017053</v>
      </c>
      <c r="D29" s="9" t="str">
        <f>IF($B29="N/A","N/A",IF(C29&gt;1,"Yes","No"))</f>
        <v>Yes</v>
      </c>
      <c r="E29" s="8">
        <v>2.3207342302999998</v>
      </c>
      <c r="F29" s="9" t="str">
        <f>IF($B29="N/A","N/A",IF(E29&gt;1,"Yes","No"))</f>
        <v>Yes</v>
      </c>
      <c r="G29" s="8">
        <v>2.335706391</v>
      </c>
      <c r="H29" s="9" t="str">
        <f>IF($B29="N/A","N/A",IF(G29&gt;1,"Yes","No"))</f>
        <v>Yes</v>
      </c>
      <c r="I29" s="10">
        <v>2.0819999999999999</v>
      </c>
      <c r="J29" s="10">
        <v>0.64510000000000001</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49.185790568000002</v>
      </c>
      <c r="D34" s="9" t="str">
        <f>IF($B34="N/A","N/A",IF(C34&gt;=90,"Yes","No"))</f>
        <v>No</v>
      </c>
      <c r="E34" s="8">
        <v>52.530478023999997</v>
      </c>
      <c r="F34" s="9" t="str">
        <f>IF($B34="N/A","N/A",IF(E34&gt;=90,"Yes","No"))</f>
        <v>No</v>
      </c>
      <c r="G34" s="8">
        <v>98.235642260000006</v>
      </c>
      <c r="H34" s="9" t="str">
        <f>IF($B34="N/A","N/A",IF(G34&gt;=90,"Yes","No"))</f>
        <v>Yes</v>
      </c>
      <c r="I34" s="10">
        <v>6.8</v>
      </c>
      <c r="J34" s="10">
        <v>87.01</v>
      </c>
      <c r="K34" s="9" t="str">
        <f t="shared" si="0"/>
        <v>No</v>
      </c>
    </row>
    <row r="35" spans="1:11" x14ac:dyDescent="0.25">
      <c r="A35" s="94" t="s">
        <v>323</v>
      </c>
      <c r="B35" s="33" t="s">
        <v>213</v>
      </c>
      <c r="C35" s="8">
        <v>17.477479314</v>
      </c>
      <c r="D35" s="9" t="str">
        <f>IF($B35="N/A","N/A",IF(C35&gt;15,"No",IF(C35&lt;-15,"No","Yes")))</f>
        <v>N/A</v>
      </c>
      <c r="E35" s="8">
        <v>16.529315047000001</v>
      </c>
      <c r="F35" s="9" t="str">
        <f>IF($B35="N/A","N/A",IF(E35&gt;15,"No",IF(E35&lt;-15,"No","Yes")))</f>
        <v>N/A</v>
      </c>
      <c r="G35" s="8">
        <v>15.856886019999999</v>
      </c>
      <c r="H35" s="9" t="str">
        <f>IF($B35="N/A","N/A",IF(G35&gt;15,"No",IF(G35&lt;-15,"No","Yes")))</f>
        <v>N/A</v>
      </c>
      <c r="I35" s="10">
        <v>-5.43</v>
      </c>
      <c r="J35" s="10">
        <v>-4.07</v>
      </c>
      <c r="K35" s="9" t="str">
        <f t="shared" si="0"/>
        <v>Yes</v>
      </c>
    </row>
    <row r="36" spans="1:11" ht="25" x14ac:dyDescent="0.25">
      <c r="A36" s="94" t="s">
        <v>369</v>
      </c>
      <c r="B36" s="33" t="s">
        <v>213</v>
      </c>
      <c r="C36" s="8">
        <v>19.419761137999998</v>
      </c>
      <c r="D36" s="9" t="str">
        <f>IF($B36="N/A","N/A",IF(C36&gt;15,"No",IF(C36&lt;-15,"No","Yes")))</f>
        <v>N/A</v>
      </c>
      <c r="E36" s="8">
        <v>18.706889637</v>
      </c>
      <c r="F36" s="9" t="str">
        <f>IF($B36="N/A","N/A",IF(E36&gt;15,"No",IF(E36&lt;-15,"No","Yes")))</f>
        <v>N/A</v>
      </c>
      <c r="G36" s="8">
        <v>18.760259517000001</v>
      </c>
      <c r="H36" s="9" t="str">
        <f>IF($B36="N/A","N/A",IF(G36&gt;15,"No",IF(G36&lt;-15,"No","Yes")))</f>
        <v>N/A</v>
      </c>
      <c r="I36" s="10">
        <v>-3.67</v>
      </c>
      <c r="J36" s="10">
        <v>0.2853</v>
      </c>
      <c r="K36" s="9" t="str">
        <f t="shared" si="0"/>
        <v>Yes</v>
      </c>
    </row>
    <row r="37" spans="1:11" x14ac:dyDescent="0.25">
      <c r="A37" s="94" t="s">
        <v>374</v>
      </c>
      <c r="B37" s="33" t="s">
        <v>231</v>
      </c>
      <c r="C37" s="8">
        <v>83.476337994000005</v>
      </c>
      <c r="D37" s="9" t="str">
        <f>IF($B37="N/A","N/A",IF(C37&gt;90,"No",IF(C37&lt;75,"No","Yes")))</f>
        <v>Yes</v>
      </c>
      <c r="E37" s="8">
        <v>81.512672441000007</v>
      </c>
      <c r="F37" s="9" t="str">
        <f>IF($B37="N/A","N/A",IF(E37&gt;90,"No",IF(E37&lt;75,"No","Yes")))</f>
        <v>Yes</v>
      </c>
      <c r="G37" s="8">
        <v>81.667429733000006</v>
      </c>
      <c r="H37" s="9" t="str">
        <f>IF($B37="N/A","N/A",IF(G37&gt;90,"No",IF(G37&lt;75,"No","Yes")))</f>
        <v>Yes</v>
      </c>
      <c r="I37" s="10">
        <v>-2.35</v>
      </c>
      <c r="J37" s="10">
        <v>0.18990000000000001</v>
      </c>
      <c r="K37" s="9" t="str">
        <f>IF(J37="Div by 0", "N/A", IF(J37="N/A","N/A", IF(J37&gt;30, "No", IF(J37&lt;-30, "No", "Yes"))))</f>
        <v>Yes</v>
      </c>
    </row>
    <row r="38" spans="1:11" x14ac:dyDescent="0.25">
      <c r="A38" s="94" t="s">
        <v>375</v>
      </c>
      <c r="B38" s="33" t="s">
        <v>232</v>
      </c>
      <c r="C38" s="8">
        <v>14.365344638</v>
      </c>
      <c r="D38" s="9" t="str">
        <f>IF($B38="N/A","N/A",IF(C38&gt;10,"No",IF(C38&lt;1,"No","Yes")))</f>
        <v>No</v>
      </c>
      <c r="E38" s="8">
        <v>16.230550209</v>
      </c>
      <c r="F38" s="9" t="str">
        <f>IF($B38="N/A","N/A",IF(E38&gt;10,"No",IF(E38&lt;1,"No","Yes")))</f>
        <v>No</v>
      </c>
      <c r="G38" s="8">
        <v>15.703900571</v>
      </c>
      <c r="H38" s="9" t="str">
        <f>IF($B38="N/A","N/A",IF(G38&gt;10,"No",IF(G38&lt;1,"No","Yes")))</f>
        <v>No</v>
      </c>
      <c r="I38" s="10">
        <v>12.98</v>
      </c>
      <c r="J38" s="10">
        <v>-3.24</v>
      </c>
      <c r="K38" s="9" t="str">
        <f>IF(J38="Div by 0", "N/A", IF(J38="N/A","N/A", IF(J38&gt;30, "No", IF(J38&lt;-30, "No", "Yes"))))</f>
        <v>Yes</v>
      </c>
    </row>
    <row r="39" spans="1:11" x14ac:dyDescent="0.25">
      <c r="A39" s="94" t="s">
        <v>376</v>
      </c>
      <c r="B39" s="33" t="s">
        <v>233</v>
      </c>
      <c r="C39" s="8">
        <v>2.7513960800000001E-2</v>
      </c>
      <c r="D39" s="9" t="str">
        <f>IF($B39="N/A","N/A",IF(C39&gt;2,"No",IF(C39&lt;=0,"No","Yes")))</f>
        <v>Yes</v>
      </c>
      <c r="E39" s="8">
        <v>2.2056464500000001E-2</v>
      </c>
      <c r="F39" s="9" t="str">
        <f>IF($B39="N/A","N/A",IF(E39&gt;2,"No",IF(E39&lt;=0,"No","Yes")))</f>
        <v>Yes</v>
      </c>
      <c r="G39" s="8">
        <v>3.1267099200000002E-2</v>
      </c>
      <c r="H39" s="9" t="str">
        <f>IF($B39="N/A","N/A",IF(G39&gt;2,"No",IF(G39&lt;=0,"No","Yes")))</f>
        <v>Yes</v>
      </c>
      <c r="I39" s="10">
        <v>-19.8</v>
      </c>
      <c r="J39" s="10">
        <v>41.76</v>
      </c>
      <c r="K39" s="9" t="str">
        <f>IF(J39="Div by 0", "N/A", IF(J39="N/A","N/A", IF(J39&gt;30, "No", IF(J39&lt;-30, "No", "Yes"))))</f>
        <v>No</v>
      </c>
    </row>
    <row r="40" spans="1:11" x14ac:dyDescent="0.25">
      <c r="A40" s="94" t="s">
        <v>377</v>
      </c>
      <c r="B40" s="33" t="s">
        <v>234</v>
      </c>
      <c r="C40" s="8">
        <v>1.2727754453</v>
      </c>
      <c r="D40" s="9" t="str">
        <f>IF($B40="N/A","N/A",IF(C40&gt;3,"No",IF(C40&lt;=0,"No","Yes")))</f>
        <v>Yes</v>
      </c>
      <c r="E40" s="8">
        <v>1.4126162977000001</v>
      </c>
      <c r="F40" s="9" t="str">
        <f>IF($B40="N/A","N/A",IF(E40&gt;3,"No",IF(E40&lt;=0,"No","Yes")))</f>
        <v>Yes</v>
      </c>
      <c r="G40" s="8">
        <v>1.5387879531999999</v>
      </c>
      <c r="H40" s="9" t="str">
        <f>IF($B40="N/A","N/A",IF(G40&gt;3,"No",IF(G40&lt;=0,"No","Yes")))</f>
        <v>Yes</v>
      </c>
      <c r="I40" s="10">
        <v>10.99</v>
      </c>
      <c r="J40" s="10">
        <v>8.9320000000000004</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20333</v>
      </c>
      <c r="D6" s="9" t="str">
        <f>IF($B6="N/A","N/A",IF(C6&gt;15,"No",IF(C6&lt;-15,"No","Yes")))</f>
        <v>N/A</v>
      </c>
      <c r="E6" s="34">
        <v>26542</v>
      </c>
      <c r="F6" s="9" t="str">
        <f>IF($B6="N/A","N/A",IF(E6&gt;15,"No",IF(E6&lt;-15,"No","Yes")))</f>
        <v>N/A</v>
      </c>
      <c r="G6" s="34">
        <v>28223</v>
      </c>
      <c r="H6" s="9" t="str">
        <f>IF($B6="N/A","N/A",IF(G6&gt;15,"No",IF(G6&lt;-15,"No","Yes")))</f>
        <v>N/A</v>
      </c>
      <c r="I6" s="10">
        <v>30.54</v>
      </c>
      <c r="J6" s="10">
        <v>6.3330000000000002</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995.95170413000005</v>
      </c>
      <c r="D9" s="9" t="str">
        <f>IF($B9="N/A","N/A",IF(C9&gt;15,"No",IF(C9&lt;-15,"No","Yes")))</f>
        <v>N/A</v>
      </c>
      <c r="E9" s="80">
        <v>1069.6928264999999</v>
      </c>
      <c r="F9" s="9" t="str">
        <f>IF($B9="N/A","N/A",IF(E9&gt;15,"No",IF(E9&lt;-15,"No","Yes")))</f>
        <v>N/A</v>
      </c>
      <c r="G9" s="80">
        <v>1033.5527407</v>
      </c>
      <c r="H9" s="9" t="str">
        <f>IF($B9="N/A","N/A",IF(G9&gt;15,"No",IF(G9&lt;-15,"No","Yes")))</f>
        <v>N/A</v>
      </c>
      <c r="I9" s="10">
        <v>7.4039999999999999</v>
      </c>
      <c r="J9" s="10">
        <v>-3.38</v>
      </c>
      <c r="K9" s="9" t="str">
        <f t="shared" si="0"/>
        <v>Yes</v>
      </c>
    </row>
    <row r="10" spans="1:11" x14ac:dyDescent="0.25">
      <c r="A10" s="94" t="s">
        <v>309</v>
      </c>
      <c r="B10" s="33" t="s">
        <v>213</v>
      </c>
      <c r="C10" s="8">
        <v>0.54099247530000005</v>
      </c>
      <c r="D10" s="9" t="str">
        <f>IF($B10="N/A","N/A",IF(C10&gt;15,"No",IF(C10&lt;-15,"No","Yes")))</f>
        <v>N/A</v>
      </c>
      <c r="E10" s="8">
        <v>0.65179715169999997</v>
      </c>
      <c r="F10" s="9" t="str">
        <f>IF($B10="N/A","N/A",IF(E10&gt;15,"No",IF(E10&lt;-15,"No","Yes")))</f>
        <v>N/A</v>
      </c>
      <c r="G10" s="8">
        <v>0.64132090850000001</v>
      </c>
      <c r="H10" s="9" t="str">
        <f>IF($B10="N/A","N/A",IF(G10&gt;15,"No",IF(G10&lt;-15,"No","Yes")))</f>
        <v>N/A</v>
      </c>
      <c r="I10" s="10">
        <v>20.48</v>
      </c>
      <c r="J10" s="10">
        <v>-1.61</v>
      </c>
      <c r="K10" s="9" t="str">
        <f t="shared" si="0"/>
        <v>Yes</v>
      </c>
    </row>
    <row r="11" spans="1:11" x14ac:dyDescent="0.25">
      <c r="A11" s="94" t="s">
        <v>826</v>
      </c>
      <c r="B11" s="33" t="s">
        <v>213</v>
      </c>
      <c r="C11" s="80">
        <v>693.08181818000003</v>
      </c>
      <c r="D11" s="9" t="str">
        <f>IF($B11="N/A","N/A",IF(C11&gt;15,"No",IF(C11&lt;-15,"No","Yes")))</f>
        <v>N/A</v>
      </c>
      <c r="E11" s="80">
        <v>743.76300577999996</v>
      </c>
      <c r="F11" s="9" t="str">
        <f>IF($B11="N/A","N/A",IF(E11&gt;15,"No",IF(E11&lt;-15,"No","Yes")))</f>
        <v>N/A</v>
      </c>
      <c r="G11" s="80">
        <v>701.11049723999997</v>
      </c>
      <c r="H11" s="9" t="str">
        <f>IF($B11="N/A","N/A",IF(G11&gt;15,"No",IF(G11&lt;-15,"No","Yes")))</f>
        <v>N/A</v>
      </c>
      <c r="I11" s="10">
        <v>7.3120000000000003</v>
      </c>
      <c r="J11" s="10">
        <v>-5.73</v>
      </c>
      <c r="K11" s="9" t="str">
        <f t="shared" si="0"/>
        <v>Yes</v>
      </c>
    </row>
    <row r="12" spans="1:11" x14ac:dyDescent="0.25">
      <c r="A12" s="94" t="s">
        <v>310</v>
      </c>
      <c r="B12" s="33" t="s">
        <v>214</v>
      </c>
      <c r="C12" s="8">
        <v>99.970491319999994</v>
      </c>
      <c r="D12" s="9" t="str">
        <f>IF($B12="N/A","N/A",IF(C12&gt;100,"No",IF(C12&lt;95,"No","Yes")))</f>
        <v>Yes</v>
      </c>
      <c r="E12" s="8">
        <v>99.962323863999998</v>
      </c>
      <c r="F12" s="9" t="str">
        <f>IF($B12="N/A","N/A",IF(E12&gt;100,"No",IF(E12&lt;95,"No","Yes")))</f>
        <v>Yes</v>
      </c>
      <c r="G12" s="8">
        <v>99.883074089000004</v>
      </c>
      <c r="H12" s="9" t="str">
        <f>IF($B12="N/A","N/A",IF(G12&gt;100,"No",IF(G12&lt;95,"No","Yes")))</f>
        <v>Yes</v>
      </c>
      <c r="I12" s="10">
        <v>-8.0000000000000002E-3</v>
      </c>
      <c r="J12" s="10">
        <v>-7.9000000000000001E-2</v>
      </c>
      <c r="K12" s="9" t="str">
        <f t="shared" si="0"/>
        <v>Yes</v>
      </c>
    </row>
    <row r="13" spans="1:11" x14ac:dyDescent="0.25">
      <c r="A13" s="94" t="s">
        <v>827</v>
      </c>
      <c r="B13" s="33" t="s">
        <v>220</v>
      </c>
      <c r="C13" s="8">
        <v>1.1950607566</v>
      </c>
      <c r="D13" s="9" t="str">
        <f>IF($B13="N/A","N/A",IF(C13&gt;1,"Yes","No"))</f>
        <v>Yes</v>
      </c>
      <c r="E13" s="8">
        <v>1.2239182874000001</v>
      </c>
      <c r="F13" s="9" t="str">
        <f>IF($B13="N/A","N/A",IF(E13&gt;1,"Yes","No"))</f>
        <v>Yes</v>
      </c>
      <c r="G13" s="8">
        <v>1.2359702022000001</v>
      </c>
      <c r="H13" s="9" t="str">
        <f>IF($B13="N/A","N/A",IF(G13&gt;1,"Yes","No"))</f>
        <v>Yes</v>
      </c>
      <c r="I13" s="10">
        <v>2.415</v>
      </c>
      <c r="J13" s="10">
        <v>0.98470000000000002</v>
      </c>
      <c r="K13" s="9" t="str">
        <f t="shared" si="0"/>
        <v>Yes</v>
      </c>
    </row>
    <row r="14" spans="1:11" x14ac:dyDescent="0.25">
      <c r="A14" s="94" t="s">
        <v>311</v>
      </c>
      <c r="B14" s="33" t="s">
        <v>214</v>
      </c>
      <c r="C14" s="8">
        <v>92.922834800999993</v>
      </c>
      <c r="D14" s="9" t="str">
        <f>IF($B14="N/A","N/A",IF(C14&gt;100,"No",IF(C14&lt;95,"No","Yes")))</f>
        <v>No</v>
      </c>
      <c r="E14" s="8">
        <v>92.453469971999994</v>
      </c>
      <c r="F14" s="9" t="str">
        <f>IF($B14="N/A","N/A",IF(E14&gt;100,"No",IF(E14&lt;95,"No","Yes")))</f>
        <v>No</v>
      </c>
      <c r="G14" s="8">
        <v>93.554902029999994</v>
      </c>
      <c r="H14" s="9" t="str">
        <f>IF($B14="N/A","N/A",IF(G14&gt;100,"No",IF(G14&lt;95,"No","Yes")))</f>
        <v>No</v>
      </c>
      <c r="I14" s="10">
        <v>-0.505</v>
      </c>
      <c r="J14" s="10">
        <v>1.1910000000000001</v>
      </c>
      <c r="K14" s="9" t="str">
        <f t="shared" si="0"/>
        <v>Yes</v>
      </c>
    </row>
    <row r="15" spans="1:11" x14ac:dyDescent="0.25">
      <c r="A15" s="94" t="s">
        <v>828</v>
      </c>
      <c r="B15" s="33" t="s">
        <v>221</v>
      </c>
      <c r="C15" s="8">
        <v>13.060812955999999</v>
      </c>
      <c r="D15" s="9" t="str">
        <f>IF($B15="N/A","N/A",IF(C15&gt;3,"Yes","No"))</f>
        <v>Yes</v>
      </c>
      <c r="E15" s="8">
        <v>13.671257997</v>
      </c>
      <c r="F15" s="9" t="str">
        <f>IF($B15="N/A","N/A",IF(E15&gt;3,"Yes","No"))</f>
        <v>Yes</v>
      </c>
      <c r="G15" s="8">
        <v>13.937812452999999</v>
      </c>
      <c r="H15" s="9" t="str">
        <f>IF($B15="N/A","N/A",IF(G15&gt;3,"Yes","No"))</f>
        <v>Yes</v>
      </c>
      <c r="I15" s="10">
        <v>4.6740000000000004</v>
      </c>
      <c r="J15" s="10">
        <v>1.95</v>
      </c>
      <c r="K15" s="9" t="str">
        <f t="shared" si="0"/>
        <v>Yes</v>
      </c>
    </row>
    <row r="16" spans="1:11" x14ac:dyDescent="0.25">
      <c r="A16" s="94" t="s">
        <v>829</v>
      </c>
      <c r="B16" s="33" t="s">
        <v>222</v>
      </c>
      <c r="C16" s="8">
        <v>4.7893572025999998</v>
      </c>
      <c r="D16" s="9" t="str">
        <f>IF($B16="N/A","N/A",IF(C16&gt;=8,"No",IF(C16&lt;2,"No","Yes")))</f>
        <v>Yes</v>
      </c>
      <c r="E16" s="8">
        <v>5.3706955015000002</v>
      </c>
      <c r="F16" s="9" t="str">
        <f>IF($B16="N/A","N/A",IF(E16&gt;=8,"No",IF(E16&lt;2,"No","Yes")))</f>
        <v>Yes</v>
      </c>
      <c r="G16" s="8">
        <v>5.2371470078</v>
      </c>
      <c r="H16" s="9" t="str">
        <f>IF($B16="N/A","N/A",IF(G16&gt;=8,"No",IF(G16&lt;2,"No","Yes")))</f>
        <v>Yes</v>
      </c>
      <c r="I16" s="10">
        <v>12.14</v>
      </c>
      <c r="J16" s="10">
        <v>-2.4900000000000002</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4" t="s">
        <v>31</v>
      </c>
      <c r="B18" s="33" t="s">
        <v>214</v>
      </c>
      <c r="C18" s="8">
        <v>99.995081886999998</v>
      </c>
      <c r="D18" s="9" t="str">
        <f>IF($B18="N/A","N/A",IF(C18&gt;100,"No",IF(C18&lt;95,"No","Yes")))</f>
        <v>Yes</v>
      </c>
      <c r="E18" s="8">
        <v>99.996232386000003</v>
      </c>
      <c r="F18" s="9" t="str">
        <f>IF($B18="N/A","N/A",IF(E18&gt;100,"No",IF(E18&lt;95,"No","Yes")))</f>
        <v>Yes</v>
      </c>
      <c r="G18" s="8">
        <v>99.996456791</v>
      </c>
      <c r="H18" s="9" t="str">
        <f>IF($B18="N/A","N/A",IF(G18&gt;100,"No",IF(G18&lt;95,"No","Yes")))</f>
        <v>Yes</v>
      </c>
      <c r="I18" s="10">
        <v>1.1999999999999999E-3</v>
      </c>
      <c r="J18" s="10">
        <v>2.0000000000000001E-4</v>
      </c>
      <c r="K18" s="9" t="str">
        <f t="shared" si="0"/>
        <v>Yes</v>
      </c>
    </row>
    <row r="19" spans="1:11" x14ac:dyDescent="0.25">
      <c r="A19" s="94" t="s">
        <v>313</v>
      </c>
      <c r="B19" s="33" t="s">
        <v>214</v>
      </c>
      <c r="C19" s="8">
        <v>99.960655093</v>
      </c>
      <c r="D19" s="9" t="str">
        <f>IF($B19="N/A","N/A",IF(C19&gt;100,"No",IF(C19&lt;95,"No","Yes")))</f>
        <v>Yes</v>
      </c>
      <c r="E19" s="8">
        <v>99.977394317999995</v>
      </c>
      <c r="F19" s="9" t="str">
        <f>IF($B19="N/A","N/A",IF(E19&gt;100,"No",IF(E19&lt;95,"No","Yes")))</f>
        <v>Yes</v>
      </c>
      <c r="G19" s="8">
        <v>99.982283953000007</v>
      </c>
      <c r="H19" s="9" t="str">
        <f>IF($B19="N/A","N/A",IF(G19&gt;100,"No",IF(G19&lt;95,"No","Yes")))</f>
        <v>Yes</v>
      </c>
      <c r="I19" s="10">
        <v>1.67E-2</v>
      </c>
      <c r="J19" s="10">
        <v>4.8999999999999998E-3</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8.1367235527999995</v>
      </c>
      <c r="D21" s="9" t="str">
        <f>IF($B21="N/A","N/A",IF(C21&gt;=2,"Yes","No"))</f>
        <v>Yes</v>
      </c>
      <c r="E21" s="8">
        <v>8.4015522568000005</v>
      </c>
      <c r="F21" s="9" t="str">
        <f>IF($B21="N/A","N/A",IF(E21&gt;=2,"Yes","No"))</f>
        <v>Yes</v>
      </c>
      <c r="G21" s="8">
        <v>8.4480034014999994</v>
      </c>
      <c r="H21" s="9" t="str">
        <f>IF($B21="N/A","N/A",IF(G21&gt;=2,"Yes","No"))</f>
        <v>Yes</v>
      </c>
      <c r="I21" s="10">
        <v>3.2549999999999999</v>
      </c>
      <c r="J21" s="10">
        <v>0.55289999999999995</v>
      </c>
      <c r="K21" s="9" t="str">
        <f t="shared" si="0"/>
        <v>Yes</v>
      </c>
    </row>
    <row r="22" spans="1:11" x14ac:dyDescent="0.25">
      <c r="A22" s="94" t="s">
        <v>832</v>
      </c>
      <c r="B22" s="33" t="s">
        <v>226</v>
      </c>
      <c r="C22" s="8">
        <v>5.7837013722000004</v>
      </c>
      <c r="D22" s="9" t="str">
        <f>IF($B22="N/A","N/A",IF(C22&gt;30,"No",IF(C22&lt;5,"No","Yes")))</f>
        <v>Yes</v>
      </c>
      <c r="E22" s="8">
        <v>5.6815612991000002</v>
      </c>
      <c r="F22" s="9" t="str">
        <f>IF($B22="N/A","N/A",IF(E22&gt;30,"No",IF(E22&lt;5,"No","Yes")))</f>
        <v>Yes</v>
      </c>
      <c r="G22" s="8">
        <v>5.0065549374999998</v>
      </c>
      <c r="H22" s="9" t="str">
        <f>IF($B22="N/A","N/A",IF(G22&gt;30,"No",IF(G22&lt;5,"No","Yes")))</f>
        <v>Yes</v>
      </c>
      <c r="I22" s="10">
        <v>-1.77</v>
      </c>
      <c r="J22" s="10">
        <v>-11.9</v>
      </c>
      <c r="K22" s="9" t="str">
        <f t="shared" si="0"/>
        <v>Yes</v>
      </c>
    </row>
    <row r="23" spans="1:11" x14ac:dyDescent="0.25">
      <c r="A23" s="94" t="s">
        <v>833</v>
      </c>
      <c r="B23" s="33" t="s">
        <v>227</v>
      </c>
      <c r="C23" s="8">
        <v>40.289185068999998</v>
      </c>
      <c r="D23" s="9" t="str">
        <f>IF($B23="N/A","N/A",IF(C23&gt;75,"No",IF(C23&lt;15,"No","Yes")))</f>
        <v>Yes</v>
      </c>
      <c r="E23" s="8">
        <v>41.127269986999998</v>
      </c>
      <c r="F23" s="9" t="str">
        <f>IF($B23="N/A","N/A",IF(E23&gt;75,"No",IF(E23&lt;15,"No","Yes")))</f>
        <v>Yes</v>
      </c>
      <c r="G23" s="8">
        <v>41.094143074999998</v>
      </c>
      <c r="H23" s="9" t="str">
        <f>IF($B23="N/A","N/A",IF(G23&gt;75,"No",IF(G23&lt;15,"No","Yes")))</f>
        <v>Yes</v>
      </c>
      <c r="I23" s="10">
        <v>2.08</v>
      </c>
      <c r="J23" s="10">
        <v>-8.1000000000000003E-2</v>
      </c>
      <c r="K23" s="9" t="str">
        <f t="shared" si="0"/>
        <v>Yes</v>
      </c>
    </row>
    <row r="24" spans="1:11" x14ac:dyDescent="0.25">
      <c r="A24" s="94" t="s">
        <v>834</v>
      </c>
      <c r="B24" s="33" t="s">
        <v>228</v>
      </c>
      <c r="C24" s="8">
        <v>53.927113558999999</v>
      </c>
      <c r="D24" s="9" t="str">
        <f>IF($B24="N/A","N/A",IF(C24&gt;70,"No",IF(C24&lt;25,"No","Yes")))</f>
        <v>Yes</v>
      </c>
      <c r="E24" s="8">
        <v>53.191168714</v>
      </c>
      <c r="F24" s="9" t="str">
        <f>IF($B24="N/A","N/A",IF(E24&gt;70,"No",IF(E24&lt;25,"No","Yes")))</f>
        <v>Yes</v>
      </c>
      <c r="G24" s="8">
        <v>53.899301987999998</v>
      </c>
      <c r="H24" s="9" t="str">
        <f>IF($B24="N/A","N/A",IF(G24&gt;70,"No",IF(G24&lt;25,"No","Yes")))</f>
        <v>Yes</v>
      </c>
      <c r="I24" s="10">
        <v>-1.36</v>
      </c>
      <c r="J24" s="10">
        <v>1.331</v>
      </c>
      <c r="K24" s="9" t="str">
        <f t="shared" si="0"/>
        <v>Yes</v>
      </c>
    </row>
    <row r="25" spans="1:11" x14ac:dyDescent="0.25">
      <c r="A25" s="94" t="s">
        <v>318</v>
      </c>
      <c r="B25" s="33" t="s">
        <v>229</v>
      </c>
      <c r="C25" s="8">
        <v>47.631928391999999</v>
      </c>
      <c r="D25" s="9" t="str">
        <f>IF($B25="N/A","N/A",IF(C25&gt;70,"No",IF(C25&lt;35,"No","Yes")))</f>
        <v>Yes</v>
      </c>
      <c r="E25" s="8">
        <v>50.960741466000002</v>
      </c>
      <c r="F25" s="9" t="str">
        <f>IF($B25="N/A","N/A",IF(E25&gt;70,"No",IF(E25&lt;35,"No","Yes")))</f>
        <v>Yes</v>
      </c>
      <c r="G25" s="8">
        <v>50.469475250999999</v>
      </c>
      <c r="H25" s="9" t="str">
        <f>IF($B25="N/A","N/A",IF(G25&gt;70,"No",IF(G25&lt;35,"No","Yes")))</f>
        <v>Yes</v>
      </c>
      <c r="I25" s="10">
        <v>6.9889999999999999</v>
      </c>
      <c r="J25" s="10">
        <v>-0.96399999999999997</v>
      </c>
      <c r="K25" s="9" t="str">
        <f t="shared" si="0"/>
        <v>Yes</v>
      </c>
    </row>
    <row r="26" spans="1:11" x14ac:dyDescent="0.25">
      <c r="A26" s="94" t="s">
        <v>835</v>
      </c>
      <c r="B26" s="33" t="s">
        <v>220</v>
      </c>
      <c r="C26" s="8">
        <v>2.2235415591000001</v>
      </c>
      <c r="D26" s="9" t="str">
        <f>IF($B26="N/A","N/A",IF(C26&gt;1,"Yes","No"))</f>
        <v>Yes</v>
      </c>
      <c r="E26" s="8">
        <v>2.3593079993999999</v>
      </c>
      <c r="F26" s="9" t="str">
        <f>IF($B26="N/A","N/A",IF(E26&gt;1,"Yes","No"))</f>
        <v>Yes</v>
      </c>
      <c r="G26" s="8">
        <v>2.3663998877000001</v>
      </c>
      <c r="H26" s="9" t="str">
        <f>IF($B26="N/A","N/A",IF(G26&gt;1,"Yes","No"))</f>
        <v>Yes</v>
      </c>
      <c r="I26" s="10">
        <v>6.1059999999999999</v>
      </c>
      <c r="J26" s="10">
        <v>0.30059999999999998</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41.695765504000001</v>
      </c>
      <c r="D31" s="9" t="str">
        <f>IF($B31="N/A","N/A",IF(C31&gt;=90,"Yes","No"))</f>
        <v>No</v>
      </c>
      <c r="E31" s="8">
        <v>50.365458519000001</v>
      </c>
      <c r="F31" s="9" t="str">
        <f>IF($B31="N/A","N/A",IF(E31&gt;=90,"Yes","No"))</f>
        <v>No</v>
      </c>
      <c r="G31" s="8">
        <v>99.783864223999998</v>
      </c>
      <c r="H31" s="9" t="str">
        <f>IF($B31="N/A","N/A",IF(G31&gt;=90,"Yes","No"))</f>
        <v>Yes</v>
      </c>
      <c r="I31" s="10">
        <v>20.79</v>
      </c>
      <c r="J31" s="10">
        <v>98.12</v>
      </c>
      <c r="K31" s="9" t="str">
        <f t="shared" si="0"/>
        <v>No</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0</v>
      </c>
      <c r="D6" s="9" t="str">
        <f>IF(OR($B6="N/A",$C6="N/A"),"N/A",IF(C6&lt;0,"No","Yes"))</f>
        <v>N/A</v>
      </c>
      <c r="E6" s="34">
        <v>0</v>
      </c>
      <c r="F6" s="9" t="str">
        <f>IF($B6="N/A","N/A",IF(E6&lt;0,"No","Yes"))</f>
        <v>N/A</v>
      </c>
      <c r="G6" s="34">
        <v>62238</v>
      </c>
      <c r="H6" s="9" t="str">
        <f>IF($B6="N/A","N/A",IF(G6&lt;0,"No","Yes"))</f>
        <v>N/A</v>
      </c>
      <c r="I6" s="10" t="s">
        <v>1746</v>
      </c>
      <c r="J6" s="10" t="s">
        <v>1746</v>
      </c>
      <c r="K6" s="9" t="str">
        <f t="shared" ref="K6:K35" si="0">IF(J6="Div by 0", "N/A", IF(J6="N/A","N/A", IF(J6&gt;30, "No", IF(J6&lt;-30, "No", "Yes"))))</f>
        <v>N/A</v>
      </c>
    </row>
    <row r="7" spans="1:11" x14ac:dyDescent="0.25">
      <c r="A7" s="94" t="s">
        <v>438</v>
      </c>
      <c r="B7" s="89" t="s">
        <v>213</v>
      </c>
      <c r="C7" s="9" t="s">
        <v>1746</v>
      </c>
      <c r="D7" s="9" t="str">
        <f t="shared" ref="D7:D17" si="1">IF(OR($B7="N/A",$C7="N/A"),"N/A",IF(C7&lt;0,"No","Yes"))</f>
        <v>N/A</v>
      </c>
      <c r="E7" s="9" t="s">
        <v>1746</v>
      </c>
      <c r="F7" s="9" t="str">
        <f t="shared" ref="F7:F17" si="2">IF($B7="N/A","N/A",IF(E7&lt;0,"No","Yes"))</f>
        <v>N/A</v>
      </c>
      <c r="G7" s="9">
        <v>0.78248015680000005</v>
      </c>
      <c r="H7" s="9" t="str">
        <f t="shared" ref="H7:H17" si="3">IF($B7="N/A","N/A",IF(G7&lt;0,"No","Yes"))</f>
        <v>N/A</v>
      </c>
      <c r="I7" s="10" t="s">
        <v>1746</v>
      </c>
      <c r="J7" s="10" t="s">
        <v>1746</v>
      </c>
      <c r="K7" s="9" t="str">
        <f t="shared" si="0"/>
        <v>N/A</v>
      </c>
    </row>
    <row r="8" spans="1:11" x14ac:dyDescent="0.25">
      <c r="A8" s="94" t="s">
        <v>439</v>
      </c>
      <c r="B8" s="89" t="s">
        <v>213</v>
      </c>
      <c r="C8" s="9" t="s">
        <v>1746</v>
      </c>
      <c r="D8" s="9" t="str">
        <f t="shared" si="1"/>
        <v>N/A</v>
      </c>
      <c r="E8" s="9" t="s">
        <v>1746</v>
      </c>
      <c r="F8" s="9" t="str">
        <f t="shared" si="2"/>
        <v>N/A</v>
      </c>
      <c r="G8" s="9">
        <v>37.604036119</v>
      </c>
      <c r="H8" s="9" t="str">
        <f t="shared" si="3"/>
        <v>N/A</v>
      </c>
      <c r="I8" s="10" t="s">
        <v>1746</v>
      </c>
      <c r="J8" s="10" t="s">
        <v>1746</v>
      </c>
      <c r="K8" s="9" t="str">
        <f t="shared" si="0"/>
        <v>N/A</v>
      </c>
    </row>
    <row r="9" spans="1:11" x14ac:dyDescent="0.25">
      <c r="A9" s="94" t="s">
        <v>440</v>
      </c>
      <c r="B9" s="89" t="s">
        <v>213</v>
      </c>
      <c r="C9" s="9" t="s">
        <v>1746</v>
      </c>
      <c r="D9" s="9" t="str">
        <f t="shared" si="1"/>
        <v>N/A</v>
      </c>
      <c r="E9" s="9" t="s">
        <v>1746</v>
      </c>
      <c r="F9" s="9" t="str">
        <f t="shared" si="2"/>
        <v>N/A</v>
      </c>
      <c r="G9" s="9">
        <v>34.978630418999998</v>
      </c>
      <c r="H9" s="9" t="str">
        <f t="shared" si="3"/>
        <v>N/A</v>
      </c>
      <c r="I9" s="10" t="s">
        <v>1746</v>
      </c>
      <c r="J9" s="10" t="s">
        <v>1746</v>
      </c>
      <c r="K9" s="9" t="str">
        <f t="shared" si="0"/>
        <v>N/A</v>
      </c>
    </row>
    <row r="10" spans="1:11" x14ac:dyDescent="0.25">
      <c r="A10" s="94" t="s">
        <v>441</v>
      </c>
      <c r="B10" s="89" t="s">
        <v>213</v>
      </c>
      <c r="C10" s="9" t="s">
        <v>1746</v>
      </c>
      <c r="D10" s="9" t="str">
        <f t="shared" si="1"/>
        <v>N/A</v>
      </c>
      <c r="E10" s="9" t="s">
        <v>1746</v>
      </c>
      <c r="F10" s="9" t="str">
        <f t="shared" si="2"/>
        <v>N/A</v>
      </c>
      <c r="G10" s="9">
        <v>26.319933160000001</v>
      </c>
      <c r="H10" s="9" t="str">
        <f t="shared" si="3"/>
        <v>N/A</v>
      </c>
      <c r="I10" s="10" t="s">
        <v>1746</v>
      </c>
      <c r="J10" s="10" t="s">
        <v>1746</v>
      </c>
      <c r="K10" s="9" t="str">
        <f t="shared" si="0"/>
        <v>N/A</v>
      </c>
    </row>
    <row r="11" spans="1:11" x14ac:dyDescent="0.25">
      <c r="A11" s="24" t="s">
        <v>324</v>
      </c>
      <c r="B11" s="89" t="s">
        <v>213</v>
      </c>
      <c r="C11" s="9" t="s">
        <v>1746</v>
      </c>
      <c r="D11" s="9" t="str">
        <f t="shared" si="1"/>
        <v>N/A</v>
      </c>
      <c r="E11" s="9" t="s">
        <v>1746</v>
      </c>
      <c r="F11" s="9" t="str">
        <f t="shared" si="2"/>
        <v>N/A</v>
      </c>
      <c r="G11" s="9">
        <v>29.072270960000001</v>
      </c>
      <c r="H11" s="9" t="str">
        <f t="shared" si="3"/>
        <v>N/A</v>
      </c>
      <c r="I11" s="10" t="s">
        <v>1746</v>
      </c>
      <c r="J11" s="10" t="s">
        <v>1746</v>
      </c>
      <c r="K11" s="9" t="str">
        <f t="shared" si="0"/>
        <v>N/A</v>
      </c>
    </row>
    <row r="12" spans="1:11" x14ac:dyDescent="0.25">
      <c r="A12" s="24" t="s">
        <v>310</v>
      </c>
      <c r="B12" s="89" t="s">
        <v>213</v>
      </c>
      <c r="C12" s="9" t="s">
        <v>1746</v>
      </c>
      <c r="D12" s="9" t="str">
        <f t="shared" si="1"/>
        <v>N/A</v>
      </c>
      <c r="E12" s="9" t="s">
        <v>1746</v>
      </c>
      <c r="F12" s="9" t="str">
        <f t="shared" si="2"/>
        <v>N/A</v>
      </c>
      <c r="G12" s="9">
        <v>98.107265658000003</v>
      </c>
      <c r="H12" s="9" t="str">
        <f t="shared" si="3"/>
        <v>N/A</v>
      </c>
      <c r="I12" s="10" t="s">
        <v>1746</v>
      </c>
      <c r="J12" s="10" t="s">
        <v>1746</v>
      </c>
      <c r="K12" s="9" t="str">
        <f t="shared" si="0"/>
        <v>N/A</v>
      </c>
    </row>
    <row r="13" spans="1:11" x14ac:dyDescent="0.25">
      <c r="A13" s="24" t="s">
        <v>827</v>
      </c>
      <c r="B13" s="89" t="s">
        <v>213</v>
      </c>
      <c r="C13" s="9" t="s">
        <v>1746</v>
      </c>
      <c r="D13" s="9" t="str">
        <f t="shared" si="1"/>
        <v>N/A</v>
      </c>
      <c r="E13" s="9" t="s">
        <v>1746</v>
      </c>
      <c r="F13" s="9" t="str">
        <f t="shared" si="2"/>
        <v>N/A</v>
      </c>
      <c r="G13" s="9">
        <v>1.1090730429</v>
      </c>
      <c r="H13" s="9" t="str">
        <f t="shared" si="3"/>
        <v>N/A</v>
      </c>
      <c r="I13" s="10" t="s">
        <v>1746</v>
      </c>
      <c r="J13" s="10" t="s">
        <v>1746</v>
      </c>
      <c r="K13" s="9" t="str">
        <f t="shared" si="0"/>
        <v>N/A</v>
      </c>
    </row>
    <row r="14" spans="1:11" x14ac:dyDescent="0.25">
      <c r="A14" s="24" t="s">
        <v>311</v>
      </c>
      <c r="B14" s="89" t="s">
        <v>213</v>
      </c>
      <c r="C14" s="9" t="s">
        <v>1746</v>
      </c>
      <c r="D14" s="9" t="str">
        <f t="shared" si="1"/>
        <v>N/A</v>
      </c>
      <c r="E14" s="9" t="s">
        <v>1746</v>
      </c>
      <c r="F14" s="9" t="str">
        <f t="shared" si="2"/>
        <v>N/A</v>
      </c>
      <c r="G14" s="9">
        <v>95.878723609000005</v>
      </c>
      <c r="H14" s="9" t="str">
        <f t="shared" si="3"/>
        <v>N/A</v>
      </c>
      <c r="I14" s="10" t="s">
        <v>1746</v>
      </c>
      <c r="J14" s="10" t="s">
        <v>1746</v>
      </c>
      <c r="K14" s="9" t="str">
        <f t="shared" si="0"/>
        <v>N/A</v>
      </c>
    </row>
    <row r="15" spans="1:11" x14ac:dyDescent="0.25">
      <c r="A15" s="24" t="s">
        <v>828</v>
      </c>
      <c r="B15" s="89" t="s">
        <v>213</v>
      </c>
      <c r="C15" s="9" t="s">
        <v>1746</v>
      </c>
      <c r="D15" s="9" t="str">
        <f t="shared" si="1"/>
        <v>N/A</v>
      </c>
      <c r="E15" s="9" t="s">
        <v>1746</v>
      </c>
      <c r="F15" s="9" t="str">
        <f t="shared" si="2"/>
        <v>N/A</v>
      </c>
      <c r="G15" s="9">
        <v>9.9980895882999992</v>
      </c>
      <c r="H15" s="9" t="str">
        <f t="shared" si="3"/>
        <v>N/A</v>
      </c>
      <c r="I15" s="10" t="s">
        <v>1746</v>
      </c>
      <c r="J15" s="10" t="s">
        <v>1746</v>
      </c>
      <c r="K15" s="9" t="str">
        <f t="shared" si="0"/>
        <v>N/A</v>
      </c>
    </row>
    <row r="16" spans="1:11" x14ac:dyDescent="0.25">
      <c r="A16" s="24" t="s">
        <v>837</v>
      </c>
      <c r="B16" s="89" t="s">
        <v>213</v>
      </c>
      <c r="C16" s="9" t="s">
        <v>1746</v>
      </c>
      <c r="D16" s="9" t="str">
        <f t="shared" si="1"/>
        <v>N/A</v>
      </c>
      <c r="E16" s="9" t="s">
        <v>1746</v>
      </c>
      <c r="F16" s="9" t="str">
        <f t="shared" si="2"/>
        <v>N/A</v>
      </c>
      <c r="G16" s="9">
        <v>4.2161068850000003</v>
      </c>
      <c r="H16" s="9" t="str">
        <f t="shared" si="3"/>
        <v>N/A</v>
      </c>
      <c r="I16" s="10" t="s">
        <v>1746</v>
      </c>
      <c r="J16" s="10" t="s">
        <v>1746</v>
      </c>
      <c r="K16" s="9" t="str">
        <f t="shared" si="0"/>
        <v>N/A</v>
      </c>
    </row>
    <row r="17" spans="1:11" x14ac:dyDescent="0.25">
      <c r="A17" s="24" t="s">
        <v>830</v>
      </c>
      <c r="B17" s="89" t="s">
        <v>213</v>
      </c>
      <c r="C17" s="9" t="s">
        <v>1746</v>
      </c>
      <c r="D17" s="9" t="str">
        <f t="shared" si="1"/>
        <v>N/A</v>
      </c>
      <c r="E17" s="9" t="s">
        <v>1746</v>
      </c>
      <c r="F17" s="9" t="str">
        <f t="shared" si="2"/>
        <v>N/A</v>
      </c>
      <c r="G17" s="9">
        <v>4.5992411356999998</v>
      </c>
      <c r="H17" s="9" t="str">
        <f t="shared" si="3"/>
        <v>N/A</v>
      </c>
      <c r="I17" s="10" t="s">
        <v>1746</v>
      </c>
      <c r="J17" s="10" t="s">
        <v>1746</v>
      </c>
      <c r="K17" s="9" t="str">
        <f t="shared" si="0"/>
        <v>N/A</v>
      </c>
    </row>
    <row r="18" spans="1:11" x14ac:dyDescent="0.25">
      <c r="A18" s="94" t="s">
        <v>312</v>
      </c>
      <c r="B18" s="33" t="s">
        <v>223</v>
      </c>
      <c r="C18" s="9" t="s">
        <v>1746</v>
      </c>
      <c r="D18" s="9" t="str">
        <f>IF(OR($B18="N/A",$C18="N/A"),"N/A",IF(C18&gt;100,"No",IF(C18&lt;98,"No","Yes")))</f>
        <v>No</v>
      </c>
      <c r="E18" s="9" t="s">
        <v>1746</v>
      </c>
      <c r="F18" s="9" t="str">
        <f>IF(OR($B18="N/A",$E18="N/A"),"N/A",IF(E18&gt;100,"No",IF(E18&lt;98,"No","Yes")))</f>
        <v>No</v>
      </c>
      <c r="G18" s="9">
        <v>100</v>
      </c>
      <c r="H18" s="9" t="str">
        <f>IF($B18="N/A","N/A",IF(G18&gt;100,"No",IF(G18&lt;98,"No","Yes")))</f>
        <v>Yes</v>
      </c>
      <c r="I18" s="10" t="s">
        <v>1746</v>
      </c>
      <c r="J18" s="10" t="s">
        <v>1746</v>
      </c>
      <c r="K18" s="9" t="str">
        <f t="shared" si="0"/>
        <v>N/A</v>
      </c>
    </row>
    <row r="19" spans="1:11" x14ac:dyDescent="0.25">
      <c r="A19" s="94" t="s">
        <v>31</v>
      </c>
      <c r="B19" s="33" t="s">
        <v>214</v>
      </c>
      <c r="C19" s="9" t="s">
        <v>1746</v>
      </c>
      <c r="D19" s="9" t="str">
        <f>IF(OR($B19="N/A",$C19="N/A"),"N/A",IF(C19&gt;100,"No",IF(C19&lt;95,"No","Yes")))</f>
        <v>No</v>
      </c>
      <c r="E19" s="9" t="s">
        <v>1746</v>
      </c>
      <c r="F19" s="9" t="str">
        <f>IF(OR($B19="N/A",$E19="N/A"),"N/A",IF(E19&gt;100,"No",IF(E19&lt;98,"No","Yes")))</f>
        <v>No</v>
      </c>
      <c r="G19" s="9">
        <v>99.816832160000004</v>
      </c>
      <c r="H19" s="9" t="str">
        <f>IF($B19="N/A","N/A",IF(G19&gt;100,"No",IF(G19&lt;95,"No","Yes")))</f>
        <v>Yes</v>
      </c>
      <c r="I19" s="10" t="s">
        <v>1746</v>
      </c>
      <c r="J19" s="10" t="s">
        <v>1746</v>
      </c>
      <c r="K19" s="9" t="str">
        <f t="shared" si="0"/>
        <v>N/A</v>
      </c>
    </row>
    <row r="20" spans="1:11" x14ac:dyDescent="0.25">
      <c r="A20" s="24" t="s">
        <v>313</v>
      </c>
      <c r="B20" s="89" t="s">
        <v>213</v>
      </c>
      <c r="C20" s="9" t="s">
        <v>1746</v>
      </c>
      <c r="D20" s="9" t="str">
        <f t="shared" ref="D20:D35" si="4">IF(OR($B20="N/A",$C20="N/A"),"N/A",IF(C20&lt;0,"No","Yes"))</f>
        <v>N/A</v>
      </c>
      <c r="E20" s="9" t="s">
        <v>1746</v>
      </c>
      <c r="F20" s="9" t="str">
        <f t="shared" ref="F20:F34" si="5">IF($B20="N/A","N/A",IF(E20&lt;0,"No","Yes"))</f>
        <v>N/A</v>
      </c>
      <c r="G20" s="9">
        <v>100</v>
      </c>
      <c r="H20" s="9" t="str">
        <f t="shared" ref="H20:H35" si="6">IF($B20="N/A","N/A",IF(G20&lt;0,"No","Yes"))</f>
        <v>N/A</v>
      </c>
      <c r="I20" s="10" t="s">
        <v>1746</v>
      </c>
      <c r="J20" s="10" t="s">
        <v>1746</v>
      </c>
      <c r="K20" s="9" t="str">
        <f t="shared" si="0"/>
        <v>N/A</v>
      </c>
    </row>
    <row r="21" spans="1:11" x14ac:dyDescent="0.25">
      <c r="A21" s="24" t="s">
        <v>838</v>
      </c>
      <c r="B21" s="89" t="s">
        <v>213</v>
      </c>
      <c r="C21" s="9" t="s">
        <v>1746</v>
      </c>
      <c r="D21" s="9" t="str">
        <f t="shared" si="4"/>
        <v>N/A</v>
      </c>
      <c r="E21" s="9" t="s">
        <v>1746</v>
      </c>
      <c r="F21" s="9" t="str">
        <f t="shared" si="5"/>
        <v>N/A</v>
      </c>
      <c r="G21" s="9">
        <v>0</v>
      </c>
      <c r="H21" s="9" t="str">
        <f t="shared" si="6"/>
        <v>N/A</v>
      </c>
      <c r="I21" s="10" t="s">
        <v>1746</v>
      </c>
      <c r="J21" s="10" t="s">
        <v>1746</v>
      </c>
      <c r="K21" s="9" t="str">
        <f t="shared" si="0"/>
        <v>N/A</v>
      </c>
    </row>
    <row r="22" spans="1:11" x14ac:dyDescent="0.25">
      <c r="A22" s="24" t="s">
        <v>314</v>
      </c>
      <c r="B22" s="89" t="s">
        <v>213</v>
      </c>
      <c r="C22" s="9" t="s">
        <v>1746</v>
      </c>
      <c r="D22" s="9" t="str">
        <f t="shared" si="4"/>
        <v>N/A</v>
      </c>
      <c r="E22" s="9" t="s">
        <v>1746</v>
      </c>
      <c r="F22" s="9" t="str">
        <f t="shared" si="5"/>
        <v>N/A</v>
      </c>
      <c r="G22" s="9">
        <v>100</v>
      </c>
      <c r="H22" s="9" t="str">
        <f t="shared" si="6"/>
        <v>N/A</v>
      </c>
      <c r="I22" s="10" t="s">
        <v>1746</v>
      </c>
      <c r="J22" s="10" t="s">
        <v>1746</v>
      </c>
      <c r="K22" s="9" t="str">
        <f t="shared" si="0"/>
        <v>N/A</v>
      </c>
    </row>
    <row r="23" spans="1:11" x14ac:dyDescent="0.25">
      <c r="A23" s="24" t="s">
        <v>831</v>
      </c>
      <c r="B23" s="89" t="s">
        <v>213</v>
      </c>
      <c r="C23" s="9" t="s">
        <v>1746</v>
      </c>
      <c r="D23" s="9" t="str">
        <f t="shared" si="4"/>
        <v>N/A</v>
      </c>
      <c r="E23" s="9" t="s">
        <v>1746</v>
      </c>
      <c r="F23" s="9" t="str">
        <f t="shared" si="5"/>
        <v>N/A</v>
      </c>
      <c r="G23" s="9">
        <v>5.8147916064</v>
      </c>
      <c r="H23" s="9" t="str">
        <f t="shared" si="6"/>
        <v>N/A</v>
      </c>
      <c r="I23" s="10" t="s">
        <v>1746</v>
      </c>
      <c r="J23" s="10" t="s">
        <v>1746</v>
      </c>
      <c r="K23" s="9" t="str">
        <f t="shared" si="0"/>
        <v>N/A</v>
      </c>
    </row>
    <row r="24" spans="1:11" x14ac:dyDescent="0.25">
      <c r="A24" s="24" t="s">
        <v>315</v>
      </c>
      <c r="B24" s="89" t="s">
        <v>213</v>
      </c>
      <c r="C24" s="9" t="s">
        <v>1746</v>
      </c>
      <c r="D24" s="9" t="str">
        <f t="shared" si="4"/>
        <v>N/A</v>
      </c>
      <c r="E24" s="9" t="s">
        <v>1746</v>
      </c>
      <c r="F24" s="9" t="str">
        <f t="shared" si="5"/>
        <v>N/A</v>
      </c>
      <c r="G24" s="9">
        <v>3.5733796073000001</v>
      </c>
      <c r="H24" s="9" t="str">
        <f t="shared" si="6"/>
        <v>N/A</v>
      </c>
      <c r="I24" s="10" t="s">
        <v>1746</v>
      </c>
      <c r="J24" s="10" t="s">
        <v>1746</v>
      </c>
      <c r="K24" s="9" t="str">
        <f t="shared" si="0"/>
        <v>N/A</v>
      </c>
    </row>
    <row r="25" spans="1:11" x14ac:dyDescent="0.25">
      <c r="A25" s="24" t="s">
        <v>316</v>
      </c>
      <c r="B25" s="89" t="s">
        <v>213</v>
      </c>
      <c r="C25" s="9" t="s">
        <v>1746</v>
      </c>
      <c r="D25" s="9" t="str">
        <f t="shared" si="4"/>
        <v>N/A</v>
      </c>
      <c r="E25" s="9" t="s">
        <v>1746</v>
      </c>
      <c r="F25" s="9" t="str">
        <f t="shared" si="5"/>
        <v>N/A</v>
      </c>
      <c r="G25" s="9">
        <v>20.479449853999999</v>
      </c>
      <c r="H25" s="9" t="str">
        <f t="shared" si="6"/>
        <v>N/A</v>
      </c>
      <c r="I25" s="10" t="s">
        <v>1746</v>
      </c>
      <c r="J25" s="10" t="s">
        <v>1746</v>
      </c>
      <c r="K25" s="9" t="str">
        <f t="shared" si="0"/>
        <v>N/A</v>
      </c>
    </row>
    <row r="26" spans="1:11" x14ac:dyDescent="0.25">
      <c r="A26" s="24" t="s">
        <v>317</v>
      </c>
      <c r="B26" s="89" t="s">
        <v>213</v>
      </c>
      <c r="C26" s="9" t="s">
        <v>1746</v>
      </c>
      <c r="D26" s="9" t="str">
        <f t="shared" si="4"/>
        <v>N/A</v>
      </c>
      <c r="E26" s="9" t="s">
        <v>1746</v>
      </c>
      <c r="F26" s="9" t="str">
        <f t="shared" si="5"/>
        <v>N/A</v>
      </c>
      <c r="G26" s="9">
        <v>75.947170538999998</v>
      </c>
      <c r="H26" s="9" t="str">
        <f t="shared" si="6"/>
        <v>N/A</v>
      </c>
      <c r="I26" s="10" t="s">
        <v>1746</v>
      </c>
      <c r="J26" s="10" t="s">
        <v>1746</v>
      </c>
      <c r="K26" s="9" t="str">
        <f t="shared" si="0"/>
        <v>N/A</v>
      </c>
    </row>
    <row r="27" spans="1:11" x14ac:dyDescent="0.25">
      <c r="A27" s="24" t="s">
        <v>318</v>
      </c>
      <c r="B27" s="89" t="s">
        <v>213</v>
      </c>
      <c r="C27" s="9" t="s">
        <v>1746</v>
      </c>
      <c r="D27" s="9" t="str">
        <f t="shared" si="4"/>
        <v>N/A</v>
      </c>
      <c r="E27" s="9" t="s">
        <v>1746</v>
      </c>
      <c r="F27" s="9" t="str">
        <f t="shared" si="5"/>
        <v>N/A</v>
      </c>
      <c r="G27" s="9">
        <v>68.467817088999993</v>
      </c>
      <c r="H27" s="9" t="str">
        <f t="shared" si="6"/>
        <v>N/A</v>
      </c>
      <c r="I27" s="10" t="s">
        <v>1746</v>
      </c>
      <c r="J27" s="10" t="s">
        <v>1746</v>
      </c>
      <c r="K27" s="9" t="str">
        <f t="shared" si="0"/>
        <v>N/A</v>
      </c>
    </row>
    <row r="28" spans="1:11" x14ac:dyDescent="0.25">
      <c r="A28" s="24" t="s">
        <v>835</v>
      </c>
      <c r="B28" s="89" t="s">
        <v>213</v>
      </c>
      <c r="C28" s="9" t="s">
        <v>1746</v>
      </c>
      <c r="D28" s="9" t="str">
        <f t="shared" si="4"/>
        <v>N/A</v>
      </c>
      <c r="E28" s="9" t="s">
        <v>1746</v>
      </c>
      <c r="F28" s="9" t="str">
        <f t="shared" si="5"/>
        <v>N/A</v>
      </c>
      <c r="G28" s="9">
        <v>2.2178912538</v>
      </c>
      <c r="H28" s="9" t="str">
        <f t="shared" si="6"/>
        <v>N/A</v>
      </c>
      <c r="I28" s="10" t="s">
        <v>1746</v>
      </c>
      <c r="J28" s="10" t="s">
        <v>1746</v>
      </c>
      <c r="K28" s="9" t="str">
        <f t="shared" si="0"/>
        <v>N/A</v>
      </c>
    </row>
    <row r="29" spans="1:11" x14ac:dyDescent="0.25">
      <c r="A29" s="24" t="s">
        <v>319</v>
      </c>
      <c r="B29" s="89" t="s">
        <v>213</v>
      </c>
      <c r="C29" s="9" t="s">
        <v>1746</v>
      </c>
      <c r="D29" s="9" t="str">
        <f t="shared" si="4"/>
        <v>N/A</v>
      </c>
      <c r="E29" s="9" t="s">
        <v>1746</v>
      </c>
      <c r="F29" s="9" t="str">
        <f t="shared" si="5"/>
        <v>N/A</v>
      </c>
      <c r="G29" s="9">
        <v>0</v>
      </c>
      <c r="H29" s="9" t="str">
        <f t="shared" si="6"/>
        <v>N/A</v>
      </c>
      <c r="I29" s="10" t="s">
        <v>1746</v>
      </c>
      <c r="J29" s="10" t="s">
        <v>1746</v>
      </c>
      <c r="K29" s="9" t="str">
        <f t="shared" si="0"/>
        <v>N/A</v>
      </c>
    </row>
    <row r="30" spans="1:11" x14ac:dyDescent="0.25">
      <c r="A30" s="24" t="s">
        <v>836</v>
      </c>
      <c r="B30" s="89" t="s">
        <v>213</v>
      </c>
      <c r="C30" s="9" t="s">
        <v>1746</v>
      </c>
      <c r="D30" s="9" t="str">
        <f t="shared" si="4"/>
        <v>N/A</v>
      </c>
      <c r="E30" s="9" t="s">
        <v>1746</v>
      </c>
      <c r="F30" s="9" t="str">
        <f t="shared" si="5"/>
        <v>N/A</v>
      </c>
      <c r="G30" s="9">
        <v>100</v>
      </c>
      <c r="H30" s="9" t="str">
        <f t="shared" si="6"/>
        <v>N/A</v>
      </c>
      <c r="I30" s="10" t="s">
        <v>1746</v>
      </c>
      <c r="J30" s="10" t="s">
        <v>1746</v>
      </c>
      <c r="K30" s="9" t="str">
        <f t="shared" si="0"/>
        <v>N/A</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t="s">
        <v>1746</v>
      </c>
      <c r="D32" s="9" t="str">
        <f t="shared" si="4"/>
        <v>N/A</v>
      </c>
      <c r="E32" s="9" t="s">
        <v>1746</v>
      </c>
      <c r="F32" s="9" t="str">
        <f t="shared" si="5"/>
        <v>N/A</v>
      </c>
      <c r="G32" s="9">
        <v>100</v>
      </c>
      <c r="H32" s="9" t="str">
        <f t="shared" si="6"/>
        <v>N/A</v>
      </c>
      <c r="I32" s="10" t="s">
        <v>1746</v>
      </c>
      <c r="J32" s="10" t="s">
        <v>1746</v>
      </c>
      <c r="K32" s="9" t="str">
        <f t="shared" si="0"/>
        <v>N/A</v>
      </c>
    </row>
    <row r="33" spans="1:11" x14ac:dyDescent="0.25">
      <c r="A33" s="24" t="s">
        <v>322</v>
      </c>
      <c r="B33" s="89" t="s">
        <v>213</v>
      </c>
      <c r="C33" s="9" t="s">
        <v>1746</v>
      </c>
      <c r="D33" s="9" t="str">
        <f t="shared" si="4"/>
        <v>N/A</v>
      </c>
      <c r="E33" s="9" t="s">
        <v>1746</v>
      </c>
      <c r="F33" s="9" t="str">
        <f t="shared" si="5"/>
        <v>N/A</v>
      </c>
      <c r="G33" s="9">
        <v>81.744271987999994</v>
      </c>
      <c r="H33" s="9" t="str">
        <f t="shared" si="6"/>
        <v>N/A</v>
      </c>
      <c r="I33" s="10" t="s">
        <v>1746</v>
      </c>
      <c r="J33" s="10" t="s">
        <v>1746</v>
      </c>
      <c r="K33" s="9" t="str">
        <f t="shared" si="0"/>
        <v>N/A</v>
      </c>
    </row>
    <row r="34" spans="1:11" x14ac:dyDescent="0.25">
      <c r="A34" s="24" t="s">
        <v>323</v>
      </c>
      <c r="B34" s="89" t="s">
        <v>213</v>
      </c>
      <c r="C34" s="9" t="s">
        <v>1746</v>
      </c>
      <c r="D34" s="9" t="str">
        <f t="shared" si="4"/>
        <v>N/A</v>
      </c>
      <c r="E34" s="9" t="s">
        <v>1746</v>
      </c>
      <c r="F34" s="9" t="str">
        <f t="shared" si="5"/>
        <v>N/A</v>
      </c>
      <c r="G34" s="9">
        <v>23.612583952000001</v>
      </c>
      <c r="H34" s="9" t="str">
        <f t="shared" si="6"/>
        <v>N/A</v>
      </c>
      <c r="I34" s="10" t="s">
        <v>1746</v>
      </c>
      <c r="J34" s="10" t="s">
        <v>1746</v>
      </c>
      <c r="K34" s="9" t="str">
        <f t="shared" si="0"/>
        <v>N/A</v>
      </c>
    </row>
    <row r="35" spans="1:11" ht="25" x14ac:dyDescent="0.25">
      <c r="A35" s="24" t="s">
        <v>370</v>
      </c>
      <c r="B35" s="89" t="s">
        <v>213</v>
      </c>
      <c r="C35" s="9" t="s">
        <v>1746</v>
      </c>
      <c r="D35" s="9" t="str">
        <f t="shared" si="4"/>
        <v>N/A</v>
      </c>
      <c r="E35" s="9" t="s">
        <v>1746</v>
      </c>
      <c r="F35" s="9" t="str">
        <f>IF($B35="N/A","N/A",IF(E35&lt;0,"No","Yes"))</f>
        <v>N/A</v>
      </c>
      <c r="G35" s="9">
        <v>19.663228253</v>
      </c>
      <c r="H35" s="9" t="str">
        <f t="shared" si="6"/>
        <v>N/A</v>
      </c>
      <c r="I35" s="10" t="s">
        <v>1746</v>
      </c>
      <c r="J35" s="10" t="s">
        <v>1746</v>
      </c>
      <c r="K35" s="9" t="str">
        <f t="shared" si="0"/>
        <v>N/A</v>
      </c>
    </row>
    <row r="36" spans="1:11" x14ac:dyDescent="0.25">
      <c r="A36" s="27" t="s">
        <v>374</v>
      </c>
      <c r="B36" s="1" t="s">
        <v>213</v>
      </c>
      <c r="C36" s="8" t="s">
        <v>1746</v>
      </c>
      <c r="D36" s="9" t="str">
        <f t="shared" ref="D36:D39" si="7">IF($B36="N/A","N/A",IF(C36&lt;0,"No","Yes"))</f>
        <v>N/A</v>
      </c>
      <c r="E36" s="8" t="s">
        <v>1746</v>
      </c>
      <c r="F36" s="9" t="str">
        <f t="shared" ref="F36:F39" si="8">IF($B36="N/A","N/A",IF(E36&lt;0,"No","Yes"))</f>
        <v>N/A</v>
      </c>
      <c r="G36" s="8">
        <v>79.435393168000004</v>
      </c>
      <c r="H36" s="9" t="str">
        <f t="shared" ref="H36:H39" si="9">IF($B36="N/A","N/A",IF(G36&lt;0,"No","Yes"))</f>
        <v>N/A</v>
      </c>
      <c r="I36" s="10" t="s">
        <v>1746</v>
      </c>
      <c r="J36" s="10" t="s">
        <v>1746</v>
      </c>
      <c r="K36" s="9" t="str">
        <f>IF(J36="Div by 0", "N/A", IF(J36="N/A","N/A", IF(J36&gt;30, "No", IF(J36&lt;-30, "No", "Yes"))))</f>
        <v>N/A</v>
      </c>
    </row>
    <row r="37" spans="1:11" x14ac:dyDescent="0.25">
      <c r="A37" s="27" t="s">
        <v>375</v>
      </c>
      <c r="B37" s="1" t="s">
        <v>213</v>
      </c>
      <c r="C37" s="8" t="s">
        <v>1746</v>
      </c>
      <c r="D37" s="9" t="str">
        <f t="shared" si="7"/>
        <v>N/A</v>
      </c>
      <c r="E37" s="8" t="s">
        <v>1746</v>
      </c>
      <c r="F37" s="9" t="str">
        <f t="shared" si="8"/>
        <v>N/A</v>
      </c>
      <c r="G37" s="8">
        <v>18.205919213000001</v>
      </c>
      <c r="H37" s="9" t="str">
        <f t="shared" si="9"/>
        <v>N/A</v>
      </c>
      <c r="I37" s="10" t="s">
        <v>1746</v>
      </c>
      <c r="J37" s="10" t="s">
        <v>1746</v>
      </c>
      <c r="K37" s="9" t="str">
        <f>IF(J37="Div by 0", "N/A", IF(J37="N/A","N/A", IF(J37&gt;30, "No", IF(J37&lt;-30, "No", "Yes"))))</f>
        <v>N/A</v>
      </c>
    </row>
    <row r="38" spans="1:11" x14ac:dyDescent="0.25">
      <c r="A38" s="27" t="s">
        <v>376</v>
      </c>
      <c r="B38" s="1" t="s">
        <v>213</v>
      </c>
      <c r="C38" s="8" t="s">
        <v>1746</v>
      </c>
      <c r="D38" s="9" t="str">
        <f t="shared" si="7"/>
        <v>N/A</v>
      </c>
      <c r="E38" s="8" t="s">
        <v>1746</v>
      </c>
      <c r="F38" s="9" t="str">
        <f t="shared" si="8"/>
        <v>N/A</v>
      </c>
      <c r="G38" s="8">
        <v>1.9280825200000001E-2</v>
      </c>
      <c r="H38" s="9" t="str">
        <f t="shared" si="9"/>
        <v>N/A</v>
      </c>
      <c r="I38" s="10" t="s">
        <v>1746</v>
      </c>
      <c r="J38" s="10" t="s">
        <v>1746</v>
      </c>
      <c r="K38" s="9" t="str">
        <f>IF(J38="Div by 0", "N/A", IF(J38="N/A","N/A", IF(J38&gt;30, "No", IF(J38&lt;-30, "No", "Yes"))))</f>
        <v>N/A</v>
      </c>
    </row>
    <row r="39" spans="1:11" x14ac:dyDescent="0.25">
      <c r="A39" s="27" t="s">
        <v>377</v>
      </c>
      <c r="B39" s="1" t="s">
        <v>213</v>
      </c>
      <c r="C39" s="8" t="s">
        <v>1746</v>
      </c>
      <c r="D39" s="9" t="str">
        <f t="shared" si="7"/>
        <v>N/A</v>
      </c>
      <c r="E39" s="8" t="s">
        <v>1746</v>
      </c>
      <c r="F39" s="9" t="str">
        <f t="shared" si="8"/>
        <v>N/A</v>
      </c>
      <c r="G39" s="8">
        <v>0.64912111569999997</v>
      </c>
      <c r="H39" s="9" t="str">
        <f t="shared" si="9"/>
        <v>N/A</v>
      </c>
      <c r="I39" s="10" t="s">
        <v>1746</v>
      </c>
      <c r="J39" s="10" t="s">
        <v>1746</v>
      </c>
      <c r="K39" s="9" t="str">
        <f>IF(J39="Div by 0", "N/A", IF(J39="N/A","N/A", IF(J39&gt;30, "No", IF(J39&lt;-30, "No", "Yes"))))</f>
        <v>N/A</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716596</v>
      </c>
      <c r="D7" s="30" t="str">
        <f>IF($B7="N/A","N/A",IF(C7&gt;15,"No",IF(C7&lt;-15,"No","Yes")))</f>
        <v>N/A</v>
      </c>
      <c r="E7" s="29">
        <v>713622</v>
      </c>
      <c r="F7" s="30" t="str">
        <f>IF($B7="N/A","N/A",IF(E7&gt;15,"No",IF(E7&lt;-15,"No","Yes")))</f>
        <v>N/A</v>
      </c>
      <c r="G7" s="29">
        <v>712395</v>
      </c>
      <c r="H7" s="30" t="str">
        <f>IF($B7="N/A","N/A",IF(G7&gt;15,"No",IF(G7&lt;-15,"No","Yes")))</f>
        <v>N/A</v>
      </c>
      <c r="I7" s="31">
        <v>-0.41499999999999998</v>
      </c>
      <c r="J7" s="31">
        <v>-0.17199999999999999</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99.862856981999997</v>
      </c>
      <c r="H8" s="30" t="str">
        <f>IF($B8="N/A","N/A",IF(G8&gt;15,"No",IF(G8&lt;-15,"No","Yes")))</f>
        <v>N/A</v>
      </c>
      <c r="I8" s="31">
        <v>0</v>
      </c>
      <c r="J8" s="31">
        <v>-0.13700000000000001</v>
      </c>
      <c r="K8" s="30" t="str">
        <f t="shared" si="0"/>
        <v>Yes</v>
      </c>
    </row>
    <row r="9" spans="1:11" x14ac:dyDescent="0.25">
      <c r="A9" s="91" t="s">
        <v>119</v>
      </c>
      <c r="B9" s="33" t="s">
        <v>213</v>
      </c>
      <c r="C9" s="8">
        <v>0</v>
      </c>
      <c r="D9" s="9" t="str">
        <f>IF($B9="N/A","N/A",IF(C9&gt;15,"No",IF(C9&lt;-15,"No","Yes")))</f>
        <v>N/A</v>
      </c>
      <c r="E9" s="8">
        <v>0</v>
      </c>
      <c r="F9" s="9" t="str">
        <f>IF($B9="N/A","N/A",IF(E9&gt;15,"No",IF(E9&lt;-15,"No","Yes")))</f>
        <v>N/A</v>
      </c>
      <c r="G9" s="8">
        <v>0.1371430176</v>
      </c>
      <c r="H9" s="9" t="str">
        <f>IF($B9="N/A","N/A",IF(G9&gt;15,"No",IF(G9&lt;-15,"No","Yes")))</f>
        <v>N/A</v>
      </c>
      <c r="I9" s="10" t="s">
        <v>1746</v>
      </c>
      <c r="J9" s="10" t="s">
        <v>1746</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99.986324233000005</v>
      </c>
      <c r="D11" s="9" t="str">
        <f>IF(OR($B11="N/A",$C11="N/A"),"N/A",IF(C11&gt;100,"No",IF(C11&lt;95,"No","Yes")))</f>
        <v>Yes</v>
      </c>
      <c r="E11" s="8">
        <v>99.882991274999995</v>
      </c>
      <c r="F11" s="9" t="str">
        <f>IF(OR($B11="N/A",$E11="N/A"),"N/A",IF(E11&gt;100,"No",IF(E11&lt;95,"No","Yes")))</f>
        <v>Yes</v>
      </c>
      <c r="G11" s="8">
        <v>99.924199356000003</v>
      </c>
      <c r="H11" s="9" t="str">
        <f>IF($B11="N/A","N/A",IF(G11&gt;100,"No",IF(G11&lt;95,"No","Yes")))</f>
        <v>Yes</v>
      </c>
      <c r="I11" s="10">
        <v>-0.10299999999999999</v>
      </c>
      <c r="J11" s="10">
        <v>4.1300000000000003E-2</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99.935109881000002</v>
      </c>
      <c r="D13" s="9" t="str">
        <f t="shared" si="1"/>
        <v>Yes</v>
      </c>
      <c r="E13" s="8">
        <v>99.830162186999999</v>
      </c>
      <c r="F13" s="9" t="str">
        <f t="shared" si="2"/>
        <v>Yes</v>
      </c>
      <c r="G13" s="8">
        <v>96.335881076999996</v>
      </c>
      <c r="H13" s="9" t="str">
        <f t="shared" si="3"/>
        <v>Yes</v>
      </c>
      <c r="I13" s="10">
        <v>-0.105</v>
      </c>
      <c r="J13" s="10">
        <v>-3.5</v>
      </c>
      <c r="K13" s="9" t="str">
        <f t="shared" si="0"/>
        <v>Yes</v>
      </c>
    </row>
    <row r="14" spans="1:11" x14ac:dyDescent="0.25">
      <c r="A14" s="91" t="s">
        <v>13</v>
      </c>
      <c r="B14" s="33" t="s">
        <v>213</v>
      </c>
      <c r="C14" s="34">
        <v>716596</v>
      </c>
      <c r="D14" s="9" t="str">
        <f>IF($B14="N/A","N/A",IF(C14&gt;15,"No",IF(C14&lt;-15,"No","Yes")))</f>
        <v>N/A</v>
      </c>
      <c r="E14" s="34">
        <v>713622</v>
      </c>
      <c r="F14" s="9" t="str">
        <f>IF($B14="N/A","N/A",IF(E14&gt;15,"No",IF(E14&lt;-15,"No","Yes")))</f>
        <v>N/A</v>
      </c>
      <c r="G14" s="34">
        <v>711418</v>
      </c>
      <c r="H14" s="9" t="str">
        <f>IF($B14="N/A","N/A",IF(G14&gt;15,"No",IF(G14&lt;-15,"No","Yes")))</f>
        <v>N/A</v>
      </c>
      <c r="I14" s="10">
        <v>-0.41499999999999998</v>
      </c>
      <c r="J14" s="10">
        <v>-0.309</v>
      </c>
      <c r="K14" s="9" t="str">
        <f t="shared" si="0"/>
        <v>Yes</v>
      </c>
    </row>
    <row r="15" spans="1:11" x14ac:dyDescent="0.25">
      <c r="A15" s="91" t="s">
        <v>442</v>
      </c>
      <c r="B15" s="33" t="s">
        <v>215</v>
      </c>
      <c r="C15" s="8">
        <v>2.7105928585000001</v>
      </c>
      <c r="D15" s="9" t="str">
        <f>IF($B15="N/A","N/A",IF(C15&gt;20,"No",IF(C15&lt;5,"No","Yes")))</f>
        <v>No</v>
      </c>
      <c r="E15" s="8">
        <v>2.6345880591999999</v>
      </c>
      <c r="F15" s="9" t="str">
        <f>IF($B15="N/A","N/A",IF(E15&gt;20,"No",IF(E15&lt;5,"No","Yes")))</f>
        <v>No</v>
      </c>
      <c r="G15" s="8">
        <v>2.5785122108</v>
      </c>
      <c r="H15" s="9" t="str">
        <f>IF($B15="N/A","N/A",IF(G15&gt;20,"No",IF(G15&lt;5,"No","Yes")))</f>
        <v>No</v>
      </c>
      <c r="I15" s="10">
        <v>-2.8</v>
      </c>
      <c r="J15" s="10">
        <v>-2.13</v>
      </c>
      <c r="K15" s="9" t="str">
        <f t="shared" si="0"/>
        <v>Yes</v>
      </c>
    </row>
    <row r="16" spans="1:11" x14ac:dyDescent="0.25">
      <c r="A16" s="91" t="s">
        <v>443</v>
      </c>
      <c r="B16" s="28" t="s">
        <v>213</v>
      </c>
      <c r="C16" s="8">
        <v>97.289407142000002</v>
      </c>
      <c r="D16" s="9" t="str">
        <f>IF($B16="N/A","N/A",IF(C16&gt;15,"No",IF(C16&lt;-15,"No","Yes")))</f>
        <v>N/A</v>
      </c>
      <c r="E16" s="8">
        <v>97.365411941000005</v>
      </c>
      <c r="F16" s="9" t="str">
        <f>IF($B16="N/A","N/A",IF(E16&gt;15,"No",IF(E16&lt;-15,"No","Yes")))</f>
        <v>N/A</v>
      </c>
      <c r="G16" s="8">
        <v>97.421487788999997</v>
      </c>
      <c r="H16" s="9" t="str">
        <f>IF($B16="N/A","N/A",IF(G16&gt;15,"No",IF(G16&lt;-15,"No","Yes")))</f>
        <v>N/A</v>
      </c>
      <c r="I16" s="10">
        <v>7.8100000000000003E-2</v>
      </c>
      <c r="J16" s="10">
        <v>5.7599999999999998E-2</v>
      </c>
      <c r="K16" s="9" t="str">
        <f t="shared" si="0"/>
        <v>Yes</v>
      </c>
    </row>
    <row r="17" spans="1:11" x14ac:dyDescent="0.25">
      <c r="A17" s="91" t="s">
        <v>444</v>
      </c>
      <c r="B17" s="33" t="s">
        <v>235</v>
      </c>
      <c r="C17" s="8">
        <v>0</v>
      </c>
      <c r="D17" s="9" t="str">
        <f>IF($B17="N/A","N/A",IF(C17&gt;1,"Yes","No"))</f>
        <v>No</v>
      </c>
      <c r="E17" s="8">
        <v>0</v>
      </c>
      <c r="F17" s="9" t="str">
        <f>IF($B17="N/A","N/A",IF(E17&gt;1,"Yes","No"))</f>
        <v>No</v>
      </c>
      <c r="G17" s="8">
        <v>0</v>
      </c>
      <c r="H17" s="9" t="str">
        <f>IF($B17="N/A","N/A",IF(G17&gt;1,"Yes","No"))</f>
        <v>No</v>
      </c>
      <c r="I17" s="10" t="s">
        <v>1746</v>
      </c>
      <c r="J17" s="10" t="s">
        <v>1746</v>
      </c>
      <c r="K17" s="9" t="str">
        <f t="shared" si="0"/>
        <v>N/A</v>
      </c>
    </row>
    <row r="18" spans="1:11" x14ac:dyDescent="0.25">
      <c r="A18" s="91" t="s">
        <v>862</v>
      </c>
      <c r="B18" s="33" t="s">
        <v>213</v>
      </c>
      <c r="C18" s="92" t="s">
        <v>1746</v>
      </c>
      <c r="D18" s="9" t="str">
        <f>IF($B18="N/A","N/A",IF(C18&gt;15,"No",IF(C18&lt;-15,"No","Yes")))</f>
        <v>N/A</v>
      </c>
      <c r="E18" s="92" t="s">
        <v>1746</v>
      </c>
      <c r="F18" s="9" t="str">
        <f>IF($B18="N/A","N/A",IF(E18&gt;15,"No",IF(E18&lt;-15,"No","Yes")))</f>
        <v>N/A</v>
      </c>
      <c r="G18" s="92" t="s">
        <v>1746</v>
      </c>
      <c r="H18" s="9" t="str">
        <f>IF($B18="N/A","N/A",IF(G18&gt;15,"No",IF(G18&lt;-15,"No","Yes")))</f>
        <v>N/A</v>
      </c>
      <c r="I18" s="10" t="s">
        <v>1746</v>
      </c>
      <c r="J18" s="10" t="s">
        <v>1746</v>
      </c>
      <c r="K18" s="9" t="str">
        <f t="shared" si="0"/>
        <v>N/A</v>
      </c>
    </row>
    <row r="19" spans="1:11" x14ac:dyDescent="0.25">
      <c r="A19" s="3" t="s">
        <v>131</v>
      </c>
      <c r="B19" s="33" t="s">
        <v>213</v>
      </c>
      <c r="C19" s="34">
        <v>2379</v>
      </c>
      <c r="D19" s="33" t="s">
        <v>213</v>
      </c>
      <c r="E19" s="34">
        <v>2473</v>
      </c>
      <c r="F19" s="33" t="s">
        <v>213</v>
      </c>
      <c r="G19" s="34">
        <v>4373</v>
      </c>
      <c r="H19" s="9" t="str">
        <f>IF($B19="N/A","N/A",IF(G19&gt;15,"No",IF(G19&lt;-15,"No","Yes")))</f>
        <v>N/A</v>
      </c>
      <c r="I19" s="10">
        <v>3.9510000000000001</v>
      </c>
      <c r="J19" s="10">
        <v>76.83</v>
      </c>
      <c r="K19" s="9" t="str">
        <f t="shared" si="0"/>
        <v>No</v>
      </c>
    </row>
    <row r="20" spans="1:11" x14ac:dyDescent="0.25">
      <c r="A20" s="3" t="s">
        <v>346</v>
      </c>
      <c r="B20" s="28" t="s">
        <v>213</v>
      </c>
      <c r="C20" s="8">
        <v>0.33198622379999998</v>
      </c>
      <c r="D20" s="33" t="s">
        <v>213</v>
      </c>
      <c r="E20" s="8">
        <v>0.34654200680000002</v>
      </c>
      <c r="F20" s="33" t="s">
        <v>213</v>
      </c>
      <c r="G20" s="8">
        <v>0.6138448473</v>
      </c>
      <c r="H20" s="9" t="str">
        <f>IF($B20="N/A","N/A",IF(G20&gt;15,"No",IF(G20&lt;-15,"No","Yes")))</f>
        <v>N/A</v>
      </c>
      <c r="I20" s="10">
        <v>4.3840000000000003</v>
      </c>
      <c r="J20" s="10">
        <v>77.13</v>
      </c>
      <c r="K20" s="9" t="str">
        <f t="shared" si="0"/>
        <v>No</v>
      </c>
    </row>
    <row r="21" spans="1:11" ht="25" x14ac:dyDescent="0.25">
      <c r="A21" s="3" t="s">
        <v>841</v>
      </c>
      <c r="B21" s="33" t="s">
        <v>213</v>
      </c>
      <c r="C21" s="92">
        <v>3657.5691467000001</v>
      </c>
      <c r="D21" s="9" t="str">
        <f>IF($B21="N/A","N/A",IF(C21&gt;60,"No",IF(C21&lt;15,"No","Yes")))</f>
        <v>N/A</v>
      </c>
      <c r="E21" s="92">
        <v>3700.7217953999998</v>
      </c>
      <c r="F21" s="9" t="str">
        <f>IF($B21="N/A","N/A",IF(E21&gt;60,"No",IF(E21&lt;15,"No","Yes")))</f>
        <v>N/A</v>
      </c>
      <c r="G21" s="92">
        <v>3764.3974388000001</v>
      </c>
      <c r="H21" s="9" t="str">
        <f>IF($B21="N/A","N/A",IF(G21&gt;60,"No",IF(G21&lt;15,"No","Yes")))</f>
        <v>N/A</v>
      </c>
      <c r="I21" s="10">
        <v>1.18</v>
      </c>
      <c r="J21" s="10">
        <v>1.7210000000000001</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697172</v>
      </c>
      <c r="D6" s="9" t="str">
        <f>IF($B6="N/A","N/A",IF(C6&gt;15,"No",IF(C6&lt;-15,"No","Yes")))</f>
        <v>N/A</v>
      </c>
      <c r="E6" s="34">
        <v>694821</v>
      </c>
      <c r="F6" s="9" t="str">
        <f>IF($B6="N/A","N/A",IF(E6&gt;15,"No",IF(E6&lt;-15,"No","Yes")))</f>
        <v>N/A</v>
      </c>
      <c r="G6" s="34">
        <v>693074</v>
      </c>
      <c r="H6" s="9" t="str">
        <f>IF($B6="N/A","N/A",IF(G6&gt;15,"No",IF(G6&lt;-15,"No","Yes")))</f>
        <v>N/A</v>
      </c>
      <c r="I6" s="10">
        <v>-0.33700000000000002</v>
      </c>
      <c r="J6" s="10">
        <v>-0.251</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165.15625639000001</v>
      </c>
      <c r="D9" s="9" t="str">
        <f>IF($B9="N/A","N/A",IF(C9&gt;100,"No",IF(C9&lt;50,"No","Yes")))</f>
        <v>No</v>
      </c>
      <c r="E9" s="35">
        <v>164.89950765</v>
      </c>
      <c r="F9" s="9" t="str">
        <f>IF($B9="N/A","N/A",IF(E9&gt;100,"No",IF(E9&lt;50,"No","Yes")))</f>
        <v>No</v>
      </c>
      <c r="G9" s="35">
        <v>162.80806638999999</v>
      </c>
      <c r="H9" s="9" t="str">
        <f>IF($B9="N/A","N/A",IF(G9&gt;100,"No",IF(G9&lt;50,"No","Yes")))</f>
        <v>No</v>
      </c>
      <c r="I9" s="10">
        <v>-0.155</v>
      </c>
      <c r="J9" s="10">
        <v>-1.27</v>
      </c>
      <c r="K9" s="9" t="str">
        <f t="shared" si="0"/>
        <v>Yes</v>
      </c>
    </row>
    <row r="10" spans="1:11" ht="25" x14ac:dyDescent="0.25">
      <c r="A10" s="73" t="s">
        <v>844</v>
      </c>
      <c r="B10" s="33" t="s">
        <v>213</v>
      </c>
      <c r="C10" s="35">
        <v>462.53260238000001</v>
      </c>
      <c r="D10" s="9" t="str">
        <f>IF($B10="N/A","N/A",IF(C10&gt;15,"No",IF(C10&lt;-15,"No","Yes")))</f>
        <v>N/A</v>
      </c>
      <c r="E10" s="35">
        <v>476.25708995000002</v>
      </c>
      <c r="F10" s="9" t="str">
        <f>IF($B10="N/A","N/A",IF(E10&gt;15,"No",IF(E10&lt;-15,"No","Yes")))</f>
        <v>N/A</v>
      </c>
      <c r="G10" s="35">
        <v>486.0310399</v>
      </c>
      <c r="H10" s="9" t="str">
        <f>IF($B10="N/A","N/A",IF(G10&gt;15,"No",IF(G10&lt;-15,"No","Yes")))</f>
        <v>N/A</v>
      </c>
      <c r="I10" s="10">
        <v>2.9670000000000001</v>
      </c>
      <c r="J10" s="10">
        <v>2.052</v>
      </c>
      <c r="K10" s="9" t="str">
        <f t="shared" si="0"/>
        <v>Yes</v>
      </c>
    </row>
    <row r="11" spans="1:11" ht="25" x14ac:dyDescent="0.25">
      <c r="A11" s="73" t="s">
        <v>845</v>
      </c>
      <c r="B11" s="33" t="s">
        <v>213</v>
      </c>
      <c r="C11" s="35">
        <v>599.00313420999998</v>
      </c>
      <c r="D11" s="9" t="str">
        <f>IF($B11="N/A","N/A",IF(C11&gt;15,"No",IF(C11&lt;-15,"No","Yes")))</f>
        <v>N/A</v>
      </c>
      <c r="E11" s="35">
        <v>602.84081259000004</v>
      </c>
      <c r="F11" s="9" t="str">
        <f>IF($B11="N/A","N/A",IF(E11&gt;15,"No",IF(E11&lt;-15,"No","Yes")))</f>
        <v>N/A</v>
      </c>
      <c r="G11" s="35">
        <v>594.97194533000004</v>
      </c>
      <c r="H11" s="9" t="str">
        <f>IF($B11="N/A","N/A",IF(G11&gt;15,"No",IF(G11&lt;-15,"No","Yes")))</f>
        <v>N/A</v>
      </c>
      <c r="I11" s="10">
        <v>0.64070000000000005</v>
      </c>
      <c r="J11" s="10">
        <v>-1.31</v>
      </c>
      <c r="K11" s="9" t="str">
        <f t="shared" si="0"/>
        <v>Yes</v>
      </c>
    </row>
    <row r="12" spans="1:11" ht="25" x14ac:dyDescent="0.25">
      <c r="A12" s="73" t="s">
        <v>846</v>
      </c>
      <c r="B12" s="33" t="s">
        <v>213</v>
      </c>
      <c r="C12" s="35">
        <v>512.41352304999998</v>
      </c>
      <c r="D12" s="9" t="str">
        <f>IF($B12="N/A","N/A",IF(C12&gt;15,"No",IF(C12&lt;-15,"No","Yes")))</f>
        <v>N/A</v>
      </c>
      <c r="E12" s="35">
        <v>491.70850202000003</v>
      </c>
      <c r="F12" s="9" t="str">
        <f>IF($B12="N/A","N/A",IF(E12&gt;15,"No",IF(E12&lt;-15,"No","Yes")))</f>
        <v>N/A</v>
      </c>
      <c r="G12" s="35">
        <v>485.32421302</v>
      </c>
      <c r="H12" s="9" t="str">
        <f>IF($B12="N/A","N/A",IF(G12&gt;15,"No",IF(G12&lt;-15,"No","Yes")))</f>
        <v>N/A</v>
      </c>
      <c r="I12" s="10">
        <v>-4.04</v>
      </c>
      <c r="J12" s="10">
        <v>-1.3</v>
      </c>
      <c r="K12" s="9" t="str">
        <f t="shared" si="0"/>
        <v>Yes</v>
      </c>
    </row>
    <row r="13" spans="1:11" x14ac:dyDescent="0.25">
      <c r="A13" s="73" t="s">
        <v>655</v>
      </c>
      <c r="B13" s="33" t="s">
        <v>237</v>
      </c>
      <c r="C13" s="8">
        <v>92.524943629000006</v>
      </c>
      <c r="D13" s="9" t="str">
        <f>IF($B13="N/A","N/A",IF(C13&gt;99,"No",IF(C13&lt;75,"No","Yes")))</f>
        <v>Yes</v>
      </c>
      <c r="E13" s="8">
        <v>92.665880853000004</v>
      </c>
      <c r="F13" s="9" t="str">
        <f>IF($B13="N/A","N/A",IF(E13&gt;99,"No",IF(E13&lt;75,"No","Yes")))</f>
        <v>Yes</v>
      </c>
      <c r="G13" s="8">
        <v>92.972467585999993</v>
      </c>
      <c r="H13" s="9" t="str">
        <f>IF($B13="N/A","N/A",IF(G13&gt;99,"No",IF(G13&lt;75,"No","Yes")))</f>
        <v>Yes</v>
      </c>
      <c r="I13" s="10">
        <v>0.15229999999999999</v>
      </c>
      <c r="J13" s="10">
        <v>0.33090000000000003</v>
      </c>
      <c r="K13" s="9" t="str">
        <f t="shared" ref="K13:K24" si="1">IF(J13="Div by 0", "N/A", IF(J13="N/A","N/A", IF(J13&gt;30, "No", IF(J13&lt;-30, "No", "Yes"))))</f>
        <v>Yes</v>
      </c>
    </row>
    <row r="14" spans="1:11" x14ac:dyDescent="0.25">
      <c r="A14" s="73" t="s">
        <v>495</v>
      </c>
      <c r="B14" s="33" t="s">
        <v>213</v>
      </c>
      <c r="C14" s="9">
        <v>99.181313927999994</v>
      </c>
      <c r="D14" s="9" t="str">
        <f>IF($B14="N/A","N/A",IF(C14&gt;15,"No",IF(C14&lt;-15,"No","Yes")))</f>
        <v>N/A</v>
      </c>
      <c r="E14" s="9">
        <v>99.204643231000006</v>
      </c>
      <c r="F14" s="9" t="str">
        <f>IF($B14="N/A","N/A",IF(E14&gt;15,"No",IF(E14&lt;-15,"No","Yes")))</f>
        <v>N/A</v>
      </c>
      <c r="G14" s="9">
        <v>99.319643434</v>
      </c>
      <c r="H14" s="9" t="str">
        <f>IF($B14="N/A","N/A",IF(G14&gt;15,"No",IF(G14&lt;-15,"No","Yes")))</f>
        <v>N/A</v>
      </c>
      <c r="I14" s="10">
        <v>2.35E-2</v>
      </c>
      <c r="J14" s="10">
        <v>0.1159</v>
      </c>
      <c r="K14" s="9" t="str">
        <f t="shared" si="1"/>
        <v>Yes</v>
      </c>
    </row>
    <row r="15" spans="1:11" x14ac:dyDescent="0.25">
      <c r="A15" s="73" t="s">
        <v>847</v>
      </c>
      <c r="B15" s="33" t="s">
        <v>213</v>
      </c>
      <c r="C15" s="34">
        <v>28.948472671000001</v>
      </c>
      <c r="D15" s="9" t="str">
        <f>IF($B15="N/A","N/A",IF(C15&gt;15,"No",IF(C15&lt;-15,"No","Yes")))</f>
        <v>N/A</v>
      </c>
      <c r="E15" s="10">
        <v>28.917074370000002</v>
      </c>
      <c r="F15" s="9" t="str">
        <f>IF($B15="N/A","N/A",IF(E15&gt;15,"No",IF(E15&lt;-15,"No","Yes")))</f>
        <v>N/A</v>
      </c>
      <c r="G15" s="10">
        <v>29.034283670000001</v>
      </c>
      <c r="H15" s="9" t="str">
        <f>IF($B15="N/A","N/A",IF(G15&gt;15,"No",IF(G15&lt;-15,"No","Yes")))</f>
        <v>N/A</v>
      </c>
      <c r="I15" s="10">
        <v>-0.108</v>
      </c>
      <c r="J15" s="10">
        <v>0.40529999999999999</v>
      </c>
      <c r="K15" s="9" t="str">
        <f t="shared" si="1"/>
        <v>Yes</v>
      </c>
    </row>
    <row r="16" spans="1:11" x14ac:dyDescent="0.25">
      <c r="A16" s="70" t="s">
        <v>656</v>
      </c>
      <c r="B16" s="49" t="s">
        <v>238</v>
      </c>
      <c r="C16" s="9">
        <v>6.4159203181000004</v>
      </c>
      <c r="D16" s="9" t="str">
        <f>IF($B16="N/A","N/A",IF(C16&gt;20,"No",IF(C16&lt;=0,"No","Yes")))</f>
        <v>Yes</v>
      </c>
      <c r="E16" s="9">
        <v>6.3337176050000004</v>
      </c>
      <c r="F16" s="9" t="str">
        <f>IF($B16="N/A","N/A",IF(E16&gt;20,"No",IF(E16&lt;=0,"No","Yes")))</f>
        <v>Yes</v>
      </c>
      <c r="G16" s="9">
        <v>6.0638546533</v>
      </c>
      <c r="H16" s="9" t="str">
        <f>IF($B16="N/A","N/A",IF(G16&gt;20,"No",IF(G16&lt;=0,"No","Yes")))</f>
        <v>Yes</v>
      </c>
      <c r="I16" s="10">
        <v>-1.28</v>
      </c>
      <c r="J16" s="10">
        <v>-4.26</v>
      </c>
      <c r="K16" s="9" t="str">
        <f t="shared" si="1"/>
        <v>Yes</v>
      </c>
    </row>
    <row r="17" spans="1:11" x14ac:dyDescent="0.25">
      <c r="A17" s="70" t="s">
        <v>371</v>
      </c>
      <c r="B17" s="33" t="s">
        <v>213</v>
      </c>
      <c r="C17" s="9">
        <v>99.859154930000003</v>
      </c>
      <c r="D17" s="9" t="str">
        <f>IF($B17="N/A","N/A",IF(C17&gt;15,"No",IF(C17&lt;-15,"No","Yes")))</f>
        <v>N/A</v>
      </c>
      <c r="E17" s="9">
        <v>99.856844210000006</v>
      </c>
      <c r="F17" s="9" t="str">
        <f>IF($B17="N/A","N/A",IF(E17&gt;15,"No",IF(E17&lt;-15,"No","Yes")))</f>
        <v>N/A</v>
      </c>
      <c r="G17" s="9">
        <v>99.919099626000005</v>
      </c>
      <c r="H17" s="9" t="str">
        <f>IF($B17="N/A","N/A",IF(G17&gt;15,"No",IF(G17&lt;-15,"No","Yes")))</f>
        <v>N/A</v>
      </c>
      <c r="I17" s="10">
        <v>-2E-3</v>
      </c>
      <c r="J17" s="10">
        <v>6.2300000000000001E-2</v>
      </c>
      <c r="K17" s="9" t="str">
        <f t="shared" si="1"/>
        <v>Yes</v>
      </c>
    </row>
    <row r="18" spans="1:11" x14ac:dyDescent="0.25">
      <c r="A18" s="70" t="s">
        <v>848</v>
      </c>
      <c r="B18" s="33" t="s">
        <v>213</v>
      </c>
      <c r="C18" s="10">
        <v>28.898873889000001</v>
      </c>
      <c r="D18" s="9" t="str">
        <f>IF($B18="N/A","N/A",IF(C18&gt;15,"No",IF(C18&lt;-15,"No","Yes")))</f>
        <v>N/A</v>
      </c>
      <c r="E18" s="10">
        <v>28.632608943000001</v>
      </c>
      <c r="F18" s="9" t="str">
        <f>IF($B18="N/A","N/A",IF(E18&gt;15,"No",IF(E18&lt;-15,"No","Yes")))</f>
        <v>N/A</v>
      </c>
      <c r="G18" s="10">
        <v>28.906174838999998</v>
      </c>
      <c r="H18" s="9" t="str">
        <f>IF($B18="N/A","N/A",IF(G18&gt;15,"No",IF(G18&lt;-15,"No","Yes")))</f>
        <v>N/A</v>
      </c>
      <c r="I18" s="10">
        <v>-0.92100000000000004</v>
      </c>
      <c r="J18" s="10">
        <v>0.95540000000000003</v>
      </c>
      <c r="K18" s="9" t="str">
        <f t="shared" si="1"/>
        <v>Yes</v>
      </c>
    </row>
    <row r="19" spans="1:11" x14ac:dyDescent="0.25">
      <c r="A19" s="73" t="s">
        <v>657</v>
      </c>
      <c r="B19" s="49" t="s">
        <v>239</v>
      </c>
      <c r="C19" s="9">
        <v>0.743001727</v>
      </c>
      <c r="D19" s="9" t="str">
        <f>IF($B19="N/A","N/A",IF(C19&gt;10,"No",IF(C19&lt;=0,"No","Yes")))</f>
        <v>Yes</v>
      </c>
      <c r="E19" s="9">
        <v>0.70996702749999996</v>
      </c>
      <c r="F19" s="9" t="str">
        <f>IF($B19="N/A","N/A",IF(E19&gt;10,"No",IF(E19&lt;=0,"No","Yes")))</f>
        <v>Yes</v>
      </c>
      <c r="G19" s="9">
        <v>0.68304394619999997</v>
      </c>
      <c r="H19" s="9" t="str">
        <f>IF($B19="N/A","N/A",IF(G19&gt;10,"No",IF(G19&lt;=0,"No","Yes")))</f>
        <v>Yes</v>
      </c>
      <c r="I19" s="10">
        <v>-4.45</v>
      </c>
      <c r="J19" s="10">
        <v>-3.79</v>
      </c>
      <c r="K19" s="9" t="str">
        <f t="shared" si="1"/>
        <v>Yes</v>
      </c>
    </row>
    <row r="20" spans="1:11" x14ac:dyDescent="0.25">
      <c r="A20" s="73" t="s">
        <v>129</v>
      </c>
      <c r="B20" s="33"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3" t="s">
        <v>849</v>
      </c>
      <c r="B21" s="33" t="s">
        <v>213</v>
      </c>
      <c r="C21" s="10">
        <v>16.507335907000002</v>
      </c>
      <c r="D21" s="9" t="str">
        <f>IF($B21="N/A","N/A",IF(C21&gt;15,"No",IF(C21&lt;-15,"No","Yes")))</f>
        <v>N/A</v>
      </c>
      <c r="E21" s="10">
        <v>15.946077438</v>
      </c>
      <c r="F21" s="9" t="str">
        <f>IF($B21="N/A","N/A",IF(E21&gt;15,"No",IF(E21&lt;-15,"No","Yes")))</f>
        <v>N/A</v>
      </c>
      <c r="G21" s="10">
        <v>16.444444443999998</v>
      </c>
      <c r="H21" s="9" t="str">
        <f>IF($B21="N/A","N/A",IF(G21&gt;15,"No",IF(G21&lt;-15,"No","Yes")))</f>
        <v>N/A</v>
      </c>
      <c r="I21" s="10">
        <v>-3.4</v>
      </c>
      <c r="J21" s="10">
        <v>3.125</v>
      </c>
      <c r="K21" s="9" t="str">
        <f t="shared" si="1"/>
        <v>Yes</v>
      </c>
    </row>
    <row r="22" spans="1:11" x14ac:dyDescent="0.25">
      <c r="A22" s="73" t="s">
        <v>1721</v>
      </c>
      <c r="B22" s="49" t="s">
        <v>224</v>
      </c>
      <c r="C22" s="9">
        <v>0.31613432549999998</v>
      </c>
      <c r="D22" s="9" t="str">
        <f>IF($B22="N/A","N/A",IF(C22&gt;5,"No",IF(C22&lt;=0,"No","Yes")))</f>
        <v>Yes</v>
      </c>
      <c r="E22" s="9">
        <v>0.29043451479999999</v>
      </c>
      <c r="F22" s="9" t="str">
        <f>IF($B22="N/A","N/A",IF(E22&gt;5,"No",IF(E22&lt;=0,"No","Yes")))</f>
        <v>Yes</v>
      </c>
      <c r="G22" s="9">
        <v>0.28063381399999998</v>
      </c>
      <c r="H22" s="9" t="str">
        <f>IF($B22="N/A","N/A",IF(G22&gt;5,"No",IF(G22&lt;=0,"No","Yes")))</f>
        <v>Yes</v>
      </c>
      <c r="I22" s="10">
        <v>-8.1300000000000008</v>
      </c>
      <c r="J22" s="10">
        <v>-3.37</v>
      </c>
      <c r="K22" s="9" t="str">
        <f t="shared" si="1"/>
        <v>Yes</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850</v>
      </c>
      <c r="B24" s="33" t="s">
        <v>213</v>
      </c>
      <c r="C24" s="10">
        <v>11.702813066999999</v>
      </c>
      <c r="D24" s="9" t="str">
        <f>IF($B24="N/A","N/A",IF(C24&gt;15,"No",IF(C24&lt;-15,"No","Yes")))</f>
        <v>N/A</v>
      </c>
      <c r="E24" s="10">
        <v>11.015857284000001</v>
      </c>
      <c r="F24" s="9" t="str">
        <f>IF($B24="N/A","N/A",IF(E24&gt;15,"No",IF(E24&lt;-15,"No","Yes")))</f>
        <v>N/A</v>
      </c>
      <c r="G24" s="10">
        <v>10.861182519</v>
      </c>
      <c r="H24" s="9" t="str">
        <f>IF($B24="N/A","N/A",IF(G24&gt;15,"No",IF(G24&lt;-15,"No","Yes")))</f>
        <v>N/A</v>
      </c>
      <c r="I24" s="10">
        <v>-5.87</v>
      </c>
      <c r="J24" s="10">
        <v>-1.4</v>
      </c>
      <c r="K24" s="9" t="str">
        <f t="shared" si="1"/>
        <v>Yes</v>
      </c>
    </row>
    <row r="25" spans="1:11" x14ac:dyDescent="0.25">
      <c r="A25" s="73" t="s">
        <v>15</v>
      </c>
      <c r="B25" s="33" t="s">
        <v>240</v>
      </c>
      <c r="C25" s="9">
        <v>7.7077105792999996</v>
      </c>
      <c r="D25" s="9" t="str">
        <f>IF($B25="N/A","N/A",IF(C25&gt;20,"No",IF(C25&lt;1,"No","Yes")))</f>
        <v>Yes</v>
      </c>
      <c r="E25" s="9">
        <v>7.5148851286999996</v>
      </c>
      <c r="F25" s="9" t="str">
        <f>IF($B25="N/A","N/A",IF(E25&gt;20,"No",IF(E25&lt;1,"No","Yes")))</f>
        <v>Yes</v>
      </c>
      <c r="G25" s="9">
        <v>6.7316044173999998</v>
      </c>
      <c r="H25" s="9" t="str">
        <f>IF($B25="N/A","N/A",IF(G25&gt;20,"No",IF(G25&lt;1,"No","Yes")))</f>
        <v>Yes</v>
      </c>
      <c r="I25" s="10">
        <v>-2.5</v>
      </c>
      <c r="J25" s="10">
        <v>-10.4</v>
      </c>
      <c r="K25" s="9" t="str">
        <f t="shared" ref="K25:K34" si="2">IF(J25="Div by 0", "N/A", IF(J25="N/A","N/A", IF(J25&gt;30, "No", IF(J25&lt;-30, "No", "Yes"))))</f>
        <v>Yes</v>
      </c>
    </row>
    <row r="26" spans="1:11" x14ac:dyDescent="0.25">
      <c r="A26" s="73" t="s">
        <v>159</v>
      </c>
      <c r="B26" s="33" t="s">
        <v>214</v>
      </c>
      <c r="C26" s="9">
        <v>99.999282816999994</v>
      </c>
      <c r="D26" s="9" t="str">
        <f>IF($B26="N/A","N/A",IF(C26&gt;100,"No",IF(C26&lt;95,"No","Yes")))</f>
        <v>Yes</v>
      </c>
      <c r="E26" s="9">
        <v>99.999568233999995</v>
      </c>
      <c r="F26" s="9" t="str">
        <f>IF($B26="N/A","N/A",IF(E26&gt;100,"No",IF(E26&lt;95,"No","Yes")))</f>
        <v>Yes</v>
      </c>
      <c r="G26" s="9">
        <v>99.999855714999995</v>
      </c>
      <c r="H26" s="9" t="str">
        <f>IF($B26="N/A","N/A",IF(G26&gt;100,"No",IF(G26&lt;95,"No","Yes")))</f>
        <v>Yes</v>
      </c>
      <c r="I26" s="10">
        <v>2.9999999999999997E-4</v>
      </c>
      <c r="J26" s="10">
        <v>2.9999999999999997E-4</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851</v>
      </c>
      <c r="B28" s="33" t="s">
        <v>226</v>
      </c>
      <c r="C28" s="9">
        <v>11.382126649</v>
      </c>
      <c r="D28" s="9" t="str">
        <f>IF($B28="N/A","N/A",IF(C28&gt;30,"No",IF(C28&lt;5,"No","Yes")))</f>
        <v>Yes</v>
      </c>
      <c r="E28" s="9">
        <v>10.900937076</v>
      </c>
      <c r="F28" s="9" t="str">
        <f>IF($B28="N/A","N/A",IF(E28&gt;30,"No",IF(E28&lt;5,"No","Yes")))</f>
        <v>Yes</v>
      </c>
      <c r="G28" s="9">
        <v>10.135714224000001</v>
      </c>
      <c r="H28" s="9" t="str">
        <f>IF($B28="N/A","N/A",IF(G28&gt;30,"No",IF(G28&lt;5,"No","Yes")))</f>
        <v>Yes</v>
      </c>
      <c r="I28" s="10">
        <v>-4.2300000000000004</v>
      </c>
      <c r="J28" s="10">
        <v>-7.02</v>
      </c>
      <c r="K28" s="9" t="str">
        <f t="shared" si="2"/>
        <v>Yes</v>
      </c>
    </row>
    <row r="29" spans="1:11" x14ac:dyDescent="0.25">
      <c r="A29" s="73" t="s">
        <v>852</v>
      </c>
      <c r="B29" s="33" t="s">
        <v>227</v>
      </c>
      <c r="C29" s="9">
        <v>51.062291657999999</v>
      </c>
      <c r="D29" s="9" t="str">
        <f>IF($B29="N/A","N/A",IF(C29&gt;75,"No",IF(C29&lt;15,"No","Yes")))</f>
        <v>Yes</v>
      </c>
      <c r="E29" s="9">
        <v>50.064980765000001</v>
      </c>
      <c r="F29" s="9" t="str">
        <f>IF($B29="N/A","N/A",IF(E29&gt;75,"No",IF(E29&lt;15,"No","Yes")))</f>
        <v>Yes</v>
      </c>
      <c r="G29" s="9">
        <v>48.679361800000002</v>
      </c>
      <c r="H29" s="9" t="str">
        <f>IF($B29="N/A","N/A",IF(G29&gt;75,"No",IF(G29&lt;15,"No","Yes")))</f>
        <v>Yes</v>
      </c>
      <c r="I29" s="10">
        <v>-1.95</v>
      </c>
      <c r="J29" s="10">
        <v>-2.77</v>
      </c>
      <c r="K29" s="9" t="str">
        <f t="shared" si="2"/>
        <v>Yes</v>
      </c>
    </row>
    <row r="30" spans="1:11" x14ac:dyDescent="0.25">
      <c r="A30" s="73" t="s">
        <v>853</v>
      </c>
      <c r="B30" s="33" t="s">
        <v>228</v>
      </c>
      <c r="C30" s="9">
        <v>37.555581693000001</v>
      </c>
      <c r="D30" s="9" t="str">
        <f>IF($B30="N/A","N/A",IF(C30&gt;70,"No",IF(C30&lt;25,"No","Yes")))</f>
        <v>Yes</v>
      </c>
      <c r="E30" s="9">
        <v>39.033938237000001</v>
      </c>
      <c r="F30" s="9" t="str">
        <f>IF($B30="N/A","N/A",IF(E30&gt;70,"No",IF(E30&lt;25,"No","Yes")))</f>
        <v>Yes</v>
      </c>
      <c r="G30" s="9">
        <v>41.184923976</v>
      </c>
      <c r="H30" s="9" t="str">
        <f>IF($B30="N/A","N/A",IF(G30&gt;70,"No",IF(G30&lt;25,"No","Yes")))</f>
        <v>Yes</v>
      </c>
      <c r="I30" s="10">
        <v>3.9359999999999999</v>
      </c>
      <c r="J30" s="10">
        <v>5.5110000000000001</v>
      </c>
      <c r="K30" s="9" t="str">
        <f t="shared" si="2"/>
        <v>Yes</v>
      </c>
    </row>
    <row r="31" spans="1:11" x14ac:dyDescent="0.25">
      <c r="A31" s="73" t="s">
        <v>160</v>
      </c>
      <c r="B31" s="33" t="s">
        <v>214</v>
      </c>
      <c r="C31" s="9">
        <v>99.992397858999993</v>
      </c>
      <c r="D31" s="9" t="str">
        <f>IF($B31="N/A","N/A",IF(C31&gt;100,"No",IF(C31&lt;95,"No","Yes")))</f>
        <v>Yes</v>
      </c>
      <c r="E31" s="9">
        <v>99.989205853000001</v>
      </c>
      <c r="F31" s="9" t="str">
        <f>IF($B31="N/A","N/A",IF(E31&gt;100,"No",IF(E31&lt;95,"No","Yes")))</f>
        <v>Yes</v>
      </c>
      <c r="G31" s="9">
        <v>99.990477206999998</v>
      </c>
      <c r="H31" s="9" t="str">
        <f>IF($B31="N/A","N/A",IF(G31&gt;100,"No",IF(G31&lt;95,"No","Yes")))</f>
        <v>Yes</v>
      </c>
      <c r="I31" s="10">
        <v>-3.0000000000000001E-3</v>
      </c>
      <c r="J31" s="10">
        <v>1.2999999999999999E-3</v>
      </c>
      <c r="K31" s="9" t="str">
        <f t="shared" si="2"/>
        <v>Yes</v>
      </c>
    </row>
    <row r="32" spans="1:11" x14ac:dyDescent="0.25">
      <c r="A32" s="27" t="s">
        <v>374</v>
      </c>
      <c r="B32" s="33" t="s">
        <v>241</v>
      </c>
      <c r="C32" s="9">
        <v>1.2533492451999999</v>
      </c>
      <c r="D32" s="9" t="str">
        <f>IF($B32="N/A","N/A",IF(C32&gt;5,"No",IF(C32&lt;1,"No","Yes")))</f>
        <v>Yes</v>
      </c>
      <c r="E32" s="9">
        <v>1.2856548665</v>
      </c>
      <c r="F32" s="9" t="str">
        <f>IF($B32="N/A","N/A",IF(E32&gt;5,"No",IF(E32&lt;1,"No","Yes")))</f>
        <v>Yes</v>
      </c>
      <c r="G32" s="9">
        <v>1.3190510681000001</v>
      </c>
      <c r="H32" s="9" t="str">
        <f>IF($B32="N/A","N/A",IF(G32&gt;5,"No",IF(G32&lt;1,"No","Yes")))</f>
        <v>Yes</v>
      </c>
      <c r="I32" s="10">
        <v>2.5779999999999998</v>
      </c>
      <c r="J32" s="10">
        <v>2.5979999999999999</v>
      </c>
      <c r="K32" s="9" t="str">
        <f t="shared" si="2"/>
        <v>Yes</v>
      </c>
    </row>
    <row r="33" spans="1:11" x14ac:dyDescent="0.25">
      <c r="A33" s="27" t="s">
        <v>376</v>
      </c>
      <c r="B33" s="33" t="s">
        <v>242</v>
      </c>
      <c r="C33" s="9">
        <v>96.285134802000002</v>
      </c>
      <c r="D33" s="9" t="str">
        <f>IF($B33="N/A","N/A",IF(C33&gt;98,"No",IF(C33&lt;8,"No","Yes")))</f>
        <v>Yes</v>
      </c>
      <c r="E33" s="9">
        <v>96.168653508999995</v>
      </c>
      <c r="F33" s="9" t="str">
        <f>IF($B33="N/A","N/A",IF(E33&gt;98,"No",IF(E33&lt;8,"No","Yes")))</f>
        <v>Yes</v>
      </c>
      <c r="G33" s="9">
        <v>96.188285811</v>
      </c>
      <c r="H33" s="9" t="str">
        <f>IF($B33="N/A","N/A",IF(G33&gt;98,"No",IF(G33&lt;8,"No","Yes")))</f>
        <v>Yes</v>
      </c>
      <c r="I33" s="10">
        <v>-0.121</v>
      </c>
      <c r="J33" s="10">
        <v>2.0400000000000001E-2</v>
      </c>
      <c r="K33" s="9" t="str">
        <f t="shared" si="2"/>
        <v>Yes</v>
      </c>
    </row>
    <row r="34" spans="1:11" x14ac:dyDescent="0.25">
      <c r="A34" s="27" t="s">
        <v>377</v>
      </c>
      <c r="B34" s="49" t="s">
        <v>224</v>
      </c>
      <c r="C34" s="9">
        <v>1.7028796337000001</v>
      </c>
      <c r="D34" s="9" t="str">
        <f>IF($B34="N/A","N/A",IF(C34&gt;5,"No",IF(C34&lt;=0,"No","Yes")))</f>
        <v>Yes</v>
      </c>
      <c r="E34" s="9">
        <v>1.7545526114000001</v>
      </c>
      <c r="F34" s="9" t="str">
        <f>IF($B34="N/A","N/A",IF(E34&gt;5,"No",IF(E34&lt;=0,"No","Yes")))</f>
        <v>Yes</v>
      </c>
      <c r="G34" s="9">
        <v>1.7306954236000001</v>
      </c>
      <c r="H34" s="9" t="str">
        <f>IF($B34="N/A","N/A",IF(G34&gt;5,"No",IF(G34&lt;=0,"No","Yes")))</f>
        <v>Yes</v>
      </c>
      <c r="I34" s="10">
        <v>3.0339999999999998</v>
      </c>
      <c r="J34" s="10">
        <v>-1.36</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19424</v>
      </c>
      <c r="D6" s="9" t="str">
        <f>IF($B6="N/A","N/A",IF(C6&gt;15,"No",IF(C6&lt;-15,"No","Yes")))</f>
        <v>N/A</v>
      </c>
      <c r="E6" s="34">
        <v>18801</v>
      </c>
      <c r="F6" s="9" t="str">
        <f>IF($B6="N/A","N/A",IF(E6&gt;15,"No",IF(E6&lt;-15,"No","Yes")))</f>
        <v>N/A</v>
      </c>
      <c r="G6" s="34">
        <v>18344</v>
      </c>
      <c r="H6" s="9" t="str">
        <f>IF($B6="N/A","N/A",IF(G6&gt;15,"No",IF(G6&lt;-15,"No","Yes")))</f>
        <v>N/A</v>
      </c>
      <c r="I6" s="10">
        <v>-3.21</v>
      </c>
      <c r="J6" s="10">
        <v>-2.4300000000000002</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1805.5757311</v>
      </c>
      <c r="D9" s="9" t="str">
        <f>IF($B9="N/A","N/A",IF(C9&gt;15,"No",IF(C9&lt;-15,"No","Yes")))</f>
        <v>N/A</v>
      </c>
      <c r="E9" s="35">
        <v>1769.2577521999999</v>
      </c>
      <c r="F9" s="9" t="str">
        <f>IF($B9="N/A","N/A",IF(E9&gt;15,"No",IF(E9&lt;-15,"No","Yes")))</f>
        <v>N/A</v>
      </c>
      <c r="G9" s="35">
        <v>1835.4108699999999</v>
      </c>
      <c r="H9" s="9" t="str">
        <f>IF($B9="N/A","N/A",IF(G9&gt;15,"No",IF(G9&lt;-15,"No","Yes")))</f>
        <v>N/A</v>
      </c>
      <c r="I9" s="10">
        <v>-2.0099999999999998</v>
      </c>
      <c r="J9" s="10">
        <v>3.7389999999999999</v>
      </c>
      <c r="K9" s="9" t="str">
        <f t="shared" si="0"/>
        <v>Yes</v>
      </c>
    </row>
    <row r="10" spans="1:11" x14ac:dyDescent="0.25">
      <c r="A10" s="73" t="s">
        <v>655</v>
      </c>
      <c r="B10" s="33" t="s">
        <v>237</v>
      </c>
      <c r="C10" s="8">
        <v>98.857084020000002</v>
      </c>
      <c r="D10" s="9" t="str">
        <f>IF($B10="N/A","N/A",IF(C10&gt;99,"No",IF(C10&lt;75,"No","Yes")))</f>
        <v>Yes</v>
      </c>
      <c r="E10" s="8">
        <v>98.888357002000006</v>
      </c>
      <c r="F10" s="9" t="str">
        <f>IF($B10="N/A","N/A",IF(E10&gt;99,"No",IF(E10&lt;75,"No","Yes")))</f>
        <v>Yes</v>
      </c>
      <c r="G10" s="8">
        <v>98.751635411999999</v>
      </c>
      <c r="H10" s="9" t="str">
        <f>IF($B10="N/A","N/A",IF(G10&gt;99,"No",IF(G10&lt;75,"No","Yes")))</f>
        <v>Yes</v>
      </c>
      <c r="I10" s="10">
        <v>3.1600000000000003E-2</v>
      </c>
      <c r="J10" s="10">
        <v>-0.13800000000000001</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1.1120263590999999</v>
      </c>
      <c r="D12" s="9" t="str">
        <f>IF($B12="N/A","N/A",IF(C12&gt;10,"No",IF(C12&lt;=0,"No","Yes")))</f>
        <v>Yes</v>
      </c>
      <c r="E12" s="9">
        <v>1.1010052657</v>
      </c>
      <c r="F12" s="9" t="str">
        <f>IF($B12="N/A","N/A",IF(E12&gt;10,"No",IF(E12&lt;=0,"No","Yes")))</f>
        <v>Yes</v>
      </c>
      <c r="G12" s="9">
        <v>1.2320104666</v>
      </c>
      <c r="H12" s="9" t="str">
        <f>IF($B12="N/A","N/A",IF(G12&gt;10,"No",IF(G12&lt;=0,"No","Yes")))</f>
        <v>Yes</v>
      </c>
      <c r="I12" s="10">
        <v>-0.99099999999999999</v>
      </c>
      <c r="J12" s="10">
        <v>11.9</v>
      </c>
      <c r="K12" s="9" t="str">
        <f t="shared" si="0"/>
        <v>Yes</v>
      </c>
    </row>
    <row r="13" spans="1:11" x14ac:dyDescent="0.25">
      <c r="A13" s="73" t="s">
        <v>658</v>
      </c>
      <c r="B13" s="49" t="s">
        <v>224</v>
      </c>
      <c r="C13" s="9">
        <v>3.08896211E-2</v>
      </c>
      <c r="D13" s="9" t="str">
        <f>IF($B13="N/A","N/A",IF(C13&gt;5,"No",IF(C13&lt;=0,"No","Yes")))</f>
        <v>Yes</v>
      </c>
      <c r="E13" s="9">
        <v>1.0637732E-2</v>
      </c>
      <c r="F13" s="9" t="str">
        <f>IF($B13="N/A","N/A",IF(E13&gt;5,"No",IF(E13&lt;=0,"No","Yes")))</f>
        <v>Yes</v>
      </c>
      <c r="G13" s="9">
        <v>1.6354121199999998E-2</v>
      </c>
      <c r="H13" s="9" t="str">
        <f>IF($B13="N/A","N/A",IF(G13&gt;5,"No",IF(G13&lt;=0,"No","Yes")))</f>
        <v>Yes</v>
      </c>
      <c r="I13" s="10">
        <v>-65.599999999999994</v>
      </c>
      <c r="J13" s="10">
        <v>53.74</v>
      </c>
      <c r="K13" s="9" t="str">
        <f t="shared" si="0"/>
        <v>No</v>
      </c>
    </row>
    <row r="14" spans="1:11" x14ac:dyDescent="0.25">
      <c r="A14" s="73" t="s">
        <v>159</v>
      </c>
      <c r="B14" s="33"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13.014827018</v>
      </c>
      <c r="D16" s="9" t="str">
        <f>IF($B16="N/A","N/A",IF(C16&gt;30,"No",IF(C16&lt;5,"No","Yes")))</f>
        <v>Yes</v>
      </c>
      <c r="E16" s="9">
        <v>12.015318334</v>
      </c>
      <c r="F16" s="9" t="str">
        <f>IF($B16="N/A","N/A",IF(E16&gt;30,"No",IF(E16&lt;5,"No","Yes")))</f>
        <v>Yes</v>
      </c>
      <c r="G16" s="9">
        <v>11.922154383000001</v>
      </c>
      <c r="H16" s="9" t="str">
        <f>IF($B16="N/A","N/A",IF(G16&gt;30,"No",IF(G16&lt;5,"No","Yes")))</f>
        <v>Yes</v>
      </c>
      <c r="I16" s="10">
        <v>-7.68</v>
      </c>
      <c r="J16" s="10">
        <v>-0.77500000000000002</v>
      </c>
      <c r="K16" s="9" t="str">
        <f t="shared" si="0"/>
        <v>Yes</v>
      </c>
    </row>
    <row r="17" spans="1:11" x14ac:dyDescent="0.25">
      <c r="A17" s="73" t="s">
        <v>852</v>
      </c>
      <c r="B17" s="33" t="s">
        <v>227</v>
      </c>
      <c r="C17" s="9">
        <v>45.191515651000003</v>
      </c>
      <c r="D17" s="9" t="str">
        <f>IF($B17="N/A","N/A",IF(C17&gt;75,"No",IF(C17&lt;15,"No","Yes")))</f>
        <v>Yes</v>
      </c>
      <c r="E17" s="9">
        <v>43.800861656000002</v>
      </c>
      <c r="F17" s="9" t="str">
        <f>IF($B17="N/A","N/A",IF(E17&gt;75,"No",IF(E17&lt;15,"No","Yes")))</f>
        <v>Yes</v>
      </c>
      <c r="G17" s="9">
        <v>42.918665504000003</v>
      </c>
      <c r="H17" s="9" t="str">
        <f>IF($B17="N/A","N/A",IF(G17&gt;75,"No",IF(G17&lt;15,"No","Yes")))</f>
        <v>Yes</v>
      </c>
      <c r="I17" s="10">
        <v>-3.08</v>
      </c>
      <c r="J17" s="10">
        <v>-2.0099999999999998</v>
      </c>
      <c r="K17" s="9" t="str">
        <f t="shared" si="0"/>
        <v>Yes</v>
      </c>
    </row>
    <row r="18" spans="1:11" x14ac:dyDescent="0.25">
      <c r="A18" s="73" t="s">
        <v>853</v>
      </c>
      <c r="B18" s="33" t="s">
        <v>228</v>
      </c>
      <c r="C18" s="9">
        <v>41.793657330999999</v>
      </c>
      <c r="D18" s="9" t="str">
        <f>IF($B18="N/A","N/A",IF(C18&gt;70,"No",IF(C18&lt;25,"No","Yes")))</f>
        <v>Yes</v>
      </c>
      <c r="E18" s="9">
        <v>44.183820009999998</v>
      </c>
      <c r="F18" s="9" t="str">
        <f>IF($B18="N/A","N/A",IF(E18&gt;70,"No",IF(E18&lt;25,"No","Yes")))</f>
        <v>Yes</v>
      </c>
      <c r="G18" s="9">
        <v>45.159180112999998</v>
      </c>
      <c r="H18" s="9" t="str">
        <f>IF($B18="N/A","N/A",IF(G18&gt;70,"No",IF(G18&lt;25,"No","Yes")))</f>
        <v>Yes</v>
      </c>
      <c r="I18" s="10">
        <v>5.7190000000000003</v>
      </c>
      <c r="J18" s="10">
        <v>2.2080000000000002</v>
      </c>
      <c r="K18" s="9" t="str">
        <f t="shared" si="0"/>
        <v>Yes</v>
      </c>
    </row>
    <row r="19" spans="1:11" x14ac:dyDescent="0.25">
      <c r="A19" s="73" t="s">
        <v>160</v>
      </c>
      <c r="B19" s="33" t="s">
        <v>214</v>
      </c>
      <c r="C19" s="9">
        <v>99.979406918999999</v>
      </c>
      <c r="D19" s="9" t="str">
        <f>IF($B19="N/A","N/A",IF(C19&gt;100,"No",IF(C19&lt;95,"No","Yes")))</f>
        <v>Yes</v>
      </c>
      <c r="E19" s="9">
        <v>99.994681134000004</v>
      </c>
      <c r="F19" s="9" t="str">
        <f>IF($B19="N/A","N/A",IF(E19&gt;100,"No",IF(E19&lt;95,"No","Yes")))</f>
        <v>Yes</v>
      </c>
      <c r="G19" s="9">
        <v>99.967291758000002</v>
      </c>
      <c r="H19" s="9" t="str">
        <f>IF($B19="N/A","N/A",IF(G19&gt;100,"No",IF(G19&lt;95,"No","Yes")))</f>
        <v>Yes</v>
      </c>
      <c r="I19" s="10">
        <v>1.5299999999999999E-2</v>
      </c>
      <c r="J19" s="10">
        <v>-2.7E-2</v>
      </c>
      <c r="K19" s="9" t="str">
        <f t="shared" si="0"/>
        <v>Yes</v>
      </c>
    </row>
    <row r="20" spans="1:11" x14ac:dyDescent="0.25">
      <c r="A20" s="27" t="s">
        <v>374</v>
      </c>
      <c r="B20" s="33" t="s">
        <v>241</v>
      </c>
      <c r="C20" s="9">
        <v>2.8830313015</v>
      </c>
      <c r="D20" s="9" t="str">
        <f>IF($B20="N/A","N/A",IF(C20&gt;5,"No",IF(C20&lt;1,"No","Yes")))</f>
        <v>Yes</v>
      </c>
      <c r="E20" s="9">
        <v>3.1594064145999998</v>
      </c>
      <c r="F20" s="9" t="str">
        <f>IF($B20="N/A","N/A",IF(E20&gt;5,"No",IF(E20&lt;1,"No","Yes")))</f>
        <v>Yes</v>
      </c>
      <c r="G20" s="9">
        <v>4.1212385521000003</v>
      </c>
      <c r="H20" s="9" t="str">
        <f>IF($B20="N/A","N/A",IF(G20&gt;5,"No",IF(G20&lt;1,"No","Yes")))</f>
        <v>Yes</v>
      </c>
      <c r="I20" s="10">
        <v>9.5860000000000003</v>
      </c>
      <c r="J20" s="10">
        <v>30.44</v>
      </c>
      <c r="K20" s="9" t="str">
        <f t="shared" si="0"/>
        <v>No</v>
      </c>
    </row>
    <row r="21" spans="1:11" x14ac:dyDescent="0.25">
      <c r="A21" s="27" t="s">
        <v>376</v>
      </c>
      <c r="B21" s="33" t="s">
        <v>242</v>
      </c>
      <c r="C21" s="9">
        <v>91.984143328000002</v>
      </c>
      <c r="D21" s="9" t="str">
        <f>IF($B21="N/A","N/A",IF(C21&gt;98,"No",IF(C21&lt;8,"No","Yes")))</f>
        <v>Yes</v>
      </c>
      <c r="E21" s="9">
        <v>91.681293547999999</v>
      </c>
      <c r="F21" s="9" t="str">
        <f>IF($B21="N/A","N/A",IF(E21&gt;98,"No",IF(E21&lt;8,"No","Yes")))</f>
        <v>Yes</v>
      </c>
      <c r="G21" s="9">
        <v>90.825337985000004</v>
      </c>
      <c r="H21" s="9" t="str">
        <f>IF($B21="N/A","N/A",IF(G21&gt;98,"No",IF(G21&lt;8,"No","Yes")))</f>
        <v>Yes</v>
      </c>
      <c r="I21" s="10">
        <v>-0.32900000000000001</v>
      </c>
      <c r="J21" s="10">
        <v>-0.93400000000000005</v>
      </c>
      <c r="K21" s="9" t="str">
        <f t="shared" si="0"/>
        <v>Yes</v>
      </c>
    </row>
    <row r="22" spans="1:11" x14ac:dyDescent="0.25">
      <c r="A22" s="27" t="s">
        <v>377</v>
      </c>
      <c r="B22" s="49" t="s">
        <v>224</v>
      </c>
      <c r="C22" s="9">
        <v>3.0632207577999999</v>
      </c>
      <c r="D22" s="9" t="str">
        <f>IF($B22="N/A","N/A",IF(C22&gt;5,"No",IF(C22&lt;=0,"No","Yes")))</f>
        <v>Yes</v>
      </c>
      <c r="E22" s="9">
        <v>2.8881442476000001</v>
      </c>
      <c r="F22" s="9" t="str">
        <f>IF($B22="N/A","N/A",IF(E22&gt;5,"No",IF(E22&lt;=0,"No","Yes")))</f>
        <v>Yes</v>
      </c>
      <c r="G22" s="9">
        <v>2.8401657218</v>
      </c>
      <c r="H22" s="9" t="str">
        <f>IF($B22="N/A","N/A",IF(G22&gt;5,"No",IF(G22&lt;=0,"No","Yes")))</f>
        <v>Yes</v>
      </c>
      <c r="I22" s="10">
        <v>-5.72</v>
      </c>
      <c r="J22" s="10">
        <v>-1.66</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2025-05-05T12:55:52Z</dcterms:modified>
  <dc:language>English</dc:language>
</cp:coreProperties>
</file>