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PA 2012-2014\"/>
    </mc:Choice>
  </mc:AlternateContent>
  <xr:revisionPtr revIDLastSave="0" documentId="8_{62A7AB9E-0CD8-490D-97AE-C5E36F29AC4C}"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<sst xmlns="http://schemas.openxmlformats.org/spreadsheetml/2006/main" count="6743" uniqueCount="1752">
  <si>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</si>
  <si>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</si>
  <si>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</si>
  <si>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</si>
  <si>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</si>
  <si>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</si>
  <si>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</si>
  <si>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</si>
  <si>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</si>
  <si>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</si>
  <si>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</si>
  <si>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</si>
  <si>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</si>
  <si>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</si>
  <si>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</si>
  <si>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</si>
  <si>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</si>
  <si>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</si>
  <si>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</si>
  <si>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</si>
  <si>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</si>
  <si>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</si>
  <si>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</si>
  <si>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</si>
  <si>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</si>
  <si>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</si>
  <si>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</si>
  <si>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</si>
  <si>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</si>
  <si>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</si>
  <si>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</si>
  <si>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</si>
  <si>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</si>
  <si>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</si>
  <si>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</si>
  <si>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</si>
  <si>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</si>
  <si>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</si>
  <si>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</si>
  <si>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</si>
  <si>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</si>
  <si>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</si>
  <si>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</si>
  <si>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</si>
  <si>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</si>
  <si>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</si>
  <si>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</si>
  <si>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</si>
  <si>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</si>
  <si>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</si>
  <si>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</si>
  <si>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</si>
  <si>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</si>
  <si>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</si>
  <si>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</si>
  <si>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</si>
  <si>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</si>
  <si>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</si>
  <si>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</si>
  <si>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</si>
  <si>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</si>
  <si>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</si>
  <si>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</si>
  <si>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</si>
  <si>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</si>
  <si>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</si>
  <si>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</si>
  <si>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</si>
  <si>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</si>
  <si>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</si>
  <si>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</si>
  <si>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</si>
  <si>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</si>
  <si>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</si>
  <si>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</si>
  <si>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</si>
  <si>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</si>
  <si>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</si>
  <si>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</si>
  <si>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</si>
  <si>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</si>
  <si>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</si>
  <si>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</si>
  <si>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</si>
  <si>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</si>
  <si>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</si>
  <si>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</si>
  <si>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</si>
  <si>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</si>
  <si>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</si>
  <si>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</si>
  <si>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</si>
  <si>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</si>
  <si>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</si>
  <si>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</si>
  <si>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</si>
  <si>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</si>
  <si>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</si>
  <si>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</si>
  <si>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</si>
  <si>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</si>
  <si>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</si>
  <si>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</si>
  <si>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</si>
  <si>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</si>
  <si>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</si>
  <si>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</si>
  <si>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</si>
  <si>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</si>
  <si>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</si>
  <si>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</si>
  <si>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</si>
  <si>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</si>
  <si>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</si>
  <si>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</si>
  <si>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</si>
  <si>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</si>
  <si>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</si>
  <si>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</si>
  <si>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</si>
  <si>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</si>
  <si>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</si>
  <si>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</si>
  <si>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</si>
  <si>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</si>
  <si>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</si>
  <si>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</si>
  <si>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</si>
  <si>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</si>
  <si>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</si>
  <si>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</si>
  <si>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</si>
  <si>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</si>
  <si>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</si>
  <si>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</si>
  <si>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</si>
  <si>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</si>
  <si>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</si>
  <si>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</si>
  <si>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</si>
  <si>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</si>
  <si>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</si>
  <si>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</si>
  <si>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</si>
  <si>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</si>
  <si>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</si>
  <si>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</si>
  <si>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</si>
  <si>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</si>
  <si>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</si>
  <si>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</si>
  <si>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</si>
  <si>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</si>
  <si>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</si>
  <si>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</si>
  <si>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</si>
  <si>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</si>
  <si>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</si>
  <si>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</si>
  <si>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</si>
  <si>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</si>
  <si>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</si>
  <si>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</si>
  <si>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</si>
  <si>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</si>
  <si>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</si>
  <si>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</si>
  <si>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</si>
  <si>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</si>
  <si>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</si>
  <si>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</si>
  <si>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</si>
  <si>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</si>
  <si>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</si>
  <si>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</si>
  <si>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</si>
  <si>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</si>
  <si>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</si>
  <si>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</si>
  <si>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</si>
  <si>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</si>
  <si>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</si>
  <si>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</si>
  <si>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</si>
  <si>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</si>
  <si>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</si>
  <si>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</si>
  <si>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</si>
  <si>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</si>
  <si>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</si>
  <si>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</si>
  <si>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</si>
  <si>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</si>
  <si>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</si>
  <si>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</si>
  <si>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</si>
  <si>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</si>
  <si>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</si>
  <si>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</si>
  <si>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</si>
  <si>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</si>
  <si>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</si>
  <si>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</si>
  <si>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</si>
  <si>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</si>
  <si>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</si>
  <si>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</si>
  <si>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</si>
  <si>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</si>
  <si>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</si>
  <si>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</si>
  <si>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</si>
  <si>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</si>
  <si>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</si>
  <si>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</si>
  <si>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</si>
  <si>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</si>
  <si>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</si>
  <si>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</si>
  <si>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</si>
  <si>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</si>
  <si>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</si>
  <si>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</si>
  <si>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</si>
  <si>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</si>
  <si>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</si>
  <si>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</si>
  <si>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</si>
  <si>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</si>
  <si>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</si>
  <si>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</si>
  <si>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</si>
  <si>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</si>
  <si>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</si>
  <si>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</si>
  <si>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</si>
  <si>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</si>
  <si>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</si>
  <si>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</si>
  <si>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</si>
  <si>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</si>
  <si>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</si>
  <si>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</si>
  <si>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</si>
  <si>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</si>
  <si>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</si>
  <si>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</si>
  <si>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</si>
  <si>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</si>
  <si>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</si>
  <si>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</si>
  <si>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</si>
  <si>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</si>
  <si>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</si>
  <si>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</si>
  <si>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</si>
  <si>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</si>
  <si>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</si>
  <si>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</si>
  <si>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</si>
  <si>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</si>
  <si>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</si>
  <si>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</si>
  <si>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</si>
  <si>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</si>
  <si>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</si>
  <si>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</si>
  <si>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</si>
  <si>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</si>
  <si>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</si>
  <si>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</si>
  <si>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</si>
  <si>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</si>
  <si>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</si>
  <si>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</si>
  <si>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</si>
  <si>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</si>
  <si>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</si>
  <si>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</si>
  <si>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</si>
  <si>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</si>
  <si>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</si>
  <si>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</si>
  <si>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</si>
  <si>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</si>
  <si>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</si>
  <si>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</si>
  <si>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</si>
  <si>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</si>
  <si>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</si>
  <si>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</si>
  <si>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</si>
  <si>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</si>
  <si>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</si>
  <si>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</si>
  <si>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</si>
  <si>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</si>
  <si>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</si>
  <si>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</si>
  <si>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</si>
  <si>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</si>
  <si>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</si>
  <si>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</si>
  <si>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</si>
  <si>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</si>
  <si>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</si>
  <si>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</si>
  <si>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</si>
  <si>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</si>
  <si>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</si>
  <si>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</si>
  <si>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</si>
  <si>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</si>
  <si>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</si>
  <si>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</si>
  <si>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</si>
  <si>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</si>
  <si>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</si>
  <si>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</si>
  <si>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</si>
  <si>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</si>
  <si>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</si>
  <si>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</si>
  <si>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</si>
  <si>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</si>
  <si>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</si>
  <si>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</si>
  <si>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</si>
  <si>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</si>
  <si>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</si>
  <si>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</si>
  <si>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</si>
  <si>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</si>
  <si>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</si>
  <si>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</si>
  <si>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</si>
  <si>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</si>
  <si>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</si>
  <si>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</si>
  <si>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</si>
  <si>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</si>
  <si>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</si>
  <si>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</si>
  <si>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</si>
  <si>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</si>
  <si>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</si>
  <si>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</si>
  <si>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</si>
  <si>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</si>
  <si>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</si>
  <si>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</si>
  <si>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</si>
  <si>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</si>
  <si>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</si>
  <si>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</si>
  <si>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</si>
  <si>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</si>
  <si>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</si>
  <si>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</si>
  <si>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</si>
  <si>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</si>
  <si>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</si>
  <si>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</si>
  <si>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</si>
  <si>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</si>
  <si>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</si>
  <si>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</si>
  <si>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</si>
  <si>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</si>
  <si>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</si>
  <si>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</si>
  <si>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</si>
  <si>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</si>
  <si>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</si>
  <si>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</si>
  <si>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</si>
  <si>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</si>
  <si>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</si>
  <si>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</si>
  <si>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</si>
  <si>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</si>
  <si>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</si>
  <si>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</si>
  <si>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</si>
  <si>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</si>
  <si>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</si>
  <si>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</si>
  <si>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</si>
  <si>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</si>
  <si>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</si>
  <si>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</si>
  <si>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</si>
  <si>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</si>
  <si>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</si>
  <si>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</si>
  <si>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</si>
  <si>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</si>
  <si>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</si>
  <si>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</si>
  <si>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</si>
  <si>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</si>
  <si>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</si>
  <si>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</si>
  <si>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</si>
  <si>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</si>
  <si>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</si>
  <si>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</si>
  <si>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</si>
  <si>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</si>
  <si>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</si>
  <si>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</si>
  <si>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</si>
  <si>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</si>
  <si>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</si>
  <si>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</si>
  <si>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</si>
  <si>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</si>
  <si>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</si>
  <si>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</si>
  <si>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</si>
  <si>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</si>
  <si>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</si>
  <si>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</si>
  <si>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</si>
  <si>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</si>
  <si>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</si>
  <si>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</si>
  <si>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</si>
  <si>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</si>
  <si>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</si>
  <si>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</si>
  <si>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</si>
  <si>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</si>
  <si>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</si>
  <si>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</si>
  <si>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</si>
  <si>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</si>
  <si>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</si>
  <si>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</si>
  <si>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</si>
  <si>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</si>
  <si>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</si>
  <si>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</si>
  <si>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</si>
  <si>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</si>
  <si>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</si>
  <si>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</si>
  <si>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</si>
  <si>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</si>
  <si>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</si>
  <si>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</si>
  <si>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</si>
  <si>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</si>
  <si>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</si>
  <si>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</si>
  <si>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</si>
  <si>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</si>
  <si>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</si>
  <si>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</si>
  <si>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</si>
  <si>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</si>
  <si>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</si>
  <si>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</si>
  <si>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</si>
  <si>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</si>
  <si>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</si>
  <si>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</si>
  <si>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</si>
  <si>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</si>
  <si>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</si>
  <si>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</si>
  <si>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</si>
  <si>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</si>
  <si>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</si>
  <si>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</si>
  <si>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</si>
  <si>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</si>
  <si>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</si>
  <si>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</si>
  <si>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</si>
  <si>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</si>
  <si>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</si>
  <si>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</si>
  <si>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</si>
  <si>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</si>
  <si>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</si>
  <si>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</si>
  <si>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</si>
  <si>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</si>
  <si>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</si>
  <si>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</si>
  <si>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</si>
  <si>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</si>
  <si>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</si>
  <si>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</si>
  <si>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</si>
  <si>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</si>
  <si>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</si>
  <si>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</si>
  <si>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</si>
  <si>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</si>
  <si>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</si>
  <si>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</si>
  <si>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</si>
  <si>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</si>
  <si>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</si>
  <si>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</si>
  <si>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</si>
  <si>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</si>
  <si>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</si>
  <si>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</si>
  <si>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</si>
  <si>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</si>
  <si>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</si>
  <si>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</si>
  <si>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</si>
  <si>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</si>
  <si>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</si>
  <si>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</si>
  <si>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</si>
  <si>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</si>
  <si>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</si>
  <si>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</si>
  <si>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</si>
  <si>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</si>
  <si>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</si>
  <si>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</si>
  <si>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</si>
  <si>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</si>
  <si>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</si>
  <si>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</si>
  <si>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</si>
  <si>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</si>
  <si>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</si>
  <si>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</si>
  <si>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</si>
  <si>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</si>
  <si>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</si>
  <si>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</si>
  <si>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</si>
  <si>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</si>
  <si>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</si>
  <si>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</si>
  <si>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</si>
  <si>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</si>
  <si>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</si>
  <si>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</si>
  <si>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</si>
  <si>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</si>
  <si>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</si>
  <si>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</si>
  <si>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</si>
  <si>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</si>
  <si>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</si>
  <si>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</si>
  <si>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</si>
  <si>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</si>
  <si>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</si>
  <si>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</si>
  <si>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</si>
  <si>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</si>
  <si>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</si>
  <si>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</si>
  <si>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</si>
  <si>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</si>
  <si>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</si>
  <si>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</si>
  <si>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</si>
  <si>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</si>
  <si>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</si>
  <si>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</si>
  <si>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</si>
  <si>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</si>
  <si>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</si>
  <si>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</si>
  <si>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</si>
  <si>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</si>
  <si>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</si>
  <si>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</si>
  <si>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</si>
  <si>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</si>
  <si>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</si>
  <si>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</si>
  <si>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</si>
  <si>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</si>
  <si>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</si>
  <si>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</si>
  <si>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</si>
  <si>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</si>
  <si>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</si>
  <si>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</si>
  <si>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</si>
  <si>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</si>
  <si>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</si>
  <si>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</si>
  <si>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</si>
  <si>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</si>
  <si>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</si>
  <si>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</si>
  <si>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</si>
  <si>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</si>
  <si>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</si>
  <si>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</si>
  <si>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</si>
  <si>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</si>
  <si>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</si>
  <si>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</si>
  <si>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</si>
  <si>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</si>
  <si>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</si>
  <si>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</si>
  <si>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</si>
  <si>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</si>
  <si>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</si>
  <si>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</si>
  <si>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</si>
  <si>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</si>
  <si>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</si>
  <si>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</si>
  <si>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</si>
  <si>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</si>
  <si>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</si>
  <si>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</si>
  <si>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</si>
  <si>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</si>
  <si>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</si>
  <si>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</si>
  <si>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</si>
  <si>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</si>
  <si>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</si>
  <si>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</si>
  <si>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</si>
  <si>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</si>
  <si>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</si>
  <si>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</si>
  <si>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</si>
  <si>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</si>
  <si>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</si>
  <si>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</si>
  <si>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</si>
  <si>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</si>
  <si>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</si>
  <si>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</si>
  <si>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</si>
  <si>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</si>
  <si>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</si>
  <si>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</si>
  <si>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</si>
  <si>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</si>
  <si>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</si>
  <si>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</si>
  <si>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</si>
  <si>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</si>
  <si>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</si>
  <si>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</si>
  <si>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</si>
  <si>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</si>
  <si>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</si>
  <si>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</si>
  <si>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</si>
  <si>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</si>
  <si>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</si>
  <si>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</si>
  <si>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</si>
  <si>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</si>
  <si>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</si>
  <si>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</si>
  <si>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</si>
  <si>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</si>
  <si>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</si>
  <si>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</si>
  <si>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</si>
  <si>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</si>
  <si>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</si>
  <si>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</si>
  <si>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</si>
  <si>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</si>
  <si>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</si>
  <si>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</si>
  <si>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</si>
  <si>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</si>
  <si>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</si>
  <si>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</si>
  <si>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</si>
  <si>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</si>
  <si>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</si>
  <si>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</si>
  <si>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</si>
  <si>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</si>
  <si>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</si>
  <si>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</si>
  <si>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</si>
  <si>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</si>
  <si>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</si>
  <si>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</si>
  <si>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</si>
  <si>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</si>
  <si>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</si>
  <si>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</si>
  <si>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</si>
  <si>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</si>
  <si>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</si>
  <si>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</si>
  <si>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</si>
  <si>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</si>
  <si>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</si>
  <si>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</si>
  <si>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</si>
  <si>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</si>
  <si>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</si>
  <si>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</si>
  <si>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</si>
  <si>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</si>
  <si>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</si>
  <si>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</si>
  <si>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</si>
  <si>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</si>
  <si>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</si>
  <si>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</si>
  <si>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</si>
  <si>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</si>
  <si>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</si>
  <si>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</si>
  <si>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</si>
  <si>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</si>
  <si>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</si>
  <si>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</si>
  <si>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</si>
  <si>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</si>
  <si>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</si>
  <si>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</si>
  <si>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</si>
  <si>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</si>
  <si>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</si>
  <si>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</si>
  <si>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</si>
  <si>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</si>
  <si>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</si>
  <si>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</si>
  <si>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</si>
  <si>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</si>
  <si>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</si>
  <si>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</si>
  <si>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</si>
  <si>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</si>
  <si>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</si>
  <si>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</si>
  <si>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</si>
  <si>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</si>
  <si>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</si>
  <si>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</si>
  <si>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</si>
  <si>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</si>
  <si>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</si>
  <si>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</si>
  <si>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</si>
  <si>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</si>
  <si>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</si>
  <si>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</si>
  <si>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</si>
  <si>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</si>
  <si>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</si>
  <si>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</si>
  <si>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</si>
  <si>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</si>
  <si>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</si>
  <si>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</si>
  <si>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</si>
  <si>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</si>
  <si>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</si>
  <si>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</si>
  <si>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</si>
  <si>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</si>
  <si>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</si>
  <si>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</si>
  <si>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</si>
  <si>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</si>
  <si>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</si>
  <si>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</si>
  <si>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</si>
  <si>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</si>
  <si>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</si>
  <si>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</si>
  <si>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</si>
  <si>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</si>
  <si>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</si>
  <si>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</si>
  <si>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</si>
  <si>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</si>
  <si>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</si>
  <si>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</si>
  <si>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</si>
  <si>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</si>
  <si>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</si>
  <si>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</si>
  <si>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</si>
  <si>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</si>
  <si>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</si>
  <si>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</si>
  <si>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</si>
  <si>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</si>
  <si>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</si>
  <si>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</si>
  <si>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</si>
  <si>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</si>
  <si>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</si>
  <si>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</si>
  <si>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</si>
  <si>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</si>
  <si>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</si>
  <si>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</si>
  <si>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</si>
  <si>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</si>
  <si>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</si>
  <si>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</si>
  <si>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</si>
  <si>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</si>
  <si>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</si>
  <si>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</si>
  <si>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</si>
  <si>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</si>
  <si>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</si>
  <si>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</si>
  <si>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</si>
  <si>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</si>
  <si>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</si>
  <si>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</si>
  <si>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</si>
  <si>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</si>
  <si>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</si>
  <si>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</si>
  <si>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</si>
  <si>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</si>
  <si>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</si>
  <si>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</si>
  <si>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</si>
  <si>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</si>
  <si>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</si>
  <si>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</si>
  <si>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</si>
  <si>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</si>
  <si>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</si>
  <si>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</si>
  <si>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</si>
  <si>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</si>
  <si>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</si>
  <si>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</si>
  <si>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</si>
  <si>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</si>
  <si>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</si>
  <si>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</si>
  <si>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</si>
  <si>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</si>
  <si>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</si>
  <si>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</si>
  <si>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</si>
  <si>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</si>
  <si>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</si>
  <si>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</si>
  <si>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</si>
  <si>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</si>
  <si>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</si>
  <si>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</si>
  <si>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</si>
  <si>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</si>
  <si>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</si>
  <si>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</si>
  <si>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</si>
  <si>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</si>
  <si>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</si>
  <si>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</si>
  <si>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</si>
  <si>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</si>
  <si>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</si>
  <si>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</si>
  <si>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</si>
  <si>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</si>
  <si>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</si>
  <si>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</si>
  <si>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</si>
  <si>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</si>
  <si>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</si>
  <si>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</si>
  <si>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</si>
  <si>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</si>
  <si>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</si>
  <si>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</si>
  <si>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</si>
  <si>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</si>
  <si>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</si>
  <si>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</si>
  <si>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</si>
  <si>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</si>
  <si>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</si>
  <si>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</si>
  <si>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</si>
  <si>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</si>
  <si>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</si>
  <si>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</si>
  <si>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</si>
  <si>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</si>
  <si>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</si>
  <si>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</si>
  <si>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</si>
  <si>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</si>
  <si>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</si>
  <si>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</si>
  <si>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</si>
  <si>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</si>
  <si>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</si>
  <si>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</si>
  <si>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</si>
  <si>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</si>
  <si>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</si>
  <si>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</si>
  <si>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</si>
  <si>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</si>
  <si>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</si>
  <si>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</si>
  <si>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</si>
  <si>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</si>
  <si>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</si>
  <si>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</si>
  <si>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</si>
  <si>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</si>
  <si>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</si>
  <si>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</si>
  <si>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</si>
  <si>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</si>
  <si>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</si>
  <si>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</si>
  <si>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</si>
  <si>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</si>
  <si>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</si>
  <si>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</si>
  <si>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</si>
  <si>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</si>
  <si>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</si>
  <si>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</si>
  <si>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</si>
  <si>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</si>
  <si>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</si>
  <si>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</si>
  <si>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</si>
  <si>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</si>
  <si>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</si>
  <si>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</si>
  <si>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</si>
  <si>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</si>
  <si>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</si>
  <si>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</si>
  <si>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</si>
  <si>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</si>
  <si>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</si>
  <si>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</si>
  <si>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</si>
  <si>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</si>
  <si>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</si>
  <si>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</si>
  <si>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</si>
  <si>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</si>
  <si>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</si>
  <si>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</si>
  <si>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</si>
  <si>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</si>
  <si>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</si>
  <si>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</si>
  <si>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</si>
  <si>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</si>
  <si>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</si>
  <si>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</si>
  <si>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</si>
  <si>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</si>
  <si>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</si>
  <si>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</si>
  <si>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</si>
  <si>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</si>
  <si>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</si>
  <si>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</si>
  <si>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</si>
  <si>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</si>
  <si>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</si>
  <si>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</si>
  <si>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</si>
  <si>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</si>
  <si>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</si>
  <si>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</si>
  <si>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</si>
  <si>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</si>
  <si>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</si>
  <si>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</si>
  <si>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</si>
  <si>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</si>
  <si>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</si>
  <si>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</si>
  <si>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</si>
  <si>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</si>
  <si>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</si>
  <si>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</si>
  <si>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</si>
  <si>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</si>
  <si>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</si>
  <si>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</si>
  <si>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</si>
  <si>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</si>
  <si>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</si>
  <si>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</si>
  <si>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</si>
  <si>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</si>
  <si>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</si>
  <si>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</si>
  <si>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</si>
  <si>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</si>
  <si>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</si>
  <si>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</si>
  <si>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</si>
  <si>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</si>
  <si>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</si>
  <si>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</si>
  <si>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</si>
  <si>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</si>
  <si>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</si>
  <si>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</si>
  <si>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</si>
  <si>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</si>
  <si>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</si>
  <si>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</si>
  <si>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</si>
  <si>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</si>
  <si>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</si>
  <si>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</si>
  <si>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</si>
  <si>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</si>
  <si>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</si>
  <si>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</si>
  <si>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</si>
  <si>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</si>
  <si>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</si>
  <si>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</si>
  <si>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</si>
  <si>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</si>
  <si>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</si>
  <si>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</si>
  <si>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</si>
  <si>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</si>
  <si>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</si>
  <si>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</si>
  <si>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</si>
  <si>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</si>
  <si>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</si>
  <si>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</si>
  <si>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</si>
  <si>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</si>
  <si>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</si>
  <si>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</si>
  <si>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</si>
  <si>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</si>
  <si>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</si>
  <si>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</si>
  <si>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</si>
  <si>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</si>
  <si>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</si>
  <si>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</si>
  <si>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</si>
  <si>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</si>
  <si>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</si>
  <si>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</si>
  <si>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</si>
  <si>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</si>
  <si>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</si>
  <si>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</si>
  <si>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</si>
  <si>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</si>
  <si>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</si>
  <si>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</si>
  <si>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</si>
  <si>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</si>
  <si>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</si>
  <si>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</si>
  <si>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</si>
  <si>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</si>
  <si>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</si>
  <si>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</si>
  <si>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</si>
  <si>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</si>
  <si>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</si>
  <si>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</si>
  <si>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</si>
  <si>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</si>
  <si>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</si>
  <si>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</si>
  <si>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</si>
  <si>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</si>
  <si>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</si>
  <si>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</si>
  <si>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</si>
  <si>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</si>
  <si>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</si>
  <si>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</si>
  <si>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</si>
  <si>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</si>
  <si>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</si>
  <si>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</si>
  <si>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</si>
  <si>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</si>
  <si>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</si>
  <si>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</si>
  <si>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</si>
  <si>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</si>
  <si>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</si>
  <si>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</si>
  <si>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</si>
  <si>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</si>
  <si>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</si>
  <si>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</si>
  <si>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</si>
  <si>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</si>
  <si>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</si>
  <si>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</si>
  <si>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</si>
  <si>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</si>
  <si>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</si>
  <si>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</si>
  <si>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</si>
  <si>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</si>
  <si>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</si>
  <si>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</si>
  <si>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</si>
  <si>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</si>
  <si>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</si>
  <si>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</si>
  <si>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</si>
  <si>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</si>
  <si>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</si>
  <si>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</si>
  <si>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</si>
  <si>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</si>
  <si>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</si>
  <si>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</si>
  <si>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</si>
  <si>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</si>
  <si>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</si>
  <si>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</si>
  <si>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</si>
  <si>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</si>
  <si>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</si>
  <si>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</si>
  <si>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</si>
  <si>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</si>
  <si>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</si>
  <si>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</si>
  <si>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</si>
  <si>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</si>
  <si>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</si>
  <si>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</si>
  <si>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</si>
  <si>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</si>
  <si>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</si>
  <si>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</si>
  <si>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</si>
  <si>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</si>
  <si>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</si>
  <si>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</si>
  <si>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</si>
  <si>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</si>
  <si>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</si>
  <si>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</si>
  <si>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</si>
  <si>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</si>
  <si>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</si>
  <si>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</si>
  <si>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</si>
  <si>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</si>
  <si>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</si>
  <si>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</si>
  <si>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</si>
  <si>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</si>
  <si>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</si>
  <si>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</si>
  <si>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</si>
  <si>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</si>
  <si>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</si>
  <si>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</si>
  <si>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</si>
  <si>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</si>
  <si>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</si>
  <si>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</si>
  <si>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</si>
  <si>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</si>
  <si>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</si>
  <si>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</si>
  <si>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</si>
  <si>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</si>
  <si>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</si>
  <si>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</si>
  <si>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</si>
  <si>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</si>
  <si>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</si>
  <si>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</si>
  <si>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</si>
  <si>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</si>
  <si>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</si>
  <si>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</si>
  <si>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</si>
  <si>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</si>
  <si>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</si>
  <si>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</si>
  <si>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</si>
  <si>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</si>
  <si>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</si>
  <si>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</si>
  <si>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</si>
  <si>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</si>
  <si>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</si>
  <si>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</si>
  <si>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</si>
  <si>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</si>
  <si>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</si>
  <si>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</si>
  <si>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</si>
  <si>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</si>
  <si>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</si>
  <si>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</si>
  <si>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</si>
  <si>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</si>
  <si>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</si>
  <si>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</si>
  <si>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</si>
  <si>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</si>
  <si>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</si>
  <si>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</si>
  <si>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</si>
  <si>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</si>
  <si>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</si>
  <si>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</si>
  <si>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</si>
  <si>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</si>
  <si>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</si>
  <si>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</si>
  <si>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</si>
  <si>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</si>
  <si>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</si>
  <si>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</si>
  <si>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</si>
  <si>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</si>
  <si>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</si>
  <si>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</si>
  <si>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</si>
  <si>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</si>
  <si>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</si>
  <si>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</si>
  <si>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</si>
  <si>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</si>
  <si>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</si>
  <si>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</si>
  <si>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</si>
  <si>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</si>
  <si>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</si>
  <si>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</si>
  <si>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</si>
  <si>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</si>
  <si>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</si>
  <si>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</si>
  <si>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</si>
  <si>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</si>
  <si>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</si>
  <si>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</si>
  <si>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</si>
  <si>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</si>
  <si>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</si>
  <si>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</si>
  <si>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</si>
  <si>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</si>
  <si>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</si>
  <si>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</si>
  <si>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</si>
  <si>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</si>
  <si>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</si>
  <si>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</si>
  <si>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</si>
  <si>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</si>
  <si>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</si>
  <si>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</si>
  <si>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</si>
  <si>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</si>
  <si>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</si>
  <si>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</si>
  <si>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</si>
  <si>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</si>
  <si>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</si>
  <si>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</si>
  <si>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</si>
  <si>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</si>
  <si>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</si>
  <si>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</si>
  <si>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</si>
  <si>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</si>
  <si>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</si>
  <si>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</si>
  <si>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</si>
  <si>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</si>
  <si>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</si>
  <si>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</si>
  <si>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</si>
  <si>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</si>
  <si>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</si>
  <si>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</si>
  <si>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</si>
  <si>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</si>
  <si>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</si>
  <si>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</si>
  <si>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</si>
  <si>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</si>
  <si>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</si>
  <si>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</si>
  <si>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</si>
  <si>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</si>
  <si>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</si>
  <si>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</si>
  <si>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</si>
  <si>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</si>
  <si>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</si>
  <si>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</si>
  <si>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</si>
  <si>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</si>
  <si>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</si>
  <si>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</si>
  <si>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</si>
  <si>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</si>
  <si>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</si>
  <si>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</si>
  <si>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</si>
  <si>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</si>
  <si>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</si>
  <si>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</si>
  <si>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</si>
  <si>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</si>
  <si>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</si>
  <si>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</si>
  <si>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</si>
  <si>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</si>
  <si>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</si>
  <si>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</si>
  <si>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</si>
  <si>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</si>
  <si>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</si>
  <si>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</si>
  <si>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</si>
  <si>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</si>
  <si>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</si>
  <si>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</si>
  <si>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</si>
  <si>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</si>
  <si>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</si>
  <si>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</si>
  <si>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</si>
  <si>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</si>
  <si>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</si>
  <si>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</si>
  <si>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</si>
  <si>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</si>
  <si>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</si>
  <si>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</si>
  <si>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</si>
  <si>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</si>
  <si>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</si>
  <si>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</si>
  <si>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</si>
  <si>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</si>
  <si>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</si>
  <si>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</si>
  <si>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</si>
  <si>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</si>
  <si>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</si>
  <si>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</si>
  <si>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</si>
  <si>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</si>
  <si>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</si>
  <si>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</si>
  <si>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</si>
  <si>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</si>
  <si>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</si>
  <si>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</si>
  <si>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</si>
  <si>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</si>
  <si>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</si>
  <si>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</si>
  <si>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</si>
  <si>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</si>
  <si>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</si>
  <si>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</si>
  <si>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</si>
  <si>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</si>
  <si>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</si>
  <si>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</si>
  <si>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</si>
  <si>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</si>
  <si>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</si>
  <si>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</si>
  <si>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</si>
  <si>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</si>
  <si>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</si>
  <si>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</si>
  <si>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</si>
  <si>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</si>
  <si>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</si>
  <si>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</si>
  <si>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</si>
  <si>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</si>
  <si>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</si>
  <si>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</si>
  <si>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</si>
  <si>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</si>
  <si>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</si>
  <si>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</si>
  <si>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</si>
  <si>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</si>
  <si>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</si>
  <si>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</si>
  <si>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</si>
  <si>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</si>
  <si>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</si>
  <si>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</si>
  <si>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</si>
  <si>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</si>
  <si>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</si>
  <si>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</si>
  <si>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</si>
  <si>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</si>
  <si>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</si>
  <si>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</si>
  <si>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</si>
  <si>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</si>
  <si>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</si>
  <si>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</si>
  <si>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</si>
  <si>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</si>
  <si>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</si>
  <si>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</si>
  <si>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</si>
  <si>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</si>
  <si>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</si>
  <si>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</si>
  <si>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</si>
  <si>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</si>
  <si>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</si>
  <si>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</si>
  <si>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</si>
  <si>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</si>
  <si>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</si>
  <si>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</si>
  <si>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</si>
  <si>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</si>
  <si>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</si>
  <si>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</si>
  <si>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</si>
  <si>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</si>
  <si>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</si>
  <si>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</si>
  <si>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</si>
  <si>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</si>
  <si>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</si>
  <si>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</si>
  <si>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</si>
  <si>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</si>
  <si>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</si>
  <si>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</si>
  <si>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</si>
  <si>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</si>
  <si>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</si>
  <si>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</si>
  <si>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</si>
  <si>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</si>
  <si>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</si>
  <si>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</si>
  <si>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</si>
  <si>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</si>
  <si>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</si>
  <si>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</si>
  <si>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</si>
  <si>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</si>
  <si>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</si>
  <si>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</si>
  <si>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</si>
  <si>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</si>
  <si>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</si>
  <si>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</si>
  <si>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</si>
  <si>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</si>
  <si>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</si>
  <si>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</si>
  <si>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</si>
  <si>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</si>
  <si>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</si>
  <si>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</si>
  <si>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</si>
  <si>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</si>
  <si>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</si>
  <si>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</si>
  <si>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</si>
  <si>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</si>
  <si>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</si>
  <si>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</si>
  <si>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</si>
  <si>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</si>
  <si>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</si>
  <si>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</si>
  <si>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</si>
  <si>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</si>
  <si>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</si>
  <si>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</si>
  <si>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</si>
  <si>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</si>
  <si>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</si>
  <si>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</si>
  <si>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</si>
  <si>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</si>
  <si>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</si>
  <si>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</si>
  <si>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</si>
  <si>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</si>
  <si>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</si>
  <si>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</si>
  <si>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</si>
  <si>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</si>
  <si>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</si>
  <si>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</si>
  <si>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</si>
  <si>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</si>
  <si>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</si>
  <si>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</si>
  <si>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</si>
  <si>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</si>
  <si>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</si>
  <si>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</si>
  <si>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</si>
  <si>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</si>
  <si>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</si>
  <si>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</si>
  <si>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</si>
  <si>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</si>
  <si>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</si>
  <si>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</si>
  <si>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</si>
  <si>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</si>
  <si>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</si>
  <si>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</si>
  <si>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</si>
  <si>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</si>
  <si>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</si>
  <si>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</si>
  <si>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</si>
  <si>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</si>
  <si>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</si>
  <si>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</si>
  <si>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</si>
  <si>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</si>
  <si>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</si>
  <si>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</si>
  <si>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</si>
  <si>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</si>
  <si>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</si>
  <si>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</si>
  <si>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</si>
  <si>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</si>
  <si>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</si>
  <si>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</si>
  <si>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</si>
  <si>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</si>
  <si>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</si>
  <si>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</si>
  <si>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</si>
  <si>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</si>
  <si>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</si>
  <si>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</si>
  <si>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</si>
  <si>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</si>
  <si>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</si>
  <si>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</si>
  <si>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</si>
  <si>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</si>
  <si>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</si>
  <si>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</si>
  <si>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</si>
  <si>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</si>
  <si>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</si>
  <si>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</si>
  <si>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</si>
  <si>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</si>
  <si>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</si>
  <si>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</si>
  <si>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</si>
  <si>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</si>
  <si>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</si>
  <si>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</si>
  <si>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</si>
  <si>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</si>
  <si>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</si>
  <si>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</si>
  <si>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</si>
  <si>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</si>
  <si>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</si>
  <si>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</si>
  <si>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</si>
  <si>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</si>
  <si>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</si>
  <si>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</si>
  <si>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</si>
  <si>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</si>
  <si>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</si>
  <si>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</si>
  <si>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</si>
  <si>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</si>
  <si>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</si>
  <si>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</si>
  <si>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</si>
  <si>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</si>
  <si>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</si>
  <si>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</si>
  <si>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</si>
  <si>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</si>
  <si>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</si>
  <si>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</si>
  <si>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</si>
  <si>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</si>
  <si>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</si>
  <si>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</si>
  <si>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</si>
  <si>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</si>
  <si>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</si>
  <si>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</si>
  <si>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</si>
  <si>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</si>
  <si>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</si>
  <si>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</si>
  <si>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</si>
  <si>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</si>
  <si>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</si>
  <si>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</si>
  <si>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</si>
  <si>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</si>
  <si>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</si>
  <si>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</si>
  <si>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</si>
  <si>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</si>
  <si>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</si>
  <si>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</si>
  <si>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</si>
  <si>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</si>
  <si>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</si>
  <si>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</si>
  <si>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</si>
  <si>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</si>
  <si>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</si>
  <si>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</si>
  <si>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</si>
  <si>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</si>
  <si>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</si>
  <si>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</si>
  <si>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</si>
  <si>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</si>
  <si>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</si>
  <si>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</si>
  <si>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</si>
  <si>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</si>
  <si>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</si>
  <si>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</si>
  <si>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</si>
  <si>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</si>
  <si>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</si>
  <si>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</si>
  <si>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</si>
  <si>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</si>
  <si>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</si>
  <si>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</si>
  <si>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</si>
  <si>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</si>
  <si>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</si>
  <si>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</si>
  <si>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</si>
  <si>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</si>
  <si>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</si>
  <si>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</si>
  <si>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</si>
  <si>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</si>
  <si>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</si>
  <si>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</si>
  <si>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</si>
  <si>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</si>
  <si>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</si>
  <si>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</si>
  <si>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</si>
  <si>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</si>
  <si>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</si>
  <si>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</si>
  <si>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</si>
  <si>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</si>
  <si>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</si>
  <si>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</si>
  <si>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</si>
  <si>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</si>
  <si>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</si>
  <si>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</si>
  <si>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</si>
  <si>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</si>
  <si>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</si>
  <si>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</si>
  <si>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</si>
  <si>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</si>
  <si>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</si>
  <si>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</si>
  <si>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</si>
  <si>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</si>
  <si>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</si>
  <si>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</si>
  <si>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</si>
  <si>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</si>
  <si>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</si>
  <si>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</si>
  <si>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</si>
  <si>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</si>
  <si>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</si>
  <si>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</si>
  <si>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</si>
  <si>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</si>
  <si>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</si>
  <si>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</si>
  <si>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</si>
  <si>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</si>
  <si>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</si>
  <si>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</si>
  <si>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</si>
  <si>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</si>
  <si>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</si>
  <si>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</si>
  <si>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</si>
  <si>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</si>
  <si>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</si>
  <si>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</si>
  <si>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</si>
  <si>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</si>
  <si>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</si>
  <si>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</si>
  <si>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</si>
  <si>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</si>
  <si>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</si>
  <si>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PA</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</si>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</sst>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977</v>
      </c>
      <c r="D6" s="5" t="str">
        <f>IF($B6="N/A","N/A",IF(C6&lt;0,"No","Yes"))</f>
        <v>N/A</v>
      </c>
      <c r="E6" s="22">
        <v>75235</v>
      </c>
      <c r="F6" s="5" t="str">
        <f>IF($B6="N/A","N/A",IF(E6&lt;0,"No","Yes"))</f>
        <v>N/A</v>
      </c>
      <c r="G6" s="22">
        <v>120750</v>
      </c>
      <c r="H6" s="5" t="str">
        <f>IF($B6="N/A","N/A",IF(G6&lt;0,"No","Yes"))</f>
        <v>N/A</v>
      </c>
      <c r="I6" s="6">
        <v>7601</v>
      </c>
      <c r="J6" s="6">
        <v>60.5</v>
      </c>
      <c r="K6" s="85" t="str">
        <f t="shared" ref="K6:K11" si="0">IF(J6="Div by 0", "N/A", IF(J6="N/A","N/A", IF(J6&gt;30, "No", IF(J6&lt;-30, "No", "Yes"))))</f>
        <v>No</v>
      </c>
    </row>
    <row r="7" spans="1:11" x14ac:dyDescent="0.25">
      <c r="A7" s="105" t="s">
        <v>442</v>
      </c>
      <c r="B7" s="60" t="s">
        <v>213</v>
      </c>
      <c r="C7" s="5">
        <v>3.0706243603000001</v>
      </c>
      <c r="D7" s="5" t="str">
        <f t="shared" ref="D7:D11" si="1">IF($B7="N/A","N/A",IF(C7&lt;0,"No","Yes"))</f>
        <v>N/A</v>
      </c>
      <c r="E7" s="5">
        <v>0.73237190139999997</v>
      </c>
      <c r="F7" s="5" t="str">
        <f t="shared" ref="F7:F11" si="2">IF($B7="N/A","N/A",IF(E7&lt;0,"No","Yes"))</f>
        <v>N/A</v>
      </c>
      <c r="G7" s="5">
        <v>0.64347826090000004</v>
      </c>
      <c r="H7" s="5" t="str">
        <f t="shared" ref="H7:H11" si="3">IF($B7="N/A","N/A",IF(G7&lt;0,"No","Yes"))</f>
        <v>N/A</v>
      </c>
      <c r="I7" s="6">
        <v>-76.099999999999994</v>
      </c>
      <c r="J7" s="6">
        <v>-12.1</v>
      </c>
      <c r="K7" s="85" t="str">
        <f t="shared" si="0"/>
        <v>Yes</v>
      </c>
    </row>
    <row r="8" spans="1:11" x14ac:dyDescent="0.25">
      <c r="A8" s="105" t="s">
        <v>443</v>
      </c>
      <c r="B8" s="60" t="s">
        <v>213</v>
      </c>
      <c r="C8" s="5">
        <v>80.655066529999999</v>
      </c>
      <c r="D8" s="5" t="str">
        <f t="shared" si="1"/>
        <v>N/A</v>
      </c>
      <c r="E8" s="5">
        <v>58.088655545999998</v>
      </c>
      <c r="F8" s="5" t="str">
        <f t="shared" si="2"/>
        <v>N/A</v>
      </c>
      <c r="G8" s="5">
        <v>56.613664596</v>
      </c>
      <c r="H8" s="5" t="str">
        <f t="shared" si="3"/>
        <v>N/A</v>
      </c>
      <c r="I8" s="6">
        <v>-28</v>
      </c>
      <c r="J8" s="6">
        <v>-2.54</v>
      </c>
      <c r="K8" s="85" t="str">
        <f t="shared" si="0"/>
        <v>Yes</v>
      </c>
    </row>
    <row r="9" spans="1:11" x14ac:dyDescent="0.25">
      <c r="A9" s="105" t="s">
        <v>444</v>
      </c>
      <c r="B9" s="60" t="s">
        <v>213</v>
      </c>
      <c r="C9" s="5">
        <v>3.3776867962999999</v>
      </c>
      <c r="D9" s="5" t="str">
        <f t="shared" si="1"/>
        <v>N/A</v>
      </c>
      <c r="E9" s="5">
        <v>36.239782015999999</v>
      </c>
      <c r="F9" s="5" t="str">
        <f t="shared" si="2"/>
        <v>N/A</v>
      </c>
      <c r="G9" s="5">
        <v>37.982608696</v>
      </c>
      <c r="H9" s="5" t="str">
        <f t="shared" si="3"/>
        <v>N/A</v>
      </c>
      <c r="I9" s="6">
        <v>972.9</v>
      </c>
      <c r="J9" s="6">
        <v>4.8090000000000002</v>
      </c>
      <c r="K9" s="85" t="str">
        <f t="shared" si="0"/>
        <v>Yes</v>
      </c>
    </row>
    <row r="10" spans="1:11" x14ac:dyDescent="0.25">
      <c r="A10" s="105" t="s">
        <v>445</v>
      </c>
      <c r="B10" s="60" t="s">
        <v>213</v>
      </c>
      <c r="C10" s="5">
        <v>9.2118730809000002</v>
      </c>
      <c r="D10" s="5" t="str">
        <f t="shared" si="1"/>
        <v>N/A</v>
      </c>
      <c r="E10" s="5">
        <v>4.2121353093999998</v>
      </c>
      <c r="F10" s="5" t="str">
        <f t="shared" si="2"/>
        <v>N/A</v>
      </c>
      <c r="G10" s="5">
        <v>4.1126293996000003</v>
      </c>
      <c r="H10" s="5" t="str">
        <f t="shared" si="3"/>
        <v>N/A</v>
      </c>
      <c r="I10" s="6">
        <v>-54.3</v>
      </c>
      <c r="J10" s="6">
        <v>-2.36</v>
      </c>
      <c r="K10" s="85" t="str">
        <f t="shared" si="0"/>
        <v>Yes</v>
      </c>
    </row>
    <row r="11" spans="1:11" x14ac:dyDescent="0.25">
      <c r="A11" s="105" t="s">
        <v>204</v>
      </c>
      <c r="B11" s="60" t="s">
        <v>213</v>
      </c>
      <c r="C11" s="5">
        <v>66.632548618000001</v>
      </c>
      <c r="D11" s="5" t="str">
        <f t="shared" si="1"/>
        <v>N/A</v>
      </c>
      <c r="E11" s="5">
        <v>99.243703064000002</v>
      </c>
      <c r="F11" s="5" t="str">
        <f t="shared" si="2"/>
        <v>N/A</v>
      </c>
      <c r="G11" s="5">
        <v>99.514699793000005</v>
      </c>
      <c r="H11" s="5" t="str">
        <f t="shared" si="3"/>
        <v>N/A</v>
      </c>
      <c r="I11" s="6">
        <v>48.94</v>
      </c>
      <c r="J11" s="6">
        <v>0.27310000000000001</v>
      </c>
      <c r="K11" s="85" t="str">
        <f t="shared" si="0"/>
        <v>Yes</v>
      </c>
    </row>
    <row r="12" spans="1:11" x14ac:dyDescent="0.25">
      <c r="A12" s="105" t="s">
        <v>650</v>
      </c>
      <c r="B12" s="60" t="s">
        <v>213</v>
      </c>
      <c r="C12" s="5">
        <v>82.497441146</v>
      </c>
      <c r="D12" s="5" t="str">
        <f t="shared" ref="D12:D23" si="4">IF($B12="N/A","N/A",IF(C12&lt;0,"No","Yes"))</f>
        <v>N/A</v>
      </c>
      <c r="E12" s="5">
        <v>10.650628032</v>
      </c>
      <c r="F12" s="5" t="str">
        <f t="shared" ref="F12:F23" si="5">IF($B12="N/A","N/A",IF(E12&lt;0,"No","Yes"))</f>
        <v>N/A</v>
      </c>
      <c r="G12" s="5">
        <v>6.7130434783000004</v>
      </c>
      <c r="H12" s="5" t="str">
        <f t="shared" ref="H12:H23" si="6">IF($B12="N/A","N/A",IF(G12&lt;0,"No","Yes"))</f>
        <v>N/A</v>
      </c>
      <c r="I12" s="6">
        <v>-87.1</v>
      </c>
      <c r="J12" s="6">
        <v>-37</v>
      </c>
      <c r="K12" s="85" t="str">
        <f t="shared" ref="K12:K23" si="7">IF(J12="Div by 0", "N/A", IF(J12="N/A","N/A", IF(J12&gt;30, "No", IF(J12&lt;-30, "No", "Yes"))))</f>
        <v>No</v>
      </c>
    </row>
    <row r="13" spans="1:11" x14ac:dyDescent="0.25">
      <c r="A13" s="105" t="s">
        <v>649</v>
      </c>
      <c r="B13" s="60" t="s">
        <v>213</v>
      </c>
      <c r="C13" s="5">
        <v>62.779156327999999</v>
      </c>
      <c r="D13" s="5" t="str">
        <f t="shared" si="4"/>
        <v>N/A</v>
      </c>
      <c r="E13" s="5">
        <v>93.685261449999999</v>
      </c>
      <c r="F13" s="5" t="str">
        <f t="shared" si="5"/>
        <v>N/A</v>
      </c>
      <c r="G13" s="5">
        <v>93.955094990999996</v>
      </c>
      <c r="H13" s="5" t="str">
        <f t="shared" si="6"/>
        <v>N/A</v>
      </c>
      <c r="I13" s="6">
        <v>49.23</v>
      </c>
      <c r="J13" s="6">
        <v>0.28799999999999998</v>
      </c>
      <c r="K13" s="85" t="str">
        <f t="shared" si="7"/>
        <v>Yes</v>
      </c>
    </row>
    <row r="14" spans="1:11" x14ac:dyDescent="0.25">
      <c r="A14" s="105" t="s">
        <v>850</v>
      </c>
      <c r="B14" s="60" t="s">
        <v>213</v>
      </c>
      <c r="C14" s="6">
        <v>12.626482212999999</v>
      </c>
      <c r="D14" s="5" t="str">
        <f t="shared" si="4"/>
        <v>N/A</v>
      </c>
      <c r="E14" s="6">
        <v>12.348341548000001</v>
      </c>
      <c r="F14" s="5" t="str">
        <f t="shared" si="5"/>
        <v>N/A</v>
      </c>
      <c r="G14" s="6">
        <v>12.038209033999999</v>
      </c>
      <c r="H14" s="5" t="str">
        <f t="shared" si="6"/>
        <v>N/A</v>
      </c>
      <c r="I14" s="6">
        <v>-2.2000000000000002</v>
      </c>
      <c r="J14" s="6">
        <v>-2.5099999999999998</v>
      </c>
      <c r="K14" s="85" t="str">
        <f t="shared" si="7"/>
        <v>Yes</v>
      </c>
    </row>
    <row r="15" spans="1:11" x14ac:dyDescent="0.25">
      <c r="A15" s="105" t="s">
        <v>651</v>
      </c>
      <c r="B15" s="60" t="s">
        <v>213</v>
      </c>
      <c r="C15" s="5">
        <v>0</v>
      </c>
      <c r="D15" s="5" t="str">
        <f t="shared" si="4"/>
        <v>N/A</v>
      </c>
      <c r="E15" s="5">
        <v>0</v>
      </c>
      <c r="F15" s="5" t="str">
        <f t="shared" si="5"/>
        <v>N/A</v>
      </c>
      <c r="G15" s="5">
        <v>0</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v>10.133060389000001</v>
      </c>
      <c r="D18" s="5" t="str">
        <f t="shared" si="4"/>
        <v>N/A</v>
      </c>
      <c r="E18" s="5">
        <v>29.591280653999998</v>
      </c>
      <c r="F18" s="5" t="str">
        <f t="shared" si="5"/>
        <v>N/A</v>
      </c>
      <c r="G18" s="5">
        <v>29.471635611</v>
      </c>
      <c r="H18" s="5" t="str">
        <f t="shared" si="6"/>
        <v>N/A</v>
      </c>
      <c r="I18" s="6">
        <v>192</v>
      </c>
      <c r="J18" s="6">
        <v>-0.40400000000000003</v>
      </c>
      <c r="K18" s="85" t="str">
        <f t="shared" si="7"/>
        <v>Yes</v>
      </c>
    </row>
    <row r="19" spans="1:11" x14ac:dyDescent="0.25">
      <c r="A19" s="105" t="s">
        <v>205</v>
      </c>
      <c r="B19" s="60" t="s">
        <v>213</v>
      </c>
      <c r="C19" s="5">
        <v>86.868686869000001</v>
      </c>
      <c r="D19" s="5" t="str">
        <f t="shared" si="4"/>
        <v>N/A</v>
      </c>
      <c r="E19" s="5">
        <v>99.582266540999996</v>
      </c>
      <c r="F19" s="5" t="str">
        <f t="shared" si="5"/>
        <v>N/A</v>
      </c>
      <c r="G19" s="5">
        <v>99.971899851000003</v>
      </c>
      <c r="H19" s="5" t="str">
        <f t="shared" si="6"/>
        <v>N/A</v>
      </c>
      <c r="I19" s="6">
        <v>14.64</v>
      </c>
      <c r="J19" s="6">
        <v>0.39129999999999998</v>
      </c>
      <c r="K19" s="85" t="str">
        <f t="shared" si="7"/>
        <v>Yes</v>
      </c>
    </row>
    <row r="20" spans="1:11" x14ac:dyDescent="0.25">
      <c r="A20" s="105" t="s">
        <v>852</v>
      </c>
      <c r="B20" s="60" t="s">
        <v>213</v>
      </c>
      <c r="C20" s="6">
        <v>6</v>
      </c>
      <c r="D20" s="5" t="str">
        <f t="shared" si="4"/>
        <v>N/A</v>
      </c>
      <c r="E20" s="6">
        <v>8.4041046459000004</v>
      </c>
      <c r="F20" s="5" t="str">
        <f t="shared" si="5"/>
        <v>N/A</v>
      </c>
      <c r="G20" s="6">
        <v>8.4570649577000001</v>
      </c>
      <c r="H20" s="5" t="str">
        <f t="shared" si="6"/>
        <v>N/A</v>
      </c>
      <c r="I20" s="6">
        <v>40.07</v>
      </c>
      <c r="J20" s="6">
        <v>0.63019999999999998</v>
      </c>
      <c r="K20" s="85" t="str">
        <f t="shared" si="7"/>
        <v>Yes</v>
      </c>
    </row>
    <row r="21" spans="1:11" x14ac:dyDescent="0.25">
      <c r="A21" s="105" t="s">
        <v>653</v>
      </c>
      <c r="B21" s="60" t="s">
        <v>213</v>
      </c>
      <c r="C21" s="5">
        <v>3.5823950870000001</v>
      </c>
      <c r="D21" s="5" t="str">
        <f t="shared" si="4"/>
        <v>N/A</v>
      </c>
      <c r="E21" s="5">
        <v>59.740812122000001</v>
      </c>
      <c r="F21" s="5" t="str">
        <f t="shared" si="5"/>
        <v>N/A</v>
      </c>
      <c r="G21" s="5">
        <v>63.807867495000004</v>
      </c>
      <c r="H21" s="5" t="str">
        <f t="shared" si="6"/>
        <v>N/A</v>
      </c>
      <c r="I21" s="6">
        <v>1568</v>
      </c>
      <c r="J21" s="6">
        <v>6.8079999999999998</v>
      </c>
      <c r="K21" s="85" t="str">
        <f t="shared" si="7"/>
        <v>Yes</v>
      </c>
    </row>
    <row r="22" spans="1:11" x14ac:dyDescent="0.25">
      <c r="A22" s="105" t="s">
        <v>1683</v>
      </c>
      <c r="B22" s="60" t="s">
        <v>213</v>
      </c>
      <c r="C22" s="5">
        <v>91.428571429000002</v>
      </c>
      <c r="D22" s="5" t="str">
        <f t="shared" si="4"/>
        <v>N/A</v>
      </c>
      <c r="E22" s="5">
        <v>99.735237841</v>
      </c>
      <c r="F22" s="5" t="str">
        <f t="shared" si="5"/>
        <v>N/A</v>
      </c>
      <c r="G22" s="5">
        <v>99.997404216000007</v>
      </c>
      <c r="H22" s="5" t="str">
        <f t="shared" si="6"/>
        <v>N/A</v>
      </c>
      <c r="I22" s="6">
        <v>9.0850000000000009</v>
      </c>
      <c r="J22" s="6">
        <v>0.26290000000000002</v>
      </c>
      <c r="K22" s="85" t="str">
        <f t="shared" si="7"/>
        <v>Yes</v>
      </c>
    </row>
    <row r="23" spans="1:11" x14ac:dyDescent="0.25">
      <c r="A23" s="105" t="s">
        <v>853</v>
      </c>
      <c r="B23" s="60" t="s">
        <v>213</v>
      </c>
      <c r="C23" s="6">
        <v>3.03125</v>
      </c>
      <c r="D23" s="5" t="str">
        <f t="shared" si="4"/>
        <v>N/A</v>
      </c>
      <c r="E23" s="6">
        <v>8.1755192182999998</v>
      </c>
      <c r="F23" s="5" t="str">
        <f t="shared" si="5"/>
        <v>N/A</v>
      </c>
      <c r="G23" s="6">
        <v>7.2458141888999998</v>
      </c>
      <c r="H23" s="5" t="str">
        <f t="shared" si="6"/>
        <v>N/A</v>
      </c>
      <c r="I23" s="6">
        <v>169.7</v>
      </c>
      <c r="J23" s="6">
        <v>-11.4</v>
      </c>
      <c r="K23" s="85" t="str">
        <f t="shared" si="7"/>
        <v>Yes</v>
      </c>
    </row>
    <row r="24" spans="1:11" x14ac:dyDescent="0.25">
      <c r="A24" s="105" t="s">
        <v>15</v>
      </c>
      <c r="B24" s="60" t="s">
        <v>213</v>
      </c>
      <c r="C24" s="5">
        <v>0.71647901739999997</v>
      </c>
      <c r="D24" s="5" t="str">
        <f>IF($B24="N/A","N/A",IF(C24&lt;0,"No","Yes"))</f>
        <v>N/A</v>
      </c>
      <c r="E24" s="5">
        <v>5.7154249999999997E-2</v>
      </c>
      <c r="F24" s="5" t="str">
        <f>IF($B24="N/A","N/A",IF(E24&lt;0,"No","Yes"))</f>
        <v>N/A</v>
      </c>
      <c r="G24" s="5">
        <v>3.9751552799999999E-2</v>
      </c>
      <c r="H24" s="5" t="str">
        <f>IF($B24="N/A","N/A",IF(G24&lt;0,"No","Yes"))</f>
        <v>N/A</v>
      </c>
      <c r="I24" s="6">
        <v>-92</v>
      </c>
      <c r="J24" s="6">
        <v>-30.4</v>
      </c>
      <c r="K24" s="85" t="str">
        <f t="shared" ref="K24:K30" si="8">IF(J24="Div by 0", "N/A", IF(J24="N/A","N/A", IF(J24&gt;30, "No", IF(J24&lt;-30, "No", "Yes"))))</f>
        <v>No</v>
      </c>
    </row>
    <row r="25" spans="1:11" x14ac:dyDescent="0.25">
      <c r="A25" s="105" t="s">
        <v>159</v>
      </c>
      <c r="B25" s="60" t="s">
        <v>213</v>
      </c>
      <c r="C25" s="5">
        <v>96.212896622000002</v>
      </c>
      <c r="D25" s="5" t="str">
        <f>IF($B25="N/A","N/A",IF(C25&lt;0,"No","Yes"))</f>
        <v>N/A</v>
      </c>
      <c r="E25" s="5">
        <v>99.982720807999996</v>
      </c>
      <c r="F25" s="5" t="str">
        <f>IF($B25="N/A","N/A",IF(E25&lt;0,"No","Yes"))</f>
        <v>N/A</v>
      </c>
      <c r="G25" s="5">
        <v>99.992546583999996</v>
      </c>
      <c r="H25" s="5" t="str">
        <f>IF($B25="N/A","N/A",IF(G25&lt;0,"No","Yes"))</f>
        <v>N/A</v>
      </c>
      <c r="I25" s="6">
        <v>3.9180000000000001</v>
      </c>
      <c r="J25" s="6">
        <v>9.7999999999999997E-3</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100</v>
      </c>
      <c r="D27" s="5" t="str">
        <f t="shared" ref="D27:D30" si="9">IF($B27="N/A","N/A",IF(C27&lt;0,"No","Yes"))</f>
        <v>N/A</v>
      </c>
      <c r="E27" s="5">
        <v>99.463015884000001</v>
      </c>
      <c r="F27" s="5" t="str">
        <f t="shared" ref="F27:F30" si="10">IF($B27="N/A","N/A",IF(E27&lt;0,"No","Yes"))</f>
        <v>N/A</v>
      </c>
      <c r="G27" s="5">
        <v>99.395445135000003</v>
      </c>
      <c r="H27" s="5" t="str">
        <f t="shared" ref="H27:H30" si="11">IF($B27="N/A","N/A",IF(G27&lt;0,"No","Yes"))</f>
        <v>N/A</v>
      </c>
      <c r="I27" s="6">
        <v>-0.53700000000000003</v>
      </c>
      <c r="J27" s="6">
        <v>-6.8000000000000005E-2</v>
      </c>
      <c r="K27" s="85" t="str">
        <f t="shared" si="8"/>
        <v>Yes</v>
      </c>
    </row>
    <row r="28" spans="1:11" x14ac:dyDescent="0.25">
      <c r="A28" s="83" t="s">
        <v>372</v>
      </c>
      <c r="B28" s="60" t="s">
        <v>213</v>
      </c>
      <c r="C28" s="5">
        <v>58.239508700000002</v>
      </c>
      <c r="D28" s="5" t="str">
        <f t="shared" si="9"/>
        <v>N/A</v>
      </c>
      <c r="E28" s="5">
        <v>38.269422476000003</v>
      </c>
      <c r="F28" s="5" t="str">
        <f t="shared" si="10"/>
        <v>N/A</v>
      </c>
      <c r="G28" s="5">
        <v>38.649275361999997</v>
      </c>
      <c r="H28" s="5" t="str">
        <f t="shared" si="11"/>
        <v>N/A</v>
      </c>
      <c r="I28" s="6">
        <v>-34.299999999999997</v>
      </c>
      <c r="J28" s="6">
        <v>0.99260000000000004</v>
      </c>
      <c r="K28" s="85" t="str">
        <f t="shared" si="8"/>
        <v>Yes</v>
      </c>
    </row>
    <row r="29" spans="1:11" x14ac:dyDescent="0.25">
      <c r="A29" s="83" t="s">
        <v>374</v>
      </c>
      <c r="B29" s="60" t="s">
        <v>213</v>
      </c>
      <c r="C29" s="5">
        <v>24.974411463999999</v>
      </c>
      <c r="D29" s="5" t="str">
        <f t="shared" si="9"/>
        <v>N/A</v>
      </c>
      <c r="E29" s="5">
        <v>57.364258655999997</v>
      </c>
      <c r="F29" s="5" t="str">
        <f t="shared" si="10"/>
        <v>N/A</v>
      </c>
      <c r="G29" s="5">
        <v>57.918012421999997</v>
      </c>
      <c r="H29" s="5" t="str">
        <f t="shared" si="11"/>
        <v>N/A</v>
      </c>
      <c r="I29" s="6">
        <v>129.69999999999999</v>
      </c>
      <c r="J29" s="6">
        <v>0.96530000000000005</v>
      </c>
      <c r="K29" s="85" t="str">
        <f t="shared" si="8"/>
        <v>Yes</v>
      </c>
    </row>
    <row r="30" spans="1:11" x14ac:dyDescent="0.25">
      <c r="A30" s="100" t="s">
        <v>375</v>
      </c>
      <c r="B30" s="107" t="s">
        <v>213</v>
      </c>
      <c r="C30" s="94">
        <v>1.8423746162000001</v>
      </c>
      <c r="D30" s="94" t="str">
        <f t="shared" si="9"/>
        <v>N/A</v>
      </c>
      <c r="E30" s="94">
        <v>0.14487937789999999</v>
      </c>
      <c r="F30" s="94" t="str">
        <f t="shared" si="10"/>
        <v>N/A</v>
      </c>
      <c r="G30" s="94">
        <v>8.19875776E-2</v>
      </c>
      <c r="H30" s="94" t="str">
        <f t="shared" si="11"/>
        <v>N/A</v>
      </c>
      <c r="I30" s="95">
        <v>-92.1</v>
      </c>
      <c r="J30" s="95">
        <v>-43.4</v>
      </c>
      <c r="K30" s="96" t="str">
        <f t="shared" si="8"/>
        <v>No</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84048378</v>
      </c>
      <c r="D7" s="18" t="str">
        <f>IF($B7="N/A","N/A",IF(C7&gt;15,"No",IF(C7&lt;-15,"No","Yes")))</f>
        <v>N/A</v>
      </c>
      <c r="E7" s="17">
        <v>126748918</v>
      </c>
      <c r="F7" s="18" t="str">
        <f>IF($B7="N/A","N/A",IF(E7&gt;15,"No",IF(E7&lt;-15,"No","Yes")))</f>
        <v>N/A</v>
      </c>
      <c r="G7" s="17">
        <v>135232813</v>
      </c>
      <c r="H7" s="18" t="str">
        <f>IF($B7="N/A","N/A",IF(G7&gt;15,"No",IF(G7&lt;-15,"No","Yes")))</f>
        <v>N/A</v>
      </c>
      <c r="I7" s="19">
        <v>50.8</v>
      </c>
      <c r="J7" s="19">
        <v>6.6929999999999996</v>
      </c>
      <c r="K7" s="86" t="str">
        <f t="shared" ref="K7:K54" si="0">IF(J7="Div by 0", "N/A", IF(J7="N/A","N/A", IF(J7&gt;30, "No", IF(J7&lt;-30, "No", "Yes"))))</f>
        <v>Yes</v>
      </c>
    </row>
    <row r="8" spans="1:11" x14ac:dyDescent="0.25">
      <c r="A8" s="104" t="s">
        <v>362</v>
      </c>
      <c r="B8" s="16" t="s">
        <v>213</v>
      </c>
      <c r="C8" s="80">
        <v>33.250431079000002</v>
      </c>
      <c r="D8" s="18" t="str">
        <f>IF($B8="N/A","N/A",IF(C8&gt;15,"No",IF(C8&lt;-15,"No","Yes")))</f>
        <v>N/A</v>
      </c>
      <c r="E8" s="20">
        <v>19.188295556</v>
      </c>
      <c r="F8" s="18" t="str">
        <f>IF($B8="N/A","N/A",IF(E8&gt;15,"No",IF(E8&lt;-15,"No","Yes")))</f>
        <v>N/A</v>
      </c>
      <c r="G8" s="20">
        <v>16.593654678</v>
      </c>
      <c r="H8" s="18" t="str">
        <f>IF($B8="N/A","N/A",IF(G8&gt;15,"No",IF(G8&lt;-15,"No","Yes")))</f>
        <v>N/A</v>
      </c>
      <c r="I8" s="19">
        <v>-42.3</v>
      </c>
      <c r="J8" s="19">
        <v>-13.5</v>
      </c>
      <c r="K8" s="86" t="str">
        <f t="shared" si="0"/>
        <v>Yes</v>
      </c>
    </row>
    <row r="9" spans="1:11" x14ac:dyDescent="0.25">
      <c r="A9" s="104" t="s">
        <v>119</v>
      </c>
      <c r="B9" s="21" t="s">
        <v>213</v>
      </c>
      <c r="C9" s="53">
        <v>11.586468688</v>
      </c>
      <c r="D9" s="5" t="str">
        <f>IF($B9="N/A","N/A",IF(C9&gt;15,"No",IF(C9&lt;-15,"No","Yes")))</f>
        <v>N/A</v>
      </c>
      <c r="E9" s="5">
        <v>44.068204985000001</v>
      </c>
      <c r="F9" s="5" t="str">
        <f>IF($B9="N/A","N/A",IF(E9&gt;15,"No",IF(E9&lt;-15,"No","Yes")))</f>
        <v>N/A</v>
      </c>
      <c r="G9" s="5">
        <v>48.108977811000003</v>
      </c>
      <c r="H9" s="5" t="str">
        <f>IF($B9="N/A","N/A",IF(G9&gt;15,"No",IF(G9&lt;-15,"No","Yes")))</f>
        <v>N/A</v>
      </c>
      <c r="I9" s="6">
        <v>280.3</v>
      </c>
      <c r="J9" s="6">
        <v>9.1690000000000005</v>
      </c>
      <c r="K9" s="85" t="str">
        <f t="shared" si="0"/>
        <v>Yes</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55.162123414</v>
      </c>
      <c r="D11" s="5" t="str">
        <f>IF($B11="N/A","N/A",IF(C11&gt;15,"No",IF(C11&lt;-15,"No","Yes")))</f>
        <v>N/A</v>
      </c>
      <c r="E11" s="5">
        <v>36.742081696</v>
      </c>
      <c r="F11" s="5" t="str">
        <f>IF($B11="N/A","N/A",IF(E11&gt;15,"No",IF(E11&lt;-15,"No","Yes")))</f>
        <v>N/A</v>
      </c>
      <c r="G11" s="5">
        <v>35.293979280000002</v>
      </c>
      <c r="H11" s="5" t="str">
        <f>IF($B11="N/A","N/A",IF(G11&gt;15,"No",IF(G11&lt;-15,"No","Yes")))</f>
        <v>N/A</v>
      </c>
      <c r="I11" s="6">
        <v>-33.4</v>
      </c>
      <c r="J11" s="6">
        <v>-3.94</v>
      </c>
      <c r="K11" s="85" t="str">
        <f t="shared" si="0"/>
        <v>Yes</v>
      </c>
    </row>
    <row r="12" spans="1:11" x14ac:dyDescent="0.25">
      <c r="A12" s="104" t="s">
        <v>855</v>
      </c>
      <c r="B12" s="55" t="s">
        <v>214</v>
      </c>
      <c r="C12" s="53">
        <v>73.384881769000003</v>
      </c>
      <c r="D12" s="5" t="str">
        <f>IF(OR($B12="N/A",$C12="N/A"),"N/A",IF(C12&gt;100,"No",IF(C12&lt;95,"No","Yes")))</f>
        <v>No</v>
      </c>
      <c r="E12" s="53">
        <v>81.614893460999994</v>
      </c>
      <c r="F12" s="5" t="str">
        <f>IF(OR($B12="N/A",$E12="N/A"),"N/A",IF(E12&gt;100,"No",IF(E12&lt;95,"No","Yes")))</f>
        <v>No</v>
      </c>
      <c r="G12" s="53">
        <v>85.520225959000001</v>
      </c>
      <c r="H12" s="5" t="str">
        <f>IF($B12="N/A","N/A",IF(G12&gt;100,"No",IF(G12&lt;95,"No","Yes")))</f>
        <v>No</v>
      </c>
      <c r="I12" s="56">
        <v>11.21</v>
      </c>
      <c r="J12" s="56">
        <v>4.7850000000000001</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65.088557058000006</v>
      </c>
      <c r="D15" s="5" t="str">
        <f>IF(OR($B15="N/A",$C15="N/A"),"N/A",IF(C15&gt;100,"No",IF(C15&lt;95,"No","Yes")))</f>
        <v>No</v>
      </c>
      <c r="E15" s="53">
        <v>72.206814354000002</v>
      </c>
      <c r="F15" s="5" t="str">
        <f>IF(OR($B15="N/A",$E15="N/A"),"N/A",IF(E15&gt;100,"No",IF(E15&lt;95,"No","Yes")))</f>
        <v>No</v>
      </c>
      <c r="G15" s="53">
        <v>77.134390616000005</v>
      </c>
      <c r="H15" s="5" t="str">
        <f>IF($B15="N/A","N/A",IF(G15&gt;100,"No",IF(G15&lt;95,"No","Yes")))</f>
        <v>No</v>
      </c>
      <c r="I15" s="56">
        <v>10.94</v>
      </c>
      <c r="J15" s="56">
        <v>6.8239999999999998</v>
      </c>
      <c r="K15" s="85" t="str">
        <f t="shared" si="0"/>
        <v>Yes</v>
      </c>
    </row>
    <row r="16" spans="1:11" x14ac:dyDescent="0.25">
      <c r="A16" s="104" t="s">
        <v>331</v>
      </c>
      <c r="B16" s="21" t="s">
        <v>213</v>
      </c>
      <c r="C16" s="43">
        <v>27946448</v>
      </c>
      <c r="D16" s="5" t="str">
        <f>IF($B16="N/A","N/A",IF(C16&gt;15,"No",IF(C16&lt;-15,"No","Yes")))</f>
        <v>N/A</v>
      </c>
      <c r="E16" s="22">
        <v>24320957</v>
      </c>
      <c r="F16" s="5" t="str">
        <f>IF($B16="N/A","N/A",IF(E16&gt;15,"No",IF(E16&lt;-15,"No","Yes")))</f>
        <v>N/A</v>
      </c>
      <c r="G16" s="22">
        <v>22440066</v>
      </c>
      <c r="H16" s="5" t="str">
        <f>IF($B16="N/A","N/A",IF(G16&gt;15,"No",IF(G16&lt;-15,"No","Yes")))</f>
        <v>N/A</v>
      </c>
      <c r="I16" s="6">
        <v>-13</v>
      </c>
      <c r="J16" s="6">
        <v>-7.73</v>
      </c>
      <c r="K16" s="85" t="str">
        <f t="shared" si="0"/>
        <v>Yes</v>
      </c>
    </row>
    <row r="17" spans="1:11" x14ac:dyDescent="0.25">
      <c r="A17" s="104" t="s">
        <v>439</v>
      </c>
      <c r="B17" s="21" t="s">
        <v>215</v>
      </c>
      <c r="C17" s="53">
        <v>5.8434152347000001</v>
      </c>
      <c r="D17" s="5" t="str">
        <f>IF($B17="N/A","N/A",IF(C17&gt;20,"No",IF(C17&lt;5,"No","Yes")))</f>
        <v>Yes</v>
      </c>
      <c r="E17" s="5">
        <v>7.5723171583999997</v>
      </c>
      <c r="F17" s="5" t="str">
        <f>IF($B17="N/A","N/A",IF(E17&gt;20,"No",IF(E17&lt;5,"No","Yes")))</f>
        <v>Yes</v>
      </c>
      <c r="G17" s="5">
        <v>9.6746417768999997</v>
      </c>
      <c r="H17" s="5" t="str">
        <f>IF($B17="N/A","N/A",IF(G17&gt;20,"No",IF(G17&lt;5,"No","Yes")))</f>
        <v>Yes</v>
      </c>
      <c r="I17" s="6">
        <v>29.59</v>
      </c>
      <c r="J17" s="6">
        <v>27.76</v>
      </c>
      <c r="K17" s="85" t="str">
        <f t="shared" si="0"/>
        <v>Yes</v>
      </c>
    </row>
    <row r="18" spans="1:11" x14ac:dyDescent="0.25">
      <c r="A18" s="104" t="s">
        <v>440</v>
      </c>
      <c r="B18" s="16" t="s">
        <v>213</v>
      </c>
      <c r="C18" s="53">
        <v>94.156584765000005</v>
      </c>
      <c r="D18" s="5" t="str">
        <f>IF($B18="N/A","N/A",IF(C18&gt;15,"No",IF(C18&lt;-15,"No","Yes")))</f>
        <v>N/A</v>
      </c>
      <c r="E18" s="5">
        <v>92.427682841999996</v>
      </c>
      <c r="F18" s="5" t="str">
        <f>IF($B18="N/A","N/A",IF(E18&gt;15,"No",IF(E18&lt;-15,"No","Yes")))</f>
        <v>N/A</v>
      </c>
      <c r="G18" s="5">
        <v>90.325358222999995</v>
      </c>
      <c r="H18" s="5" t="str">
        <f>IF($B18="N/A","N/A",IF(G18&gt;15,"No",IF(G18&lt;-15,"No","Yes")))</f>
        <v>N/A</v>
      </c>
      <c r="I18" s="6">
        <v>-1.84</v>
      </c>
      <c r="J18" s="6">
        <v>-2.27</v>
      </c>
      <c r="K18" s="85" t="str">
        <f t="shared" si="0"/>
        <v>Yes</v>
      </c>
    </row>
    <row r="19" spans="1:11" x14ac:dyDescent="0.25">
      <c r="A19" s="104" t="s">
        <v>441</v>
      </c>
      <c r="B19" s="21" t="s">
        <v>216</v>
      </c>
      <c r="C19" s="53">
        <v>0</v>
      </c>
      <c r="D19" s="5" t="str">
        <f>IF($B19="N/A","N/A",IF(C19&gt;1,"Yes","No"))</f>
        <v>No</v>
      </c>
      <c r="E19" s="5">
        <v>2.05584E-4</v>
      </c>
      <c r="F19" s="5" t="str">
        <f>IF($B19="N/A","N/A",IF(E19&gt;1,"Yes","No"))</f>
        <v>No</v>
      </c>
      <c r="G19" s="5">
        <v>0.31894291219999998</v>
      </c>
      <c r="H19" s="5" t="str">
        <f>IF($B19="N/A","N/A",IF(G19&gt;1,"Yes","No"))</f>
        <v>No</v>
      </c>
      <c r="I19" s="6" t="s">
        <v>1747</v>
      </c>
      <c r="J19" s="6">
        <v>155000</v>
      </c>
      <c r="K19" s="85" t="str">
        <f t="shared" si="0"/>
        <v>No</v>
      </c>
    </row>
    <row r="20" spans="1:11" x14ac:dyDescent="0.25">
      <c r="A20" s="104" t="s">
        <v>857</v>
      </c>
      <c r="B20" s="21" t="s">
        <v>213</v>
      </c>
      <c r="C20" s="46" t="s">
        <v>1747</v>
      </c>
      <c r="D20" s="5" t="str">
        <f>IF($B20="N/A","N/A",IF(C20&gt;15,"No",IF(C20&lt;-15,"No","Yes")))</f>
        <v>N/A</v>
      </c>
      <c r="E20" s="23">
        <v>172.36</v>
      </c>
      <c r="F20" s="5" t="str">
        <f>IF($B20="N/A","N/A",IF(E20&gt;15,"No",IF(E20&lt;-15,"No","Yes")))</f>
        <v>N/A</v>
      </c>
      <c r="G20" s="23">
        <v>425.08046554999999</v>
      </c>
      <c r="H20" s="5" t="str">
        <f>IF($B20="N/A","N/A",IF(G20&gt;15,"No",IF(G20&lt;-15,"No","Yes")))</f>
        <v>N/A</v>
      </c>
      <c r="I20" s="6" t="s">
        <v>1747</v>
      </c>
      <c r="J20" s="6">
        <v>146.6</v>
      </c>
      <c r="K20" s="85" t="str">
        <f t="shared" si="0"/>
        <v>No</v>
      </c>
    </row>
    <row r="21" spans="1:11" x14ac:dyDescent="0.25">
      <c r="A21" s="104" t="s">
        <v>34</v>
      </c>
      <c r="B21" s="21" t="s">
        <v>213</v>
      </c>
      <c r="C21" s="57">
        <v>20.862613377999999</v>
      </c>
      <c r="D21" s="5" t="str">
        <f>IF($B21="N/A","N/A",IF(C21&gt;15,"No",IF(C21&lt;-15,"No","Yes")))</f>
        <v>N/A</v>
      </c>
      <c r="E21" s="58">
        <v>26.205041983000001</v>
      </c>
      <c r="F21" s="5" t="str">
        <f>IF($B21="N/A","N/A",IF(E21&gt;15,"No",IF(E21&lt;-15,"No","Yes")))</f>
        <v>N/A</v>
      </c>
      <c r="G21" s="58">
        <v>27.683226116</v>
      </c>
      <c r="H21" s="5" t="str">
        <f>IF($B21="N/A","N/A",IF(G21&gt;15,"No",IF(G21&lt;-15,"No","Yes")))</f>
        <v>N/A</v>
      </c>
      <c r="I21" s="6">
        <v>25.61</v>
      </c>
      <c r="J21" s="6">
        <v>5.641</v>
      </c>
      <c r="K21" s="85" t="str">
        <f t="shared" si="0"/>
        <v>Yes</v>
      </c>
    </row>
    <row r="22" spans="1:11" x14ac:dyDescent="0.25">
      <c r="A22" s="104" t="s">
        <v>1684</v>
      </c>
      <c r="B22" s="21" t="s">
        <v>213</v>
      </c>
      <c r="C22" s="57">
        <v>36.979217599999998</v>
      </c>
      <c r="D22" s="5" t="str">
        <f>IF($B22="N/A","N/A",IF(C22&gt;15,"No",IF(C22&lt;-15,"No","Yes")))</f>
        <v>N/A</v>
      </c>
      <c r="E22" s="58">
        <v>38.959895093</v>
      </c>
      <c r="F22" s="5" t="str">
        <f>IF($B22="N/A","N/A",IF(E22&gt;15,"No",IF(E22&lt;-15,"No","Yes")))</f>
        <v>N/A</v>
      </c>
      <c r="G22" s="58">
        <v>40.332353056000002</v>
      </c>
      <c r="H22" s="5" t="str">
        <f>IF($B22="N/A","N/A",IF(G22&gt;15,"No",IF(G22&lt;-15,"No","Yes")))</f>
        <v>N/A</v>
      </c>
      <c r="I22" s="6">
        <v>5.3559999999999999</v>
      </c>
      <c r="J22" s="6">
        <v>3.5230000000000001</v>
      </c>
      <c r="K22" s="85" t="str">
        <f t="shared" si="0"/>
        <v>Yes</v>
      </c>
    </row>
    <row r="23" spans="1:11" x14ac:dyDescent="0.25">
      <c r="A23" s="104" t="s">
        <v>35</v>
      </c>
      <c r="B23" s="21" t="s">
        <v>213</v>
      </c>
      <c r="C23" s="57">
        <v>4.5492109764000004</v>
      </c>
      <c r="D23" s="5" t="str">
        <f>IF($B23="N/A","N/A",IF(C23&gt;15,"No",IF(C23&lt;-15,"No","Yes")))</f>
        <v>N/A</v>
      </c>
      <c r="E23" s="58">
        <v>0.52593103590000001</v>
      </c>
      <c r="F23" s="5" t="str">
        <f>IF($B23="N/A","N/A",IF(E23&gt;15,"No",IF(E23&lt;-15,"No","Yes")))</f>
        <v>N/A</v>
      </c>
      <c r="G23" s="58">
        <v>0</v>
      </c>
      <c r="H23" s="5" t="str">
        <f>IF($B23="N/A","N/A",IF(G23&gt;15,"No",IF(G23&lt;-15,"No","Yes")))</f>
        <v>N/A</v>
      </c>
      <c r="I23" s="6">
        <v>-88.4</v>
      </c>
      <c r="J23" s="6">
        <v>-100</v>
      </c>
      <c r="K23" s="85" t="str">
        <f t="shared" si="0"/>
        <v>No</v>
      </c>
    </row>
    <row r="24" spans="1:11" x14ac:dyDescent="0.25">
      <c r="A24" s="104" t="s">
        <v>858</v>
      </c>
      <c r="B24" s="21" t="s">
        <v>243</v>
      </c>
      <c r="C24" s="46">
        <v>471.86272611999999</v>
      </c>
      <c r="D24" s="5" t="str">
        <f>IF($B24="N/A","N/A",IF(C24&gt;300,"No",IF(C24&lt;75,"No","Yes")))</f>
        <v>No</v>
      </c>
      <c r="E24" s="23">
        <v>470.88456374999998</v>
      </c>
      <c r="F24" s="5" t="str">
        <f>IF($B24="N/A","N/A",IF(E24&gt;300,"No",IF(E24&lt;75,"No","Yes")))</f>
        <v>No</v>
      </c>
      <c r="G24" s="23">
        <v>495.10911277999998</v>
      </c>
      <c r="H24" s="5" t="str">
        <f>IF($B24="N/A","N/A",IF(G24&gt;300,"No",IF(G24&lt;75,"No","Yes")))</f>
        <v>No</v>
      </c>
      <c r="I24" s="6">
        <v>-0.20699999999999999</v>
      </c>
      <c r="J24" s="6">
        <v>5.1440000000000001</v>
      </c>
      <c r="K24" s="85" t="str">
        <f t="shared" si="0"/>
        <v>Yes</v>
      </c>
    </row>
    <row r="25" spans="1:11" x14ac:dyDescent="0.25">
      <c r="A25" s="104" t="s">
        <v>859</v>
      </c>
      <c r="B25" s="21" t="s">
        <v>244</v>
      </c>
      <c r="C25" s="46">
        <v>101.42077635</v>
      </c>
      <c r="D25" s="5" t="str">
        <f>IF($B25="N/A","N/A",IF(C25&gt;250,"No",IF(C25&lt;20,"No","Yes")))</f>
        <v>Yes</v>
      </c>
      <c r="E25" s="23">
        <v>100.25206847</v>
      </c>
      <c r="F25" s="5" t="str">
        <f>IF($B25="N/A","N/A",IF(E25&gt;250,"No",IF(E25&lt;20,"No","Yes")))</f>
        <v>Yes</v>
      </c>
      <c r="G25" s="23">
        <v>98.142666707000004</v>
      </c>
      <c r="H25" s="5" t="str">
        <f>IF($B25="N/A","N/A",IF(G25&gt;250,"No",IF(G25&lt;20,"No","Yes")))</f>
        <v>Yes</v>
      </c>
      <c r="I25" s="6">
        <v>-1.1499999999999999</v>
      </c>
      <c r="J25" s="6">
        <v>-2.1</v>
      </c>
      <c r="K25" s="85" t="str">
        <f t="shared" si="0"/>
        <v>Yes</v>
      </c>
    </row>
    <row r="26" spans="1:11" x14ac:dyDescent="0.25">
      <c r="A26" s="104" t="s">
        <v>860</v>
      </c>
      <c r="B26" s="21" t="s">
        <v>245</v>
      </c>
      <c r="C26" s="46">
        <v>4.2948036178000004</v>
      </c>
      <c r="D26" s="5" t="str">
        <f>IF($B26="N/A","N/A",IF(C26&gt;5,"No",IF(C26&lt;3,"No","Yes")))</f>
        <v>Yes</v>
      </c>
      <c r="E26" s="23">
        <v>5.9667880745000001</v>
      </c>
      <c r="F26" s="5" t="str">
        <f>IF($B26="N/A","N/A",IF(E26&gt;5,"No",IF(E26&lt;3,"No","Yes")))</f>
        <v>No</v>
      </c>
      <c r="G26" s="23" t="s">
        <v>1747</v>
      </c>
      <c r="H26" s="5" t="str">
        <f>IF($B26="N/A","N/A",IF(G26&gt;5,"No",IF(G26&lt;3,"No","Yes")))</f>
        <v>No</v>
      </c>
      <c r="I26" s="6">
        <v>38.93</v>
      </c>
      <c r="J26" s="6" t="s">
        <v>1747</v>
      </c>
      <c r="K26" s="85" t="str">
        <f t="shared" si="0"/>
        <v>N/A</v>
      </c>
    </row>
    <row r="27" spans="1:11" x14ac:dyDescent="0.25">
      <c r="A27" s="104" t="s">
        <v>131</v>
      </c>
      <c r="B27" s="21" t="s">
        <v>213</v>
      </c>
      <c r="C27" s="43">
        <v>116197</v>
      </c>
      <c r="D27" s="21" t="s">
        <v>213</v>
      </c>
      <c r="E27" s="22">
        <v>98063</v>
      </c>
      <c r="F27" s="21" t="s">
        <v>213</v>
      </c>
      <c r="G27" s="22">
        <v>417665</v>
      </c>
      <c r="H27" s="5" t="str">
        <f>IF($B27="N/A","N/A",IF(G27&gt;15,"No",IF(G27&lt;-15,"No","Yes")))</f>
        <v>N/A</v>
      </c>
      <c r="I27" s="6">
        <v>-15.6</v>
      </c>
      <c r="J27" s="6">
        <v>325.89999999999998</v>
      </c>
      <c r="K27" s="85" t="str">
        <f t="shared" si="0"/>
        <v>No</v>
      </c>
    </row>
    <row r="28" spans="1:11" x14ac:dyDescent="0.25">
      <c r="A28" s="104" t="s">
        <v>346</v>
      </c>
      <c r="B28" s="21" t="s">
        <v>213</v>
      </c>
      <c r="C28" s="44">
        <v>0.1382501397</v>
      </c>
      <c r="D28" s="21" t="s">
        <v>213</v>
      </c>
      <c r="E28" s="4">
        <v>7.7367918800000005E-2</v>
      </c>
      <c r="F28" s="21" t="s">
        <v>213</v>
      </c>
      <c r="G28" s="4">
        <v>0.30884885899999998</v>
      </c>
      <c r="H28" s="5" t="str">
        <f>IF($B28="N/A","N/A",IF(G28&gt;15,"No",IF(G28&lt;-15,"No","Yes")))</f>
        <v>N/A</v>
      </c>
      <c r="I28" s="6">
        <v>-44</v>
      </c>
      <c r="J28" s="6">
        <v>299.2</v>
      </c>
      <c r="K28" s="85" t="str">
        <f t="shared" si="0"/>
        <v>No</v>
      </c>
    </row>
    <row r="29" spans="1:11" ht="25" x14ac:dyDescent="0.25">
      <c r="A29" s="104" t="s">
        <v>836</v>
      </c>
      <c r="B29" s="21" t="s">
        <v>213</v>
      </c>
      <c r="C29" s="23">
        <v>239.28269232</v>
      </c>
      <c r="D29" s="21" t="s">
        <v>213</v>
      </c>
      <c r="E29" s="23">
        <v>202.20627555999999</v>
      </c>
      <c r="F29" s="21" t="s">
        <v>213</v>
      </c>
      <c r="G29" s="23">
        <v>92.604589802999996</v>
      </c>
      <c r="H29" s="21" t="s">
        <v>213</v>
      </c>
      <c r="I29" s="6">
        <v>-15.5</v>
      </c>
      <c r="J29" s="6">
        <v>-54.2</v>
      </c>
      <c r="K29" s="85" t="str">
        <f t="shared" si="0"/>
        <v>No</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85" t="str">
        <f t="shared" si="0"/>
        <v>N/A</v>
      </c>
    </row>
    <row r="31" spans="1:11" x14ac:dyDescent="0.25">
      <c r="A31" s="104" t="s">
        <v>206</v>
      </c>
      <c r="B31" s="59" t="s">
        <v>213</v>
      </c>
      <c r="C31" s="43">
        <v>15503037</v>
      </c>
      <c r="D31" s="5" t="str">
        <f t="shared" ref="D31:F50" si="4">IF($B31="N/A","N/A",IF(C31&lt;0,"No","Yes"))</f>
        <v>N/A</v>
      </c>
      <c r="E31" s="43">
        <v>18577526</v>
      </c>
      <c r="F31" s="5" t="str">
        <f t="shared" si="4"/>
        <v>N/A</v>
      </c>
      <c r="G31" s="43">
        <v>19426341</v>
      </c>
      <c r="H31" s="5" t="str">
        <f t="shared" ref="H31:H50" si="5">IF($B31="N/A","N/A",IF(G31&lt;0,"No","Yes"))</f>
        <v>N/A</v>
      </c>
      <c r="I31" s="6">
        <v>19.829999999999998</v>
      </c>
      <c r="J31" s="6">
        <v>4.569</v>
      </c>
      <c r="K31" s="85" t="str">
        <f t="shared" si="0"/>
        <v>Yes</v>
      </c>
    </row>
    <row r="32" spans="1:11" x14ac:dyDescent="0.25">
      <c r="A32" s="108" t="s">
        <v>654</v>
      </c>
      <c r="B32" s="59" t="s">
        <v>213</v>
      </c>
      <c r="C32" s="44">
        <v>99.508257639999997</v>
      </c>
      <c r="D32" s="5" t="str">
        <f t="shared" si="4"/>
        <v>N/A</v>
      </c>
      <c r="E32" s="44">
        <v>99.771530396000003</v>
      </c>
      <c r="F32" s="5" t="str">
        <f t="shared" si="4"/>
        <v>N/A</v>
      </c>
      <c r="G32" s="44">
        <v>99.144820941999996</v>
      </c>
      <c r="H32" s="5" t="str">
        <f t="shared" si="5"/>
        <v>N/A</v>
      </c>
      <c r="I32" s="6">
        <v>0.2646</v>
      </c>
      <c r="J32" s="6">
        <v>-0.628</v>
      </c>
      <c r="K32" s="85" t="str">
        <f t="shared" si="0"/>
        <v>Yes</v>
      </c>
    </row>
    <row r="33" spans="1:11" x14ac:dyDescent="0.25">
      <c r="A33" s="108" t="s">
        <v>655</v>
      </c>
      <c r="B33" s="59" t="s">
        <v>213</v>
      </c>
      <c r="C33" s="44">
        <v>7.7339684999999997E-3</v>
      </c>
      <c r="D33" s="5" t="str">
        <f t="shared" si="4"/>
        <v>N/A</v>
      </c>
      <c r="E33" s="44">
        <v>8.3272659999999998E-3</v>
      </c>
      <c r="F33" s="5" t="str">
        <f t="shared" si="4"/>
        <v>N/A</v>
      </c>
      <c r="G33" s="44">
        <v>8.6480515999999997E-3</v>
      </c>
      <c r="H33" s="5" t="str">
        <f t="shared" si="5"/>
        <v>N/A</v>
      </c>
      <c r="I33" s="6">
        <v>7.6710000000000003</v>
      </c>
      <c r="J33" s="6">
        <v>3.8519999999999999</v>
      </c>
      <c r="K33" s="85" t="str">
        <f t="shared" si="0"/>
        <v>Yes</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0.48390518580000003</v>
      </c>
      <c r="D35" s="5" t="str">
        <f t="shared" si="4"/>
        <v>N/A</v>
      </c>
      <c r="E35" s="44">
        <v>0.2200346806</v>
      </c>
      <c r="F35" s="5" t="str">
        <f t="shared" si="4"/>
        <v>N/A</v>
      </c>
      <c r="G35" s="44">
        <v>0.84653100650000002</v>
      </c>
      <c r="H35" s="5" t="str">
        <f t="shared" si="5"/>
        <v>N/A</v>
      </c>
      <c r="I35" s="6">
        <v>-54.5</v>
      </c>
      <c r="J35" s="6">
        <v>284.7</v>
      </c>
      <c r="K35" s="85" t="str">
        <f t="shared" si="0"/>
        <v>No</v>
      </c>
    </row>
    <row r="36" spans="1:11" x14ac:dyDescent="0.25">
      <c r="A36" s="108" t="s">
        <v>349</v>
      </c>
      <c r="B36" s="59" t="s">
        <v>213</v>
      </c>
      <c r="C36" s="43">
        <v>27479308</v>
      </c>
      <c r="D36" s="5" t="str">
        <f t="shared" si="4"/>
        <v>N/A</v>
      </c>
      <c r="E36" s="43">
        <v>27619817</v>
      </c>
      <c r="F36" s="5" t="str">
        <f t="shared" si="4"/>
        <v>N/A</v>
      </c>
      <c r="G36" s="43">
        <v>28302700</v>
      </c>
      <c r="H36" s="5" t="str">
        <f t="shared" si="5"/>
        <v>N/A</v>
      </c>
      <c r="I36" s="6">
        <v>0.51129999999999998</v>
      </c>
      <c r="J36" s="6">
        <v>2.472</v>
      </c>
      <c r="K36" s="85" t="str">
        <f t="shared" si="0"/>
        <v>Yes</v>
      </c>
    </row>
    <row r="37" spans="1:11" x14ac:dyDescent="0.25">
      <c r="A37" s="108" t="s">
        <v>658</v>
      </c>
      <c r="B37" s="59" t="s">
        <v>213</v>
      </c>
      <c r="C37" s="44">
        <v>0</v>
      </c>
      <c r="D37" s="5" t="str">
        <f t="shared" si="4"/>
        <v>N/A</v>
      </c>
      <c r="E37" s="44">
        <v>0</v>
      </c>
      <c r="F37" s="5" t="str">
        <f t="shared" si="4"/>
        <v>N/A</v>
      </c>
      <c r="G37" s="44">
        <v>0</v>
      </c>
      <c r="H37" s="5" t="str">
        <f t="shared" si="5"/>
        <v>N/A</v>
      </c>
      <c r="I37" s="6" t="s">
        <v>1747</v>
      </c>
      <c r="J37" s="6" t="s">
        <v>1747</v>
      </c>
      <c r="K37" s="85" t="str">
        <f t="shared" si="0"/>
        <v>N/A</v>
      </c>
    </row>
    <row r="38" spans="1:11" x14ac:dyDescent="0.25">
      <c r="A38" s="108" t="s">
        <v>659</v>
      </c>
      <c r="B38" s="59" t="s">
        <v>213</v>
      </c>
      <c r="C38" s="44">
        <v>80.088155786000002</v>
      </c>
      <c r="D38" s="5" t="str">
        <f t="shared" si="4"/>
        <v>N/A</v>
      </c>
      <c r="E38" s="44">
        <v>80.243985686000002</v>
      </c>
      <c r="F38" s="5" t="str">
        <f t="shared" si="4"/>
        <v>N/A</v>
      </c>
      <c r="G38" s="44">
        <v>79.761075797999993</v>
      </c>
      <c r="H38" s="5" t="str">
        <f t="shared" si="5"/>
        <v>N/A</v>
      </c>
      <c r="I38" s="6">
        <v>0.1946</v>
      </c>
      <c r="J38" s="6">
        <v>-0.60199999999999998</v>
      </c>
      <c r="K38" s="85" t="str">
        <f t="shared" si="0"/>
        <v>Yes</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6.4448493000000004E-3</v>
      </c>
      <c r="D40" s="5" t="str">
        <f t="shared" si="4"/>
        <v>N/A</v>
      </c>
      <c r="E40" s="44">
        <v>2.2013179999999999E-3</v>
      </c>
      <c r="F40" s="5" t="str">
        <f t="shared" si="4"/>
        <v>N/A</v>
      </c>
      <c r="G40" s="44">
        <v>3.0809780999999999E-3</v>
      </c>
      <c r="H40" s="5" t="str">
        <f t="shared" si="5"/>
        <v>N/A</v>
      </c>
      <c r="I40" s="6">
        <v>-65.8</v>
      </c>
      <c r="J40" s="6">
        <v>39.96</v>
      </c>
      <c r="K40" s="85" t="str">
        <f t="shared" si="0"/>
        <v>No</v>
      </c>
    </row>
    <row r="41" spans="1:11" x14ac:dyDescent="0.25">
      <c r="A41" s="108" t="s">
        <v>662</v>
      </c>
      <c r="B41" s="59" t="s">
        <v>213</v>
      </c>
      <c r="C41" s="44">
        <v>19.758441515000001</v>
      </c>
      <c r="D41" s="5" t="str">
        <f t="shared" si="4"/>
        <v>N/A</v>
      </c>
      <c r="E41" s="44">
        <v>19.591103735000001</v>
      </c>
      <c r="F41" s="5" t="str">
        <f t="shared" si="4"/>
        <v>N/A</v>
      </c>
      <c r="G41" s="44">
        <v>19.260727774999999</v>
      </c>
      <c r="H41" s="5" t="str">
        <f t="shared" si="5"/>
        <v>N/A</v>
      </c>
      <c r="I41" s="6">
        <v>-0.84699999999999998</v>
      </c>
      <c r="J41" s="6">
        <v>-1.69</v>
      </c>
      <c r="K41" s="85" t="str">
        <f t="shared" si="0"/>
        <v>Yes</v>
      </c>
    </row>
    <row r="42" spans="1:11" x14ac:dyDescent="0.25">
      <c r="A42" s="108" t="s">
        <v>663</v>
      </c>
      <c r="B42" s="59" t="s">
        <v>213</v>
      </c>
      <c r="C42" s="44">
        <v>99.853042150999997</v>
      </c>
      <c r="D42" s="5" t="str">
        <f t="shared" si="4"/>
        <v>N/A</v>
      </c>
      <c r="E42" s="44">
        <v>99.837290738999997</v>
      </c>
      <c r="F42" s="5" t="str">
        <f t="shared" si="4"/>
        <v>N/A</v>
      </c>
      <c r="G42" s="44">
        <v>99.024884552000003</v>
      </c>
      <c r="H42" s="5" t="str">
        <f t="shared" si="5"/>
        <v>N/A</v>
      </c>
      <c r="I42" s="6">
        <v>-1.6E-2</v>
      </c>
      <c r="J42" s="6">
        <v>-0.81399999999999995</v>
      </c>
      <c r="K42" s="85" t="str">
        <f t="shared" si="0"/>
        <v>Yes</v>
      </c>
    </row>
    <row r="43" spans="1:11" x14ac:dyDescent="0.25">
      <c r="A43" s="108" t="s">
        <v>664</v>
      </c>
      <c r="B43" s="59" t="s">
        <v>213</v>
      </c>
      <c r="C43" s="44">
        <v>3.3017570900000001E-2</v>
      </c>
      <c r="D43" s="5" t="str">
        <f t="shared" si="4"/>
        <v>N/A</v>
      </c>
      <c r="E43" s="44">
        <v>4.3352930300000002E-2</v>
      </c>
      <c r="F43" s="5" t="str">
        <f t="shared" si="4"/>
        <v>N/A</v>
      </c>
      <c r="G43" s="44">
        <v>4.9889233200000001E-2</v>
      </c>
      <c r="H43" s="5" t="str">
        <f t="shared" si="5"/>
        <v>N/A</v>
      </c>
      <c r="I43" s="6">
        <v>31.3</v>
      </c>
      <c r="J43" s="6">
        <v>15.08</v>
      </c>
      <c r="K43" s="85" t="str">
        <f t="shared" si="0"/>
        <v>Yes</v>
      </c>
    </row>
    <row r="44" spans="1:11" x14ac:dyDescent="0.25">
      <c r="A44" s="108" t="s">
        <v>665</v>
      </c>
      <c r="B44" s="59" t="s">
        <v>213</v>
      </c>
      <c r="C44" s="44">
        <v>0</v>
      </c>
      <c r="D44" s="5" t="str">
        <f t="shared" si="4"/>
        <v>N/A</v>
      </c>
      <c r="E44" s="44">
        <v>0</v>
      </c>
      <c r="F44" s="5" t="str">
        <f t="shared" si="4"/>
        <v>N/A</v>
      </c>
      <c r="G44" s="44">
        <v>0</v>
      </c>
      <c r="H44" s="5" t="str">
        <f t="shared" si="5"/>
        <v>N/A</v>
      </c>
      <c r="I44" s="6" t="s">
        <v>1747</v>
      </c>
      <c r="J44" s="6" t="s">
        <v>1747</v>
      </c>
      <c r="K44" s="85" t="str">
        <f t="shared" si="0"/>
        <v>N/A</v>
      </c>
    </row>
    <row r="45" spans="1:11" x14ac:dyDescent="0.25">
      <c r="A45" s="108" t="s">
        <v>666</v>
      </c>
      <c r="B45" s="59" t="s">
        <v>213</v>
      </c>
      <c r="C45" s="44">
        <v>0.1139402783</v>
      </c>
      <c r="D45" s="5" t="str">
        <f t="shared" si="4"/>
        <v>N/A</v>
      </c>
      <c r="E45" s="44">
        <v>0.11935633029999999</v>
      </c>
      <c r="F45" s="5" t="str">
        <f t="shared" si="4"/>
        <v>N/A</v>
      </c>
      <c r="G45" s="44">
        <v>0.92522621520000004</v>
      </c>
      <c r="H45" s="5" t="str">
        <f t="shared" si="5"/>
        <v>N/A</v>
      </c>
      <c r="I45" s="6">
        <v>4.7530000000000001</v>
      </c>
      <c r="J45" s="6">
        <v>675.2</v>
      </c>
      <c r="K45" s="85" t="str">
        <f t="shared" si="0"/>
        <v>No</v>
      </c>
    </row>
    <row r="46" spans="1:11" x14ac:dyDescent="0.25">
      <c r="A46" s="108" t="s">
        <v>350</v>
      </c>
      <c r="B46" s="59" t="s">
        <v>213</v>
      </c>
      <c r="C46" s="43">
        <v>3380525</v>
      </c>
      <c r="D46" s="5" t="str">
        <f t="shared" si="4"/>
        <v>N/A</v>
      </c>
      <c r="E46" s="43">
        <v>372848</v>
      </c>
      <c r="F46" s="5" t="str">
        <f t="shared" si="4"/>
        <v>N/A</v>
      </c>
      <c r="G46" s="43">
        <v>0</v>
      </c>
      <c r="H46" s="5" t="str">
        <f t="shared" si="5"/>
        <v>N/A</v>
      </c>
      <c r="I46" s="6">
        <v>-89</v>
      </c>
      <c r="J46" s="6">
        <v>-100</v>
      </c>
      <c r="K46" s="85" t="str">
        <f t="shared" si="0"/>
        <v>No</v>
      </c>
    </row>
    <row r="47" spans="1:11" x14ac:dyDescent="0.25">
      <c r="A47" s="108" t="s">
        <v>667</v>
      </c>
      <c r="B47" s="59" t="s">
        <v>213</v>
      </c>
      <c r="C47" s="44">
        <v>99.961692341000003</v>
      </c>
      <c r="D47" s="5" t="str">
        <f t="shared" si="4"/>
        <v>N/A</v>
      </c>
      <c r="E47" s="44">
        <v>99.934289575999998</v>
      </c>
      <c r="F47" s="5" t="str">
        <f t="shared" si="4"/>
        <v>N/A</v>
      </c>
      <c r="G47" s="44" t="s">
        <v>1747</v>
      </c>
      <c r="H47" s="5" t="str">
        <f t="shared" si="5"/>
        <v>N/A</v>
      </c>
      <c r="I47" s="6">
        <v>-2.7E-2</v>
      </c>
      <c r="J47" s="6" t="s">
        <v>1747</v>
      </c>
      <c r="K47" s="85" t="str">
        <f t="shared" si="0"/>
        <v>N/A</v>
      </c>
    </row>
    <row r="48" spans="1:11" x14ac:dyDescent="0.25">
      <c r="A48" s="108" t="s">
        <v>668</v>
      </c>
      <c r="B48" s="59" t="s">
        <v>213</v>
      </c>
      <c r="C48" s="44">
        <v>0</v>
      </c>
      <c r="D48" s="5" t="str">
        <f t="shared" si="4"/>
        <v>N/A</v>
      </c>
      <c r="E48" s="44">
        <v>0</v>
      </c>
      <c r="F48" s="5" t="str">
        <f t="shared" si="4"/>
        <v>N/A</v>
      </c>
      <c r="G48" s="44" t="s">
        <v>1747</v>
      </c>
      <c r="H48" s="5" t="str">
        <f t="shared" si="5"/>
        <v>N/A</v>
      </c>
      <c r="I48" s="6" t="s">
        <v>1747</v>
      </c>
      <c r="J48" s="6" t="s">
        <v>1747</v>
      </c>
      <c r="K48" s="85" t="str">
        <f t="shared" si="0"/>
        <v>N/A</v>
      </c>
    </row>
    <row r="49" spans="1:11" x14ac:dyDescent="0.25">
      <c r="A49" s="108" t="s">
        <v>669</v>
      </c>
      <c r="B49" s="59" t="s">
        <v>213</v>
      </c>
      <c r="C49" s="44">
        <v>0</v>
      </c>
      <c r="D49" s="5" t="str">
        <f t="shared" si="4"/>
        <v>N/A</v>
      </c>
      <c r="E49" s="44">
        <v>0</v>
      </c>
      <c r="F49" s="5" t="str">
        <f t="shared" si="4"/>
        <v>N/A</v>
      </c>
      <c r="G49" s="44" t="s">
        <v>1747</v>
      </c>
      <c r="H49" s="5" t="str">
        <f t="shared" si="5"/>
        <v>N/A</v>
      </c>
      <c r="I49" s="6" t="s">
        <v>1747</v>
      </c>
      <c r="J49" s="6" t="s">
        <v>1747</v>
      </c>
      <c r="K49" s="85" t="str">
        <f t="shared" si="0"/>
        <v>N/A</v>
      </c>
    </row>
    <row r="50" spans="1:11" x14ac:dyDescent="0.25">
      <c r="A50" s="108" t="s">
        <v>670</v>
      </c>
      <c r="B50" s="59" t="s">
        <v>213</v>
      </c>
      <c r="C50" s="44">
        <v>3.8307659299999998E-2</v>
      </c>
      <c r="D50" s="5" t="str">
        <f t="shared" si="4"/>
        <v>N/A</v>
      </c>
      <c r="E50" s="44">
        <v>6.5710423599999998E-2</v>
      </c>
      <c r="F50" s="5" t="str">
        <f t="shared" si="4"/>
        <v>N/A</v>
      </c>
      <c r="G50" s="44" t="s">
        <v>1747</v>
      </c>
      <c r="H50" s="5" t="str">
        <f t="shared" si="5"/>
        <v>N/A</v>
      </c>
      <c r="I50" s="6">
        <v>71.53</v>
      </c>
      <c r="J50" s="6" t="s">
        <v>1747</v>
      </c>
      <c r="K50" s="85" t="str">
        <f t="shared" si="0"/>
        <v>N/A</v>
      </c>
    </row>
    <row r="51" spans="1:11" x14ac:dyDescent="0.25">
      <c r="A51" s="108" t="s">
        <v>351</v>
      </c>
      <c r="B51" s="21" t="s">
        <v>213</v>
      </c>
      <c r="C51" s="43">
        <v>9738239</v>
      </c>
      <c r="D51" s="21" t="s">
        <v>213</v>
      </c>
      <c r="E51" s="22">
        <v>55855973</v>
      </c>
      <c r="F51" s="21" t="s">
        <v>213</v>
      </c>
      <c r="G51" s="22">
        <v>65059124</v>
      </c>
      <c r="H51" s="21" t="s">
        <v>213</v>
      </c>
      <c r="I51" s="6">
        <v>473.6</v>
      </c>
      <c r="J51" s="6">
        <v>16.48</v>
      </c>
      <c r="K51" s="85" t="str">
        <f t="shared" si="0"/>
        <v>Yes</v>
      </c>
    </row>
    <row r="52" spans="1:11" x14ac:dyDescent="0.25">
      <c r="A52" s="108" t="s">
        <v>352</v>
      </c>
      <c r="B52" s="21" t="s">
        <v>213</v>
      </c>
      <c r="C52" s="44">
        <v>96.431808666999999</v>
      </c>
      <c r="D52" s="5" t="str">
        <f t="shared" ref="D52:D54" si="6">IF($B52="N/A","N/A",IF(C52&gt;15,"No",IF(C52&lt;-15,"No","Yes")))</f>
        <v>N/A</v>
      </c>
      <c r="E52" s="4">
        <v>76.681410599000003</v>
      </c>
      <c r="F52" s="5" t="str">
        <f t="shared" ref="F52:F54" si="7">IF($B52="N/A","N/A",IF(E52&gt;15,"No",IF(E52&lt;-15,"No","Yes")))</f>
        <v>N/A</v>
      </c>
      <c r="G52" s="4">
        <v>71.599579176999995</v>
      </c>
      <c r="H52" s="5" t="str">
        <f t="shared" ref="H52:H54" si="8">IF($B52="N/A","N/A",IF(G52&gt;15,"No",IF(G52&lt;-15,"No","Yes")))</f>
        <v>N/A</v>
      </c>
      <c r="I52" s="6">
        <v>-20.5</v>
      </c>
      <c r="J52" s="6">
        <v>-6.63</v>
      </c>
      <c r="K52" s="85" t="str">
        <f t="shared" si="0"/>
        <v>Yes</v>
      </c>
    </row>
    <row r="53" spans="1:11" x14ac:dyDescent="0.25">
      <c r="A53" s="108" t="s">
        <v>353</v>
      </c>
      <c r="B53" s="21" t="s">
        <v>213</v>
      </c>
      <c r="C53" s="44">
        <v>8.2150400000000005E-5</v>
      </c>
      <c r="D53" s="5" t="str">
        <f t="shared" si="6"/>
        <v>N/A</v>
      </c>
      <c r="E53" s="4">
        <v>19.866092029000001</v>
      </c>
      <c r="F53" s="5" t="str">
        <f t="shared" si="7"/>
        <v>N/A</v>
      </c>
      <c r="G53" s="4">
        <v>24.264976269999998</v>
      </c>
      <c r="H53" s="5" t="str">
        <f t="shared" si="8"/>
        <v>N/A</v>
      </c>
      <c r="I53" s="6">
        <v>24200000</v>
      </c>
      <c r="J53" s="6">
        <v>22.14</v>
      </c>
      <c r="K53" s="85" t="str">
        <f t="shared" si="0"/>
        <v>Yes</v>
      </c>
    </row>
    <row r="54" spans="1:11" x14ac:dyDescent="0.25">
      <c r="A54" s="109" t="s">
        <v>354</v>
      </c>
      <c r="B54" s="93" t="s">
        <v>213</v>
      </c>
      <c r="C54" s="110">
        <v>3.5648642429000001</v>
      </c>
      <c r="D54" s="94" t="str">
        <f t="shared" si="6"/>
        <v>N/A</v>
      </c>
      <c r="E54" s="98">
        <v>3.4483814290999999</v>
      </c>
      <c r="F54" s="94" t="str">
        <f t="shared" si="7"/>
        <v>N/A</v>
      </c>
      <c r="G54" s="98">
        <v>4.1230312293000004</v>
      </c>
      <c r="H54" s="94" t="str">
        <f t="shared" si="8"/>
        <v>N/A</v>
      </c>
      <c r="I54" s="95">
        <v>-3.27</v>
      </c>
      <c r="J54" s="95">
        <v>19.559999999999999</v>
      </c>
      <c r="K54" s="96" t="str">
        <f t="shared" si="0"/>
        <v>Yes</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26313421</v>
      </c>
      <c r="D6" s="5" t="str">
        <f>IF($B6="N/A","N/A",IF(C6&gt;15,"No",IF(C6&lt;-15,"No","Yes")))</f>
        <v>N/A</v>
      </c>
      <c r="E6" s="22">
        <v>22479297</v>
      </c>
      <c r="F6" s="5" t="str">
        <f>IF($B6="N/A","N/A",IF(E6&gt;15,"No",IF(E6&lt;-15,"No","Yes")))</f>
        <v>N/A</v>
      </c>
      <c r="G6" s="22">
        <v>20269070</v>
      </c>
      <c r="H6" s="5" t="str">
        <f>IF($B6="N/A","N/A",IF(G6&gt;15,"No",IF(G6&lt;-15,"No","Yes")))</f>
        <v>N/A</v>
      </c>
      <c r="I6" s="6">
        <v>-14.6</v>
      </c>
      <c r="J6" s="6">
        <v>-9.83</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9.2846650384</v>
      </c>
      <c r="D9" s="5" t="str">
        <f t="shared" ref="D9:D15" si="1">IF($B9="N/A","N/A",IF(C9&gt;15,"No",IF(C9&lt;-15,"No","Yes")))</f>
        <v>N/A</v>
      </c>
      <c r="E9" s="4">
        <v>10.998644664</v>
      </c>
      <c r="F9" s="5" t="str">
        <f t="shared" ref="F9:F15" si="2">IF($B9="N/A","N/A",IF(E9&gt;15,"No",IF(E9&lt;-15,"No","Yes")))</f>
        <v>N/A</v>
      </c>
      <c r="G9" s="4">
        <v>14.822169937</v>
      </c>
      <c r="H9" s="5" t="str">
        <f t="shared" ref="H9:H15" si="3">IF($B9="N/A","N/A",IF(G9&gt;15,"No",IF(G9&lt;-15,"No","Yes")))</f>
        <v>N/A</v>
      </c>
      <c r="I9" s="6">
        <v>18.46</v>
      </c>
      <c r="J9" s="6">
        <v>34.76</v>
      </c>
      <c r="K9" s="85" t="str">
        <f t="shared" si="0"/>
        <v>No</v>
      </c>
    </row>
    <row r="10" spans="1:11" x14ac:dyDescent="0.25">
      <c r="A10" s="104" t="s">
        <v>36</v>
      </c>
      <c r="B10" s="21" t="s">
        <v>213</v>
      </c>
      <c r="C10" s="44">
        <v>8.7046219999999998E-4</v>
      </c>
      <c r="D10" s="5" t="str">
        <f t="shared" si="1"/>
        <v>N/A</v>
      </c>
      <c r="E10" s="4">
        <v>4.3684557000000001E-3</v>
      </c>
      <c r="F10" s="5" t="str">
        <f t="shared" si="2"/>
        <v>N/A</v>
      </c>
      <c r="G10" s="4">
        <v>6.5642948999999999E-3</v>
      </c>
      <c r="H10" s="5" t="str">
        <f t="shared" si="3"/>
        <v>N/A</v>
      </c>
      <c r="I10" s="6">
        <v>401.9</v>
      </c>
      <c r="J10" s="6">
        <v>50.27</v>
      </c>
      <c r="K10" s="85" t="str">
        <f t="shared" si="0"/>
        <v>No</v>
      </c>
    </row>
    <row r="11" spans="1:11" x14ac:dyDescent="0.25">
      <c r="A11" s="104" t="s">
        <v>37</v>
      </c>
      <c r="B11" s="21" t="s">
        <v>213</v>
      </c>
      <c r="C11" s="44">
        <v>32.766238539</v>
      </c>
      <c r="D11" s="5" t="str">
        <f t="shared" si="1"/>
        <v>N/A</v>
      </c>
      <c r="E11" s="4">
        <v>26.893084426000001</v>
      </c>
      <c r="F11" s="5" t="str">
        <f t="shared" si="2"/>
        <v>N/A</v>
      </c>
      <c r="G11" s="4">
        <v>22.233516505000001</v>
      </c>
      <c r="H11" s="5" t="str">
        <f t="shared" si="3"/>
        <v>N/A</v>
      </c>
      <c r="I11" s="6">
        <v>-17.899999999999999</v>
      </c>
      <c r="J11" s="6">
        <v>-17.3</v>
      </c>
      <c r="K11" s="85" t="str">
        <f t="shared" si="0"/>
        <v>Yes</v>
      </c>
    </row>
    <row r="12" spans="1:11" x14ac:dyDescent="0.25">
      <c r="A12" s="104" t="s">
        <v>38</v>
      </c>
      <c r="B12" s="21" t="s">
        <v>213</v>
      </c>
      <c r="C12" s="44">
        <v>9.4104147867000005</v>
      </c>
      <c r="D12" s="5" t="str">
        <f t="shared" si="1"/>
        <v>N/A</v>
      </c>
      <c r="E12" s="4">
        <v>11.058536416999999</v>
      </c>
      <c r="F12" s="5" t="str">
        <f t="shared" si="2"/>
        <v>N/A</v>
      </c>
      <c r="G12" s="4">
        <v>14.932086160000001</v>
      </c>
      <c r="H12" s="5" t="str">
        <f t="shared" si="3"/>
        <v>N/A</v>
      </c>
      <c r="I12" s="6">
        <v>17.510000000000002</v>
      </c>
      <c r="J12" s="6">
        <v>35.03</v>
      </c>
      <c r="K12" s="85" t="str">
        <f t="shared" si="0"/>
        <v>No</v>
      </c>
    </row>
    <row r="13" spans="1:11" x14ac:dyDescent="0.25">
      <c r="A13" s="104" t="s">
        <v>861</v>
      </c>
      <c r="B13" s="21" t="s">
        <v>213</v>
      </c>
      <c r="C13" s="44">
        <v>21.280825633999999</v>
      </c>
      <c r="D13" s="5" t="str">
        <f t="shared" si="1"/>
        <v>N/A</v>
      </c>
      <c r="E13" s="4">
        <v>17.592866008000001</v>
      </c>
      <c r="F13" s="5" t="str">
        <f t="shared" si="2"/>
        <v>N/A</v>
      </c>
      <c r="G13" s="4">
        <v>23.260125621</v>
      </c>
      <c r="H13" s="5" t="str">
        <f t="shared" si="3"/>
        <v>N/A</v>
      </c>
      <c r="I13" s="6">
        <v>-17.3</v>
      </c>
      <c r="J13" s="6">
        <v>32.21</v>
      </c>
      <c r="K13" s="85" t="str">
        <f t="shared" si="0"/>
        <v>No</v>
      </c>
    </row>
    <row r="14" spans="1:11" x14ac:dyDescent="0.25">
      <c r="A14" s="104" t="s">
        <v>862</v>
      </c>
      <c r="B14" s="21" t="s">
        <v>213</v>
      </c>
      <c r="C14" s="44">
        <v>21.322012116</v>
      </c>
      <c r="D14" s="5" t="str">
        <f t="shared" si="1"/>
        <v>N/A</v>
      </c>
      <c r="E14" s="4">
        <v>17.601659131000002</v>
      </c>
      <c r="F14" s="5" t="str">
        <f t="shared" si="2"/>
        <v>N/A</v>
      </c>
      <c r="G14" s="4">
        <v>23.228716808000001</v>
      </c>
      <c r="H14" s="5" t="str">
        <f t="shared" si="3"/>
        <v>N/A</v>
      </c>
      <c r="I14" s="6">
        <v>-17.399999999999999</v>
      </c>
      <c r="J14" s="6">
        <v>31.97</v>
      </c>
      <c r="K14" s="85" t="str">
        <f t="shared" si="0"/>
        <v>No</v>
      </c>
    </row>
    <row r="15" spans="1:11" x14ac:dyDescent="0.25">
      <c r="A15" s="104" t="s">
        <v>161</v>
      </c>
      <c r="B15" s="21" t="s">
        <v>213</v>
      </c>
      <c r="C15" s="44">
        <v>70.679475694000004</v>
      </c>
      <c r="D15" s="5" t="str">
        <f t="shared" si="1"/>
        <v>N/A</v>
      </c>
      <c r="E15" s="4">
        <v>77.386005443000002</v>
      </c>
      <c r="F15" s="5" t="str">
        <f t="shared" si="2"/>
        <v>N/A</v>
      </c>
      <c r="G15" s="4">
        <v>75.820992279999999</v>
      </c>
      <c r="H15" s="5" t="str">
        <f t="shared" si="3"/>
        <v>N/A</v>
      </c>
      <c r="I15" s="6">
        <v>9.4890000000000008</v>
      </c>
      <c r="J15" s="6">
        <v>-2.02</v>
      </c>
      <c r="K15" s="85" t="str">
        <f t="shared" si="0"/>
        <v>Yes</v>
      </c>
    </row>
    <row r="16" spans="1:11" x14ac:dyDescent="0.25">
      <c r="A16" s="104" t="s">
        <v>162</v>
      </c>
      <c r="B16" s="21" t="s">
        <v>246</v>
      </c>
      <c r="C16" s="44">
        <v>81.069230793000003</v>
      </c>
      <c r="D16" s="5" t="str">
        <f>IF($B16="N/A","N/A",IF(C16&gt;95,"Yes","No"))</f>
        <v>No</v>
      </c>
      <c r="E16" s="4">
        <v>75.671743649000007</v>
      </c>
      <c r="F16" s="5" t="str">
        <f>IF($B16="N/A","N/A",IF(E16&gt;95,"Yes","No"))</f>
        <v>No</v>
      </c>
      <c r="G16" s="4">
        <v>70.605054894000006</v>
      </c>
      <c r="H16" s="5" t="str">
        <f>IF($B16="N/A","N/A",IF(G16&gt;95,"Yes","No"))</f>
        <v>No</v>
      </c>
      <c r="I16" s="6">
        <v>-6.66</v>
      </c>
      <c r="J16" s="6">
        <v>-6.7</v>
      </c>
      <c r="K16" s="85" t="str">
        <f t="shared" ref="K16:K26" si="4">IF(J16="Div by 0", "N/A", IF(J16="N/A","N/A", IF(J16&gt;30, "No", IF(J16&lt;-30, "No", "Yes"))))</f>
        <v>Yes</v>
      </c>
    </row>
    <row r="17" spans="1:11" x14ac:dyDescent="0.25">
      <c r="A17" s="104" t="s">
        <v>863</v>
      </c>
      <c r="B17" s="29" t="s">
        <v>247</v>
      </c>
      <c r="C17" s="44">
        <v>28.889436307</v>
      </c>
      <c r="D17" s="5" t="str">
        <f>IF($B17="N/A","N/A",IF(C17&gt;90,"No",IF(C17&lt;50,"No","Yes")))</f>
        <v>No</v>
      </c>
      <c r="E17" s="4">
        <v>22.671509701000002</v>
      </c>
      <c r="F17" s="5" t="str">
        <f>IF($B17="N/A","N/A",IF(E17&gt;90,"No",IF(E17&lt;50,"No","Yes")))</f>
        <v>No</v>
      </c>
      <c r="G17" s="4">
        <v>24.651994392999999</v>
      </c>
      <c r="H17" s="5" t="str">
        <f>IF($B17="N/A","N/A",IF(G17&gt;90,"No",IF(G17&lt;50,"No","Yes")))</f>
        <v>No</v>
      </c>
      <c r="I17" s="6">
        <v>-21.5</v>
      </c>
      <c r="J17" s="6">
        <v>8.7360000000000007</v>
      </c>
      <c r="K17" s="85" t="str">
        <f t="shared" si="4"/>
        <v>Yes</v>
      </c>
    </row>
    <row r="18" spans="1:11" x14ac:dyDescent="0.25">
      <c r="A18" s="104" t="s">
        <v>864</v>
      </c>
      <c r="B18" s="29" t="s">
        <v>224</v>
      </c>
      <c r="C18" s="44">
        <v>25.628997461000001</v>
      </c>
      <c r="D18" s="5" t="str">
        <f t="shared" ref="D18:D23" si="5">IF($B18="N/A","N/A",IF(C18&gt;5,"No",IF(C18&lt;=0,"No","Yes")))</f>
        <v>No</v>
      </c>
      <c r="E18" s="4">
        <v>38.191403405999999</v>
      </c>
      <c r="F18" s="5" t="str">
        <f t="shared" ref="F18:F23" si="6">IF($B18="N/A","N/A",IF(E18&gt;5,"No",IF(E18&lt;=0,"No","Yes")))</f>
        <v>No</v>
      </c>
      <c r="G18" s="4">
        <v>34.364872192</v>
      </c>
      <c r="H18" s="5" t="str">
        <f t="shared" ref="H18:H23" si="7">IF($B18="N/A","N/A",IF(G18&gt;5,"No",IF(G18&lt;=0,"No","Yes")))</f>
        <v>No</v>
      </c>
      <c r="I18" s="6">
        <v>49.02</v>
      </c>
      <c r="J18" s="6">
        <v>-10</v>
      </c>
      <c r="K18" s="85" t="str">
        <f t="shared" si="4"/>
        <v>Yes</v>
      </c>
    </row>
    <row r="19" spans="1:11" x14ac:dyDescent="0.25">
      <c r="A19" s="104" t="s">
        <v>865</v>
      </c>
      <c r="B19" s="29" t="s">
        <v>224</v>
      </c>
      <c r="C19" s="44">
        <v>2.5322591083999999</v>
      </c>
      <c r="D19" s="5" t="str">
        <f t="shared" si="5"/>
        <v>Yes</v>
      </c>
      <c r="E19" s="4">
        <v>2.0881169014999998</v>
      </c>
      <c r="F19" s="5" t="str">
        <f t="shared" si="6"/>
        <v>Yes</v>
      </c>
      <c r="G19" s="4">
        <v>2.0384211017</v>
      </c>
      <c r="H19" s="5" t="str">
        <f t="shared" si="7"/>
        <v>Yes</v>
      </c>
      <c r="I19" s="6">
        <v>-17.5</v>
      </c>
      <c r="J19" s="6">
        <v>-2.38</v>
      </c>
      <c r="K19" s="85" t="str">
        <f t="shared" si="4"/>
        <v>Yes</v>
      </c>
    </row>
    <row r="20" spans="1:11" x14ac:dyDescent="0.25">
      <c r="A20" s="104" t="s">
        <v>866</v>
      </c>
      <c r="B20" s="29" t="s">
        <v>224</v>
      </c>
      <c r="C20" s="44">
        <v>0.38651758739999997</v>
      </c>
      <c r="D20" s="5" t="str">
        <f t="shared" si="5"/>
        <v>Yes</v>
      </c>
      <c r="E20" s="4">
        <v>0.49994890850000001</v>
      </c>
      <c r="F20" s="5" t="str">
        <f t="shared" si="6"/>
        <v>Yes</v>
      </c>
      <c r="G20" s="4">
        <v>0.55412507830000002</v>
      </c>
      <c r="H20" s="5" t="str">
        <f t="shared" si="7"/>
        <v>Yes</v>
      </c>
      <c r="I20" s="6">
        <v>29.35</v>
      </c>
      <c r="J20" s="6">
        <v>10.84</v>
      </c>
      <c r="K20" s="85" t="str">
        <f t="shared" si="4"/>
        <v>Yes</v>
      </c>
    </row>
    <row r="21" spans="1:11" x14ac:dyDescent="0.25">
      <c r="A21" s="104" t="s">
        <v>867</v>
      </c>
      <c r="B21" s="21" t="s">
        <v>213</v>
      </c>
      <c r="C21" s="44">
        <v>0</v>
      </c>
      <c r="D21" s="5" t="str">
        <f t="shared" si="5"/>
        <v>N/A</v>
      </c>
      <c r="E21" s="4">
        <v>0</v>
      </c>
      <c r="F21" s="5" t="str">
        <f t="shared" si="6"/>
        <v>N/A</v>
      </c>
      <c r="G21" s="4">
        <v>4.9336255000000003E-6</v>
      </c>
      <c r="H21" s="5" t="str">
        <f t="shared" si="7"/>
        <v>N/A</v>
      </c>
      <c r="I21" s="6" t="s">
        <v>1747</v>
      </c>
      <c r="J21" s="6" t="s">
        <v>1747</v>
      </c>
      <c r="K21" s="85" t="str">
        <f t="shared" si="4"/>
        <v>N/A</v>
      </c>
    </row>
    <row r="22" spans="1:11" x14ac:dyDescent="0.25">
      <c r="A22" s="104" t="s">
        <v>1702</v>
      </c>
      <c r="B22" s="21" t="s">
        <v>213</v>
      </c>
      <c r="C22" s="44">
        <v>4.1423730000000002E-4</v>
      </c>
      <c r="D22" s="5" t="str">
        <f t="shared" si="5"/>
        <v>N/A</v>
      </c>
      <c r="E22" s="4">
        <v>9.2529579999999997E-4</v>
      </c>
      <c r="F22" s="5" t="str">
        <f t="shared" si="6"/>
        <v>N/A</v>
      </c>
      <c r="G22" s="4">
        <v>1.7810388E-3</v>
      </c>
      <c r="H22" s="5" t="str">
        <f t="shared" si="7"/>
        <v>N/A</v>
      </c>
      <c r="I22" s="6">
        <v>123.4</v>
      </c>
      <c r="J22" s="6">
        <v>92.48</v>
      </c>
      <c r="K22" s="85" t="str">
        <f t="shared" si="4"/>
        <v>No</v>
      </c>
    </row>
    <row r="23" spans="1:11" x14ac:dyDescent="0.25">
      <c r="A23" s="104" t="s">
        <v>868</v>
      </c>
      <c r="B23" s="21" t="s">
        <v>213</v>
      </c>
      <c r="C23" s="44">
        <v>3.4963149999999999E-4</v>
      </c>
      <c r="D23" s="5" t="str">
        <f t="shared" si="5"/>
        <v>N/A</v>
      </c>
      <c r="E23" s="4">
        <v>7.5625100000000002E-5</v>
      </c>
      <c r="F23" s="5" t="str">
        <f t="shared" si="6"/>
        <v>N/A</v>
      </c>
      <c r="G23" s="4">
        <v>7.4004400000000006E-5</v>
      </c>
      <c r="H23" s="5" t="str">
        <f t="shared" si="7"/>
        <v>N/A</v>
      </c>
      <c r="I23" s="6">
        <v>-78.400000000000006</v>
      </c>
      <c r="J23" s="6">
        <v>-2.14</v>
      </c>
      <c r="K23" s="85" t="str">
        <f t="shared" si="4"/>
        <v>Yes</v>
      </c>
    </row>
    <row r="24" spans="1:11" x14ac:dyDescent="0.25">
      <c r="A24" s="104" t="s">
        <v>869</v>
      </c>
      <c r="B24" s="21" t="s">
        <v>232</v>
      </c>
      <c r="C24" s="44">
        <v>2.3768669228000001</v>
      </c>
      <c r="D24" s="5" t="str">
        <f>IF($B24="N/A","N/A",IF(C24&gt;10,"No",IF(C24&lt;1,"No","Yes")))</f>
        <v>Yes</v>
      </c>
      <c r="E24" s="4">
        <v>1.1157199444000001</v>
      </c>
      <c r="F24" s="5" t="str">
        <f>IF($B24="N/A","N/A",IF(E24&gt;10,"No",IF(E24&lt;1,"No","Yes")))</f>
        <v>Yes</v>
      </c>
      <c r="G24" s="4">
        <v>0.81272105729999999</v>
      </c>
      <c r="H24" s="5" t="str">
        <f>IF($B24="N/A","N/A",IF(G24&gt;10,"No",IF(G24&lt;1,"No","Yes")))</f>
        <v>No</v>
      </c>
      <c r="I24" s="6">
        <v>-53.1</v>
      </c>
      <c r="J24" s="6">
        <v>-27.2</v>
      </c>
      <c r="K24" s="85" t="str">
        <f t="shared" si="4"/>
        <v>Yes</v>
      </c>
    </row>
    <row r="25" spans="1:11" x14ac:dyDescent="0.25">
      <c r="A25" s="104" t="s">
        <v>870</v>
      </c>
      <c r="B25" s="47" t="s">
        <v>239</v>
      </c>
      <c r="C25" s="44">
        <v>14.40434522</v>
      </c>
      <c r="D25" s="5" t="str">
        <f>IF($B25="N/A","N/A",IF(C25&gt;10,"No",IF(C25&lt;=0,"No","Yes")))</f>
        <v>No</v>
      </c>
      <c r="E25" s="4">
        <v>6.1463665879000002</v>
      </c>
      <c r="F25" s="5" t="str">
        <f>IF($B25="N/A","N/A",IF(E25&gt;10,"No",IF(E25&lt;=0,"No","Yes")))</f>
        <v>Yes</v>
      </c>
      <c r="G25" s="4">
        <v>5.0095737001999998</v>
      </c>
      <c r="H25" s="5" t="str">
        <f>IF($B25="N/A","N/A",IF(G25&gt;10,"No",IF(G25&lt;=0,"No","Yes")))</f>
        <v>Yes</v>
      </c>
      <c r="I25" s="6">
        <v>-57.3</v>
      </c>
      <c r="J25" s="6">
        <v>-18.5</v>
      </c>
      <c r="K25" s="85" t="str">
        <f t="shared" si="4"/>
        <v>Yes</v>
      </c>
    </row>
    <row r="26" spans="1:11" x14ac:dyDescent="0.25">
      <c r="A26" s="104" t="s">
        <v>871</v>
      </c>
      <c r="B26" s="29" t="s">
        <v>248</v>
      </c>
      <c r="C26" s="44">
        <v>18.930731204000001</v>
      </c>
      <c r="D26" s="5" t="str">
        <f>IF($B26="N/A","N/A",IF(C26&gt;=5,"No",IF(C26&lt;0,"No","Yes")))</f>
        <v>No</v>
      </c>
      <c r="E26" s="4">
        <v>24.328256351</v>
      </c>
      <c r="F26" s="5" t="str">
        <f>IF($B26="N/A","N/A",IF(E26&gt;=5,"No",IF(E26&lt;0,"No","Yes")))</f>
        <v>No</v>
      </c>
      <c r="G26" s="4">
        <v>29.394940171999998</v>
      </c>
      <c r="H26" s="5" t="str">
        <f>IF($B26="N/A","N/A",IF(G26&gt;=5,"No",IF(G26&lt;0,"No","Yes")))</f>
        <v>No</v>
      </c>
      <c r="I26" s="6">
        <v>28.51</v>
      </c>
      <c r="J26" s="6">
        <v>20.83</v>
      </c>
      <c r="K26" s="85" t="str">
        <f t="shared" si="4"/>
        <v>Yes</v>
      </c>
    </row>
    <row r="27" spans="1:11" x14ac:dyDescent="0.25">
      <c r="A27" s="104" t="s">
        <v>14</v>
      </c>
      <c r="B27" s="29" t="s">
        <v>249</v>
      </c>
      <c r="C27" s="44">
        <v>1.7167665124</v>
      </c>
      <c r="D27" s="5" t="str">
        <f>IF($B27="N/A","N/A",IF(C27&gt;15,"No",IF(C27&lt;=0,"No","Yes")))</f>
        <v>Yes</v>
      </c>
      <c r="E27" s="4">
        <v>2.5460093346999999</v>
      </c>
      <c r="F27" s="5" t="str">
        <f>IF($B27="N/A","N/A",IF(E27&gt;15,"No",IF(E27&lt;=0,"No","Yes")))</f>
        <v>Yes</v>
      </c>
      <c r="G27" s="4">
        <v>2.7097197848999999</v>
      </c>
      <c r="H27" s="5" t="str">
        <f>IF($B27="N/A","N/A",IF(G27&gt;15,"No",IF(G27&lt;=0,"No","Yes")))</f>
        <v>Yes</v>
      </c>
      <c r="I27" s="6">
        <v>48.3</v>
      </c>
      <c r="J27" s="6">
        <v>6.43</v>
      </c>
      <c r="K27" s="85" t="str">
        <f>IF(J27="Div by 0", "N/A", IF(J27="N/A","N/A", IF(J27&gt;30, "No", IF(J27&lt;-30, "No", "Yes"))))</f>
        <v>Yes</v>
      </c>
    </row>
    <row r="28" spans="1:11" x14ac:dyDescent="0.25">
      <c r="A28" s="104" t="s">
        <v>872</v>
      </c>
      <c r="B28" s="21" t="s">
        <v>213</v>
      </c>
      <c r="C28" s="46">
        <v>76.282996857000001</v>
      </c>
      <c r="D28" s="5" t="str">
        <f>IF($B28="N/A","N/A",IF(C28&gt;15,"No",IF(C28&lt;-15,"No","Yes")))</f>
        <v>N/A</v>
      </c>
      <c r="E28" s="23">
        <v>77.759690735000007</v>
      </c>
      <c r="F28" s="5" t="str">
        <f>IF($B28="N/A","N/A",IF(E28&gt;15,"No",IF(E28&lt;-15,"No","Yes")))</f>
        <v>N/A</v>
      </c>
      <c r="G28" s="23">
        <v>80.437346491</v>
      </c>
      <c r="H28" s="5" t="str">
        <f>IF($B28="N/A","N/A",IF(G28&gt;15,"No",IF(G28&lt;-15,"No","Yes")))</f>
        <v>N/A</v>
      </c>
      <c r="I28" s="6">
        <v>1.9359999999999999</v>
      </c>
      <c r="J28" s="6">
        <v>3.444</v>
      </c>
      <c r="K28" s="85" t="str">
        <f>IF(J28="Div by 0", "N/A", IF(J28="N/A","N/A", IF(J28&gt;30, "No", IF(J28&lt;-30, "No", "Yes"))))</f>
        <v>Yes</v>
      </c>
    </row>
    <row r="29" spans="1:11" x14ac:dyDescent="0.25">
      <c r="A29" s="104" t="s">
        <v>376</v>
      </c>
      <c r="B29" s="21" t="s">
        <v>250</v>
      </c>
      <c r="C29" s="44">
        <v>10.631057816</v>
      </c>
      <c r="D29" s="5" t="str">
        <f>IF($B29="N/A","N/A",IF(C29&gt;35,"No",IF(C29&lt;10,"No","Yes")))</f>
        <v>Yes</v>
      </c>
      <c r="E29" s="4">
        <v>5.1680130387999998</v>
      </c>
      <c r="F29" s="5" t="str">
        <f>IF($B29="N/A","N/A",IF(E29&gt;35,"No",IF(E29&lt;10,"No","Yes")))</f>
        <v>No</v>
      </c>
      <c r="G29" s="4">
        <v>4.4273318903999996</v>
      </c>
      <c r="H29" s="5" t="str">
        <f>IF($B29="N/A","N/A",IF(G29&gt;35,"No",IF(G29&lt;10,"No","Yes")))</f>
        <v>No</v>
      </c>
      <c r="I29" s="6">
        <v>-51.4</v>
      </c>
      <c r="J29" s="6">
        <v>-14.3</v>
      </c>
      <c r="K29" s="85" t="str">
        <f t="shared" ref="K29:K54" si="8">IF(J29="Div by 0", "N/A", IF(J29="N/A","N/A", IF(J29&gt;30, "No", IF(J29&lt;-30, "No", "Yes"))))</f>
        <v>Yes</v>
      </c>
    </row>
    <row r="30" spans="1:11" x14ac:dyDescent="0.25">
      <c r="A30" s="104" t="s">
        <v>377</v>
      </c>
      <c r="B30" s="21" t="s">
        <v>251</v>
      </c>
      <c r="C30" s="44">
        <v>5.0643928054999998</v>
      </c>
      <c r="D30" s="5" t="str">
        <f>IF($B30="N/A","N/A",IF(C30&gt;20,"No",IF(C30&lt;2,"No","Yes")))</f>
        <v>Yes</v>
      </c>
      <c r="E30" s="4">
        <v>2.6276666926000001</v>
      </c>
      <c r="F30" s="5" t="str">
        <f>IF($B30="N/A","N/A",IF(E30&gt;20,"No",IF(E30&lt;2,"No","Yes")))</f>
        <v>Yes</v>
      </c>
      <c r="G30" s="4">
        <v>2.4127056643000002</v>
      </c>
      <c r="H30" s="5" t="str">
        <f>IF($B30="N/A","N/A",IF(G30&gt;20,"No",IF(G30&lt;2,"No","Yes")))</f>
        <v>Yes</v>
      </c>
      <c r="I30" s="6">
        <v>-48.1</v>
      </c>
      <c r="J30" s="6">
        <v>-8.18</v>
      </c>
      <c r="K30" s="85" t="str">
        <f t="shared" si="8"/>
        <v>Yes</v>
      </c>
    </row>
    <row r="31" spans="1:11" x14ac:dyDescent="0.25">
      <c r="A31" s="104" t="s">
        <v>378</v>
      </c>
      <c r="B31" s="21" t="s">
        <v>252</v>
      </c>
      <c r="C31" s="44">
        <v>0.78150613710000005</v>
      </c>
      <c r="D31" s="5" t="str">
        <f>IF($B31="N/A","N/A",IF(C31&gt;8,"No",IF(C31&lt;0.5,"No","Yes")))</f>
        <v>Yes</v>
      </c>
      <c r="E31" s="4">
        <v>0.23876191499999999</v>
      </c>
      <c r="F31" s="5" t="str">
        <f>IF($B31="N/A","N/A",IF(E31&gt;8,"No",IF(E31&lt;0.5,"No","Yes")))</f>
        <v>No</v>
      </c>
      <c r="G31" s="4">
        <v>0.17394483320000001</v>
      </c>
      <c r="H31" s="5" t="str">
        <f>IF($B31="N/A","N/A",IF(G31&gt;8,"No",IF(G31&lt;0.5,"No","Yes")))</f>
        <v>No</v>
      </c>
      <c r="I31" s="6">
        <v>-69.400000000000006</v>
      </c>
      <c r="J31" s="6">
        <v>-27.1</v>
      </c>
      <c r="K31" s="85" t="str">
        <f t="shared" si="8"/>
        <v>Yes</v>
      </c>
    </row>
    <row r="32" spans="1:11" x14ac:dyDescent="0.25">
      <c r="A32" s="104" t="s">
        <v>379</v>
      </c>
      <c r="B32" s="21" t="s">
        <v>253</v>
      </c>
      <c r="C32" s="44">
        <v>3.4927119511</v>
      </c>
      <c r="D32" s="5" t="str">
        <f>IF($B32="N/A","N/A",IF(C32&gt;25,"No",IF(C32&lt;3,"No","Yes")))</f>
        <v>Yes</v>
      </c>
      <c r="E32" s="4">
        <v>1.3238314348</v>
      </c>
      <c r="F32" s="5" t="str">
        <f>IF($B32="N/A","N/A",IF(E32&gt;25,"No",IF(E32&lt;3,"No","Yes")))</f>
        <v>No</v>
      </c>
      <c r="G32" s="4">
        <v>1.0522189720999999</v>
      </c>
      <c r="H32" s="5" t="str">
        <f>IF($B32="N/A","N/A",IF(G32&gt;25,"No",IF(G32&lt;3,"No","Yes")))</f>
        <v>No</v>
      </c>
      <c r="I32" s="6">
        <v>-62.1</v>
      </c>
      <c r="J32" s="6">
        <v>-20.5</v>
      </c>
      <c r="K32" s="85" t="str">
        <f t="shared" si="8"/>
        <v>Yes</v>
      </c>
    </row>
    <row r="33" spans="1:11" x14ac:dyDescent="0.25">
      <c r="A33" s="104" t="s">
        <v>380</v>
      </c>
      <c r="B33" s="21" t="s">
        <v>254</v>
      </c>
      <c r="C33" s="44">
        <v>1.7619715810000001</v>
      </c>
      <c r="D33" s="5" t="str">
        <f>IF($B33="N/A","N/A",IF(C33&gt;25,"No",IF(C33&lt;2,"No","Yes")))</f>
        <v>No</v>
      </c>
      <c r="E33" s="4">
        <v>1.0698955577</v>
      </c>
      <c r="F33" s="5" t="str">
        <f>IF($B33="N/A","N/A",IF(E33&gt;25,"No",IF(E33&lt;2,"No","Yes")))</f>
        <v>No</v>
      </c>
      <c r="G33" s="4">
        <v>1.0472113422</v>
      </c>
      <c r="H33" s="5" t="str">
        <f>IF($B33="N/A","N/A",IF(G33&gt;25,"No",IF(G33&lt;2,"No","Yes")))</f>
        <v>No</v>
      </c>
      <c r="I33" s="6">
        <v>-39.299999999999997</v>
      </c>
      <c r="J33" s="6">
        <v>-2.12</v>
      </c>
      <c r="K33" s="85" t="str">
        <f t="shared" si="8"/>
        <v>Yes</v>
      </c>
    </row>
    <row r="34" spans="1:11" x14ac:dyDescent="0.25">
      <c r="A34" s="104" t="s">
        <v>381</v>
      </c>
      <c r="B34" s="21" t="s">
        <v>255</v>
      </c>
      <c r="C34" s="44">
        <v>0.86872778719999999</v>
      </c>
      <c r="D34" s="5" t="str">
        <f>IF($B34="N/A","N/A",IF(C34&gt;25,"No",IF(C34&lt;=0,"No","Yes")))</f>
        <v>Yes</v>
      </c>
      <c r="E34" s="4">
        <v>0.54593789120000003</v>
      </c>
      <c r="F34" s="5" t="str">
        <f>IF($B34="N/A","N/A",IF(E34&gt;25,"No",IF(E34&lt;=0,"No","Yes")))</f>
        <v>Yes</v>
      </c>
      <c r="G34" s="4">
        <v>0.64553035729999997</v>
      </c>
      <c r="H34" s="5" t="str">
        <f>IF($B34="N/A","N/A",IF(G34&gt;25,"No",IF(G34&lt;=0,"No","Yes")))</f>
        <v>Yes</v>
      </c>
      <c r="I34" s="6">
        <v>-37.200000000000003</v>
      </c>
      <c r="J34" s="6">
        <v>18.239999999999998</v>
      </c>
      <c r="K34" s="85" t="str">
        <f t="shared" si="8"/>
        <v>Yes</v>
      </c>
    </row>
    <row r="35" spans="1:11" x14ac:dyDescent="0.25">
      <c r="A35" s="104" t="s">
        <v>382</v>
      </c>
      <c r="B35" s="21" t="s">
        <v>256</v>
      </c>
      <c r="C35" s="44">
        <v>17.133150418</v>
      </c>
      <c r="D35" s="5" t="str">
        <f>IF($B35="N/A","N/A",IF(C35&gt;20,"No",IF(C35&lt;4,"No","Yes")))</f>
        <v>Yes</v>
      </c>
      <c r="E35" s="4">
        <v>9.0261852939999994</v>
      </c>
      <c r="F35" s="5" t="str">
        <f>IF($B35="N/A","N/A",IF(E35&gt;20,"No",IF(E35&lt;4,"No","Yes")))</f>
        <v>Yes</v>
      </c>
      <c r="G35" s="4">
        <v>6.1174883702000002</v>
      </c>
      <c r="H35" s="5" t="str">
        <f>IF($B35="N/A","N/A",IF(G35&gt;20,"No",IF(G35&lt;4,"No","Yes")))</f>
        <v>Yes</v>
      </c>
      <c r="I35" s="6">
        <v>-47.3</v>
      </c>
      <c r="J35" s="6">
        <v>-32.200000000000003</v>
      </c>
      <c r="K35" s="85" t="str">
        <f t="shared" si="8"/>
        <v>No</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28.469232487999999</v>
      </c>
      <c r="D37" s="5" t="str">
        <f>IF($B37="N/A","N/A",IF(C37&gt;=25,"No",IF(C37&lt;0,"No","Yes")))</f>
        <v>No</v>
      </c>
      <c r="E37" s="4">
        <v>41.565570311000002</v>
      </c>
      <c r="F37" s="5" t="str">
        <f>IF($B37="N/A","N/A",IF(E37&gt;=25,"No",IF(E37&lt;0,"No","Yes")))</f>
        <v>No</v>
      </c>
      <c r="G37" s="4">
        <v>38.816684731999999</v>
      </c>
      <c r="H37" s="5" t="str">
        <f>IF($B37="N/A","N/A",IF(G37&gt;=25,"No",IF(G37&lt;0,"No","Yes")))</f>
        <v>No</v>
      </c>
      <c r="I37" s="6">
        <v>46</v>
      </c>
      <c r="J37" s="6">
        <v>-6.61</v>
      </c>
      <c r="K37" s="85" t="str">
        <f t="shared" si="8"/>
        <v>Yes</v>
      </c>
    </row>
    <row r="38" spans="1:11" x14ac:dyDescent="0.25">
      <c r="A38" s="104" t="s">
        <v>385</v>
      </c>
      <c r="B38" s="21" t="s">
        <v>221</v>
      </c>
      <c r="C38" s="44">
        <v>10.847844528</v>
      </c>
      <c r="D38" s="5" t="str">
        <f>IF($B38="N/A","N/A",IF(C38&gt;3,"Yes","No"))</f>
        <v>Yes</v>
      </c>
      <c r="E38" s="4">
        <v>12.221819035999999</v>
      </c>
      <c r="F38" s="5" t="str">
        <f>IF($B38="N/A","N/A",IF(E38&gt;3,"Yes","No"))</f>
        <v>Yes</v>
      </c>
      <c r="G38" s="4">
        <v>14.252375664000001</v>
      </c>
      <c r="H38" s="5" t="str">
        <f>IF($B38="N/A","N/A",IF(G38&gt;3,"Yes","No"))</f>
        <v>Yes</v>
      </c>
      <c r="I38" s="6">
        <v>12.67</v>
      </c>
      <c r="J38" s="6">
        <v>16.61</v>
      </c>
      <c r="K38" s="85" t="str">
        <f t="shared" si="8"/>
        <v>Yes</v>
      </c>
    </row>
    <row r="39" spans="1:11" x14ac:dyDescent="0.25">
      <c r="A39" s="104" t="s">
        <v>386</v>
      </c>
      <c r="B39" s="21" t="s">
        <v>220</v>
      </c>
      <c r="C39" s="44">
        <v>1.0835345203</v>
      </c>
      <c r="D39" s="5" t="str">
        <f>IF($B39="N/A","N/A",IF(C39&gt;1,"Yes","No"))</f>
        <v>Yes</v>
      </c>
      <c r="E39" s="4">
        <v>1.1361520781000001</v>
      </c>
      <c r="F39" s="5" t="str">
        <f>IF($B39="N/A","N/A",IF(E39&gt;1,"Yes","No"))</f>
        <v>Yes</v>
      </c>
      <c r="G39" s="4">
        <v>1.2860382839</v>
      </c>
      <c r="H39" s="5" t="str">
        <f>IF($B39="N/A","N/A",IF(G39&gt;1,"Yes","No"))</f>
        <v>Yes</v>
      </c>
      <c r="I39" s="6">
        <v>4.8559999999999999</v>
      </c>
      <c r="J39" s="6">
        <v>13.19</v>
      </c>
      <c r="K39" s="85" t="str">
        <f t="shared" si="8"/>
        <v>Yes</v>
      </c>
    </row>
    <row r="40" spans="1:11" x14ac:dyDescent="0.25">
      <c r="A40" s="104" t="s">
        <v>387</v>
      </c>
      <c r="B40" s="21" t="s">
        <v>213</v>
      </c>
      <c r="C40" s="44">
        <v>6.1717554999999999E-3</v>
      </c>
      <c r="D40" s="5" t="str">
        <f>IF($B40="N/A","N/A",IF(C40&gt;15,"No",IF(C40&lt;-15,"No","Yes")))</f>
        <v>N/A</v>
      </c>
      <c r="E40" s="4">
        <v>1.2811789000000001E-3</v>
      </c>
      <c r="F40" s="5" t="str">
        <f>IF($B40="N/A","N/A",IF(E40&gt;15,"No",IF(E40&lt;-15,"No","Yes")))</f>
        <v>N/A</v>
      </c>
      <c r="G40" s="4">
        <v>4.2429179999999998E-4</v>
      </c>
      <c r="H40" s="5" t="str">
        <f>IF($B40="N/A","N/A",IF(G40&gt;15,"No",IF(G40&lt;-15,"No","Yes")))</f>
        <v>N/A</v>
      </c>
      <c r="I40" s="6">
        <v>-79.2</v>
      </c>
      <c r="J40" s="6">
        <v>-66.900000000000006</v>
      </c>
      <c r="K40" s="85" t="str">
        <f t="shared" si="8"/>
        <v>No</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85" t="str">
        <f t="shared" si="8"/>
        <v>N/A</v>
      </c>
    </row>
    <row r="42" spans="1:11" x14ac:dyDescent="0.25">
      <c r="A42" s="104" t="s">
        <v>389</v>
      </c>
      <c r="B42" s="21" t="s">
        <v>259</v>
      </c>
      <c r="C42" s="44">
        <v>4.1803800000000001E-5</v>
      </c>
      <c r="D42" s="5" t="str">
        <f>IF($B42="N/A","N/A",IF(C42&gt;0,"Yes","No"))</f>
        <v>Yes</v>
      </c>
      <c r="E42" s="4">
        <v>1.3790469999999999E-4</v>
      </c>
      <c r="F42" s="5" t="str">
        <f>IF($B42="N/A","N/A",IF(E42&gt;0,"Yes","No"))</f>
        <v>Yes</v>
      </c>
      <c r="G42" s="4">
        <v>1.5294239999999999E-4</v>
      </c>
      <c r="H42" s="5" t="str">
        <f>IF($B42="N/A","N/A",IF(G42&gt;0,"Yes","No"))</f>
        <v>Yes</v>
      </c>
      <c r="I42" s="6">
        <v>229.9</v>
      </c>
      <c r="J42" s="6">
        <v>10.9</v>
      </c>
      <c r="K42" s="85" t="str">
        <f t="shared" si="8"/>
        <v>Yes</v>
      </c>
    </row>
    <row r="43" spans="1:11" x14ac:dyDescent="0.25">
      <c r="A43" s="104" t="s">
        <v>390</v>
      </c>
      <c r="B43" s="21" t="s">
        <v>259</v>
      </c>
      <c r="C43" s="44">
        <v>7.0404680561999999</v>
      </c>
      <c r="D43" s="5" t="str">
        <f>IF($B43="N/A","N/A",IF(C43&gt;0,"Yes","No"))</f>
        <v>Yes</v>
      </c>
      <c r="E43" s="4">
        <v>8.4442142473999997</v>
      </c>
      <c r="F43" s="5" t="str">
        <f>IF($B43="N/A","N/A",IF(E43&gt;0,"Yes","No"))</f>
        <v>Yes</v>
      </c>
      <c r="G43" s="4">
        <v>9.3927348417999994</v>
      </c>
      <c r="H43" s="5" t="str">
        <f>IF($B43="N/A","N/A",IF(G43&gt;0,"Yes","No"))</f>
        <v>Yes</v>
      </c>
      <c r="I43" s="6">
        <v>19.940000000000001</v>
      </c>
      <c r="J43" s="6">
        <v>11.23</v>
      </c>
      <c r="K43" s="85" t="str">
        <f t="shared" si="8"/>
        <v>Yes</v>
      </c>
    </row>
    <row r="44" spans="1:11" x14ac:dyDescent="0.25">
      <c r="A44" s="104" t="s">
        <v>391</v>
      </c>
      <c r="B44" s="21" t="s">
        <v>259</v>
      </c>
      <c r="C44" s="44">
        <v>1.733773043</v>
      </c>
      <c r="D44" s="5" t="str">
        <f>IF($B44="N/A","N/A",IF(C44&gt;0,"Yes","No"))</f>
        <v>Yes</v>
      </c>
      <c r="E44" s="4">
        <v>1.9939458071</v>
      </c>
      <c r="F44" s="5" t="str">
        <f>IF($B44="N/A","N/A",IF(E44&gt;0,"Yes","No"))</f>
        <v>Yes</v>
      </c>
      <c r="G44" s="4">
        <v>2.2877221303000002</v>
      </c>
      <c r="H44" s="5" t="str">
        <f>IF($B44="N/A","N/A",IF(G44&gt;0,"Yes","No"))</f>
        <v>Yes</v>
      </c>
      <c r="I44" s="6">
        <v>15.01</v>
      </c>
      <c r="J44" s="6">
        <v>14.73</v>
      </c>
      <c r="K44" s="85" t="str">
        <f t="shared" si="8"/>
        <v>Yes</v>
      </c>
    </row>
    <row r="45" spans="1:11" x14ac:dyDescent="0.25">
      <c r="A45" s="104" t="s">
        <v>392</v>
      </c>
      <c r="B45" s="21" t="s">
        <v>220</v>
      </c>
      <c r="C45" s="44">
        <v>0.2034627121</v>
      </c>
      <c r="D45" s="5" t="str">
        <f>IF($B45="N/A","N/A",IF(C45&gt;1,"Yes","No"))</f>
        <v>No</v>
      </c>
      <c r="E45" s="4">
        <v>6.5811666599999999E-2</v>
      </c>
      <c r="F45" s="5" t="str">
        <f>IF($B45="N/A","N/A",IF(E45&gt;1,"Yes","No"))</f>
        <v>No</v>
      </c>
      <c r="G45" s="4">
        <v>3.7969181599999999E-2</v>
      </c>
      <c r="H45" s="5" t="str">
        <f>IF($B45="N/A","N/A",IF(G45&gt;1,"Yes","No"))</f>
        <v>No</v>
      </c>
      <c r="I45" s="6">
        <v>-67.7</v>
      </c>
      <c r="J45" s="6">
        <v>-42.3</v>
      </c>
      <c r="K45" s="85" t="str">
        <f t="shared" si="8"/>
        <v>No</v>
      </c>
    </row>
    <row r="46" spans="1:11" x14ac:dyDescent="0.25">
      <c r="A46" s="104" t="s">
        <v>393</v>
      </c>
      <c r="B46" s="21" t="s">
        <v>259</v>
      </c>
      <c r="C46" s="44">
        <v>6.1823964299999999E-2</v>
      </c>
      <c r="D46" s="5" t="str">
        <f>IF($B46="N/A","N/A",IF(C46&gt;0,"Yes","No"))</f>
        <v>Yes</v>
      </c>
      <c r="E46" s="4">
        <v>5.3591533599999998E-2</v>
      </c>
      <c r="F46" s="5" t="str">
        <f>IF($B46="N/A","N/A",IF(E46&gt;0,"Yes","No"))</f>
        <v>Yes</v>
      </c>
      <c r="G46" s="4">
        <v>4.9948024299999998E-2</v>
      </c>
      <c r="H46" s="5" t="str">
        <f>IF($B46="N/A","N/A",IF(G46&gt;0,"Yes","No"))</f>
        <v>Yes</v>
      </c>
      <c r="I46" s="6">
        <v>-13.3</v>
      </c>
      <c r="J46" s="6">
        <v>-6.8</v>
      </c>
      <c r="K46" s="85" t="str">
        <f t="shared" si="8"/>
        <v>Yes</v>
      </c>
    </row>
    <row r="47" spans="1:11" x14ac:dyDescent="0.25">
      <c r="A47" s="104" t="s">
        <v>394</v>
      </c>
      <c r="B47" s="21" t="s">
        <v>213</v>
      </c>
      <c r="C47" s="44">
        <v>1.6998929900000001E-2</v>
      </c>
      <c r="D47" s="5" t="str">
        <f>IF($B47="N/A","N/A",IF(C47&gt;15,"No",IF(C47&lt;-15,"No","Yes")))</f>
        <v>N/A</v>
      </c>
      <c r="E47" s="4">
        <v>4.9779137000000003E-3</v>
      </c>
      <c r="F47" s="5" t="str">
        <f>IF($B47="N/A","N/A",IF(E47&gt;15,"No",IF(E47&lt;-15,"No","Yes")))</f>
        <v>N/A</v>
      </c>
      <c r="G47" s="4">
        <v>3.2265911E-3</v>
      </c>
      <c r="H47" s="5" t="str">
        <f>IF($B47="N/A","N/A",IF(G47&gt;15,"No",IF(G47&lt;-15,"No","Yes")))</f>
        <v>N/A</v>
      </c>
      <c r="I47" s="6">
        <v>-70.7</v>
      </c>
      <c r="J47" s="6">
        <v>-35.200000000000003</v>
      </c>
      <c r="K47" s="85" t="str">
        <f t="shared" si="8"/>
        <v>No</v>
      </c>
    </row>
    <row r="48" spans="1:11" x14ac:dyDescent="0.25">
      <c r="A48" s="104" t="s">
        <v>395</v>
      </c>
      <c r="B48" s="21" t="s">
        <v>213</v>
      </c>
      <c r="C48" s="44">
        <v>3.5818223699999999E-2</v>
      </c>
      <c r="D48" s="5" t="str">
        <f>IF($B48="N/A","N/A",IF(C48&gt;15,"No",IF(C48&lt;-15,"No","Yes")))</f>
        <v>N/A</v>
      </c>
      <c r="E48" s="4">
        <v>2.9742923000000001E-2</v>
      </c>
      <c r="F48" s="5" t="str">
        <f>IF($B48="N/A","N/A",IF(E48&gt;15,"No",IF(E48&lt;-15,"No","Yes")))</f>
        <v>N/A</v>
      </c>
      <c r="G48" s="4">
        <v>3.6459492199999999E-2</v>
      </c>
      <c r="H48" s="5" t="str">
        <f>IF($B48="N/A","N/A",IF(G48&gt;15,"No",IF(G48&lt;-15,"No","Yes")))</f>
        <v>N/A</v>
      </c>
      <c r="I48" s="6">
        <v>-17</v>
      </c>
      <c r="J48" s="6">
        <v>22.58</v>
      </c>
      <c r="K48" s="85" t="str">
        <f t="shared" si="8"/>
        <v>Yes</v>
      </c>
    </row>
    <row r="49" spans="1:11" x14ac:dyDescent="0.25">
      <c r="A49" s="104" t="s">
        <v>396</v>
      </c>
      <c r="B49" s="21" t="s">
        <v>213</v>
      </c>
      <c r="C49" s="44">
        <v>2.5785320699999999E-2</v>
      </c>
      <c r="D49" s="5" t="str">
        <f>IF($B49="N/A","N/A",IF(C49&gt;15,"No",IF(C49&lt;-15,"No","Yes")))</f>
        <v>N/A</v>
      </c>
      <c r="E49" s="4">
        <v>3.2972561400000003E-2</v>
      </c>
      <c r="F49" s="5" t="str">
        <f>IF($B49="N/A","N/A",IF(E49&gt;15,"No",IF(E49&lt;-15,"No","Yes")))</f>
        <v>N/A</v>
      </c>
      <c r="G49" s="4">
        <v>3.2241242400000002E-2</v>
      </c>
      <c r="H49" s="5" t="str">
        <f>IF($B49="N/A","N/A",IF(G49&gt;15,"No",IF(G49&lt;-15,"No","Yes")))</f>
        <v>N/A</v>
      </c>
      <c r="I49" s="6">
        <v>27.87</v>
      </c>
      <c r="J49" s="6">
        <v>-2.2200000000000002</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4.9382366512000004</v>
      </c>
      <c r="D51" s="5" t="str">
        <f>IF($B51="N/A","N/A",IF(C51&gt;15,"No",IF(C51&lt;-15,"No","Yes")))</f>
        <v>N/A</v>
      </c>
      <c r="E51" s="4">
        <v>6.8859359792000001</v>
      </c>
      <c r="F51" s="5" t="str">
        <f>IF($B51="N/A","N/A",IF(E51&gt;15,"No",IF(E51&lt;-15,"No","Yes")))</f>
        <v>N/A</v>
      </c>
      <c r="G51" s="4">
        <v>8.8143461935000005</v>
      </c>
      <c r="H51" s="5" t="str">
        <f>IF($B51="N/A","N/A",IF(G51&gt;15,"No",IF(G51&lt;-15,"No","Yes")))</f>
        <v>N/A</v>
      </c>
      <c r="I51" s="6">
        <v>39.44</v>
      </c>
      <c r="J51" s="6">
        <v>28.01</v>
      </c>
      <c r="K51" s="85" t="str">
        <f t="shared" si="8"/>
        <v>Yes</v>
      </c>
    </row>
    <row r="52" spans="1:11" x14ac:dyDescent="0.25">
      <c r="A52" s="104" t="s">
        <v>399</v>
      </c>
      <c r="B52" s="21" t="s">
        <v>220</v>
      </c>
      <c r="C52" s="44">
        <v>1.6494282518000001</v>
      </c>
      <c r="D52" s="5" t="str">
        <f>IF($B52="N/A","N/A",IF(C52&gt;1,"Yes","No"))</f>
        <v>Yes</v>
      </c>
      <c r="E52" s="4">
        <v>2.0878989232</v>
      </c>
      <c r="F52" s="5" t="str">
        <f>IF($B52="N/A","N/A",IF(E52&gt;1,"Yes","No"))</f>
        <v>Yes</v>
      </c>
      <c r="G52" s="4">
        <v>2.5196370628000002</v>
      </c>
      <c r="H52" s="5" t="str">
        <f>IF($B52="N/A","N/A",IF(G52&gt;1,"Yes","No"))</f>
        <v>Yes</v>
      </c>
      <c r="I52" s="6">
        <v>26.58</v>
      </c>
      <c r="J52" s="6">
        <v>20.68</v>
      </c>
      <c r="K52" s="85" t="str">
        <f t="shared" si="8"/>
        <v>Yes</v>
      </c>
    </row>
    <row r="53" spans="1:11" x14ac:dyDescent="0.25">
      <c r="A53" s="104" t="s">
        <v>400</v>
      </c>
      <c r="B53" s="21" t="s">
        <v>259</v>
      </c>
      <c r="C53" s="44">
        <v>4.1498366936000002</v>
      </c>
      <c r="D53" s="5" t="str">
        <f>IF($B53="N/A","N/A",IF(C53&gt;0,"Yes","No"))</f>
        <v>Yes</v>
      </c>
      <c r="E53" s="4">
        <v>5.4692502171999999</v>
      </c>
      <c r="F53" s="5" t="str">
        <f>IF($B53="N/A","N/A",IF(E53&gt;0,"Yes","No"))</f>
        <v>Yes</v>
      </c>
      <c r="G53" s="4">
        <v>6.5732566911000001</v>
      </c>
      <c r="H53" s="5" t="str">
        <f>IF($B53="N/A","N/A",IF(G53&gt;0,"Yes","No"))</f>
        <v>Yes</v>
      </c>
      <c r="I53" s="6">
        <v>31.79</v>
      </c>
      <c r="J53" s="6">
        <v>20.190000000000001</v>
      </c>
      <c r="K53" s="85" t="str">
        <f t="shared" si="8"/>
        <v>Yes</v>
      </c>
    </row>
    <row r="54" spans="1:11" x14ac:dyDescent="0.25">
      <c r="A54" s="104" t="s">
        <v>401</v>
      </c>
      <c r="B54" s="21" t="s">
        <v>260</v>
      </c>
      <c r="C54" s="44">
        <v>4.0245621999999998E-3</v>
      </c>
      <c r="D54" s="5" t="str">
        <f>IF($B54="N/A","N/A",IF(C54&gt;=1,"No",IF(C54&lt;0,"No","Yes")))</f>
        <v>Yes</v>
      </c>
      <c r="E54" s="4">
        <v>6.4058943000000002E-3</v>
      </c>
      <c r="F54" s="5" t="str">
        <f>IF($B54="N/A","N/A",IF(E54&gt;=1,"No",IF(E54&lt;0,"No","Yes")))</f>
        <v>Yes</v>
      </c>
      <c r="G54" s="4">
        <v>2.0351205099999999E-2</v>
      </c>
      <c r="H54" s="5" t="str">
        <f>IF($B54="N/A","N/A",IF(G54&gt;=1,"No",IF(G54&lt;0,"No","Yes")))</f>
        <v>Yes</v>
      </c>
      <c r="I54" s="6">
        <v>59.17</v>
      </c>
      <c r="J54" s="6">
        <v>217.7</v>
      </c>
      <c r="K54" s="85" t="str">
        <f t="shared" si="8"/>
        <v>No</v>
      </c>
    </row>
    <row r="55" spans="1:11" x14ac:dyDescent="0.25">
      <c r="A55" s="104" t="s">
        <v>873</v>
      </c>
      <c r="B55" s="21" t="s">
        <v>213</v>
      </c>
      <c r="C55" s="46">
        <v>140.02484799999999</v>
      </c>
      <c r="D55" s="5" t="str">
        <f>IF($B55="N/A","N/A",IF(C55&gt;15,"No",IF(C55&lt;-15,"No","Yes")))</f>
        <v>N/A</v>
      </c>
      <c r="E55" s="23">
        <v>161.23028317999999</v>
      </c>
      <c r="F55" s="5" t="str">
        <f>IF($B55="N/A","N/A",IF(E55&gt;15,"No",IF(E55&lt;-15,"No","Yes")))</f>
        <v>N/A</v>
      </c>
      <c r="G55" s="23">
        <v>196.59101681000001</v>
      </c>
      <c r="H55" s="5" t="str">
        <f>IF($B55="N/A","N/A",IF(G55&gt;15,"No",IF(G55&lt;-15,"No","Yes")))</f>
        <v>N/A</v>
      </c>
      <c r="I55" s="6">
        <v>15.14</v>
      </c>
      <c r="J55" s="6">
        <v>21.93</v>
      </c>
      <c r="K55" s="85" t="str">
        <f t="shared" ref="K55:K74" si="9">IF(J55="Div by 0", "N/A", IF(J55="N/A","N/A", IF(J55&gt;30, "No", IF(J55&lt;-30, "No", "Yes"))))</f>
        <v>Yes</v>
      </c>
    </row>
    <row r="56" spans="1:11" x14ac:dyDescent="0.25">
      <c r="A56" s="104" t="s">
        <v>874</v>
      </c>
      <c r="B56" s="21" t="s">
        <v>261</v>
      </c>
      <c r="C56" s="46">
        <v>53.474189379999999</v>
      </c>
      <c r="D56" s="5" t="str">
        <f>IF($B56="N/A","N/A",IF(C56&gt;90,"No",IF(C56&lt;20,"No","Yes")))</f>
        <v>Yes</v>
      </c>
      <c r="E56" s="23">
        <v>61.472908146999998</v>
      </c>
      <c r="F56" s="5" t="str">
        <f>IF($B56="N/A","N/A",IF(E56&gt;90,"No",IF(E56&lt;20,"No","Yes")))</f>
        <v>Yes</v>
      </c>
      <c r="G56" s="23">
        <v>57.523711831999996</v>
      </c>
      <c r="H56" s="5" t="str">
        <f>IF($B56="N/A","N/A",IF(G56&gt;90,"No",IF(G56&lt;20,"No","Yes")))</f>
        <v>Yes</v>
      </c>
      <c r="I56" s="6">
        <v>14.96</v>
      </c>
      <c r="J56" s="6">
        <v>-6.42</v>
      </c>
      <c r="K56" s="85" t="str">
        <f t="shared" si="9"/>
        <v>Yes</v>
      </c>
    </row>
    <row r="57" spans="1:11" x14ac:dyDescent="0.25">
      <c r="A57" s="104" t="s">
        <v>875</v>
      </c>
      <c r="B57" s="21" t="s">
        <v>262</v>
      </c>
      <c r="C57" s="46">
        <v>51.119997148000003</v>
      </c>
      <c r="D57" s="5" t="str">
        <f>IF($B57="N/A","N/A",IF(C57&gt;60,"No",IF(C57&lt;10,"No","Yes")))</f>
        <v>Yes</v>
      </c>
      <c r="E57" s="23">
        <v>54.690794185000001</v>
      </c>
      <c r="F57" s="5" t="str">
        <f>IF($B57="N/A","N/A",IF(E57&gt;60,"No",IF(E57&lt;10,"No","Yes")))</f>
        <v>Yes</v>
      </c>
      <c r="G57" s="23">
        <v>54.871767345000002</v>
      </c>
      <c r="H57" s="5" t="str">
        <f>IF($B57="N/A","N/A",IF(G57&gt;60,"No",IF(G57&lt;10,"No","Yes")))</f>
        <v>Yes</v>
      </c>
      <c r="I57" s="6">
        <v>6.9850000000000003</v>
      </c>
      <c r="J57" s="6">
        <v>0.33090000000000003</v>
      </c>
      <c r="K57" s="85" t="str">
        <f t="shared" si="9"/>
        <v>Yes</v>
      </c>
    </row>
    <row r="58" spans="1:11" ht="25" x14ac:dyDescent="0.25">
      <c r="A58" s="104" t="s">
        <v>876</v>
      </c>
      <c r="B58" s="21" t="s">
        <v>263</v>
      </c>
      <c r="C58" s="46">
        <v>23.981336407000001</v>
      </c>
      <c r="D58" s="5" t="str">
        <f>IF($B58="N/A","N/A",IF(C58&gt;100,"No",IF(C58&lt;10,"No","Yes")))</f>
        <v>Yes</v>
      </c>
      <c r="E58" s="23">
        <v>21.227176181000001</v>
      </c>
      <c r="F58" s="5" t="str">
        <f>IF($B58="N/A","N/A",IF(E58&gt;100,"No",IF(E58&lt;10,"No","Yes")))</f>
        <v>Yes</v>
      </c>
      <c r="G58" s="23">
        <v>18.333380604999999</v>
      </c>
      <c r="H58" s="5" t="str">
        <f>IF($B58="N/A","N/A",IF(G58&gt;100,"No",IF(G58&lt;10,"No","Yes")))</f>
        <v>Yes</v>
      </c>
      <c r="I58" s="6">
        <v>-11.5</v>
      </c>
      <c r="J58" s="6">
        <v>-13.6</v>
      </c>
      <c r="K58" s="85" t="str">
        <f t="shared" si="9"/>
        <v>Yes</v>
      </c>
    </row>
    <row r="59" spans="1:11" x14ac:dyDescent="0.25">
      <c r="A59" s="104" t="s">
        <v>877</v>
      </c>
      <c r="B59" s="21" t="s">
        <v>264</v>
      </c>
      <c r="C59" s="46">
        <v>76.822151520999995</v>
      </c>
      <c r="D59" s="5" t="str">
        <f>IF($B59="N/A","N/A",IF(C59&gt;100,"No",IF(C59&lt;20,"No","Yes")))</f>
        <v>Yes</v>
      </c>
      <c r="E59" s="23">
        <v>75.290428376999998</v>
      </c>
      <c r="F59" s="5" t="str">
        <f>IF($B59="N/A","N/A",IF(E59&gt;100,"No",IF(E59&lt;20,"No","Yes")))</f>
        <v>Yes</v>
      </c>
      <c r="G59" s="23">
        <v>76.153613879000005</v>
      </c>
      <c r="H59" s="5" t="str">
        <f>IF($B59="N/A","N/A",IF(G59&gt;100,"No",IF(G59&lt;20,"No","Yes")))</f>
        <v>Yes</v>
      </c>
      <c r="I59" s="6">
        <v>-1.99</v>
      </c>
      <c r="J59" s="6">
        <v>1.1459999999999999</v>
      </c>
      <c r="K59" s="85" t="str">
        <f t="shared" si="9"/>
        <v>Yes</v>
      </c>
    </row>
    <row r="60" spans="1:11" x14ac:dyDescent="0.25">
      <c r="A60" s="104" t="s">
        <v>878</v>
      </c>
      <c r="B60" s="21" t="s">
        <v>264</v>
      </c>
      <c r="C60" s="46">
        <v>105.65624252000001</v>
      </c>
      <c r="D60" s="5" t="str">
        <f>IF($B60="N/A","N/A",IF(C60&gt;100,"No",IF(C60&lt;20,"No","Yes")))</f>
        <v>No</v>
      </c>
      <c r="E60" s="23">
        <v>88.343094738000005</v>
      </c>
      <c r="F60" s="5" t="str">
        <f>IF($B60="N/A","N/A",IF(E60&gt;100,"No",IF(E60&lt;20,"No","Yes")))</f>
        <v>Yes</v>
      </c>
      <c r="G60" s="23">
        <v>88.333826439000006</v>
      </c>
      <c r="H60" s="5" t="str">
        <f>IF($B60="N/A","N/A",IF(G60&gt;100,"No",IF(G60&lt;20,"No","Yes")))</f>
        <v>Yes</v>
      </c>
      <c r="I60" s="6">
        <v>-16.399999999999999</v>
      </c>
      <c r="J60" s="6">
        <v>-0.01</v>
      </c>
      <c r="K60" s="85" t="str">
        <f t="shared" si="9"/>
        <v>Yes</v>
      </c>
    </row>
    <row r="61" spans="1:11" x14ac:dyDescent="0.25">
      <c r="A61" s="104" t="s">
        <v>879</v>
      </c>
      <c r="B61" s="21" t="s">
        <v>213</v>
      </c>
      <c r="C61" s="46">
        <v>671.01813274000006</v>
      </c>
      <c r="D61" s="5" t="str">
        <f>IF($B61="N/A","N/A",IF(C61&gt;15,"No",IF(C61&lt;-15,"No","Yes")))</f>
        <v>N/A</v>
      </c>
      <c r="E61" s="23">
        <v>672.94549514000005</v>
      </c>
      <c r="F61" s="5" t="str">
        <f>IF($B61="N/A","N/A",IF(E61&gt;15,"No",IF(E61&lt;-15,"No","Yes")))</f>
        <v>N/A</v>
      </c>
      <c r="G61" s="23">
        <v>619.61689964000004</v>
      </c>
      <c r="H61" s="5" t="str">
        <f>IF($B61="N/A","N/A",IF(G61&gt;15,"No",IF(G61&lt;-15,"No","Yes")))</f>
        <v>N/A</v>
      </c>
      <c r="I61" s="6">
        <v>0.28720000000000001</v>
      </c>
      <c r="J61" s="6">
        <v>-7.92</v>
      </c>
      <c r="K61" s="85" t="str">
        <f t="shared" si="9"/>
        <v>Yes</v>
      </c>
    </row>
    <row r="62" spans="1:11" x14ac:dyDescent="0.25">
      <c r="A62" s="104" t="s">
        <v>880</v>
      </c>
      <c r="B62" s="21" t="s">
        <v>265</v>
      </c>
      <c r="C62" s="46">
        <v>20.119054157000001</v>
      </c>
      <c r="D62" s="5" t="str">
        <f>IF($B62="N/A","N/A",IF(C62&gt;60,"No",IF(C62&lt;10,"No","Yes")))</f>
        <v>Yes</v>
      </c>
      <c r="E62" s="23">
        <v>18.943996199000001</v>
      </c>
      <c r="F62" s="5" t="str">
        <f>IF($B62="N/A","N/A",IF(E62&gt;60,"No",IF(E62&lt;10,"No","Yes")))</f>
        <v>Yes</v>
      </c>
      <c r="G62" s="23">
        <v>20.565369149999999</v>
      </c>
      <c r="H62" s="5" t="str">
        <f>IF($B62="N/A","N/A",IF(G62&gt;60,"No",IF(G62&lt;10,"No","Yes")))</f>
        <v>Yes</v>
      </c>
      <c r="I62" s="6">
        <v>-5.84</v>
      </c>
      <c r="J62" s="6">
        <v>8.5589999999999993</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161.14467786</v>
      </c>
      <c r="D64" s="5" t="str">
        <f t="shared" ref="D64:D74" si="10">IF($B64="N/A","N/A",IF(C64&gt;15,"No",IF(C64&lt;-15,"No","Yes")))</f>
        <v>N/A</v>
      </c>
      <c r="E64" s="23">
        <v>144.69446998000001</v>
      </c>
      <c r="F64" s="5" t="str">
        <f>IF($B64="N/A","N/A",IF(E64&gt;15,"No",IF(E64&lt;-15,"No","Yes")))</f>
        <v>N/A</v>
      </c>
      <c r="G64" s="23">
        <v>208.51839178</v>
      </c>
      <c r="H64" s="5" t="str">
        <f>IF($B64="N/A","N/A",IF(G64&gt;15,"No",IF(G64&lt;-15,"No","Yes")))</f>
        <v>N/A</v>
      </c>
      <c r="I64" s="6">
        <v>-10.199999999999999</v>
      </c>
      <c r="J64" s="6">
        <v>44.11</v>
      </c>
      <c r="K64" s="85" t="str">
        <f t="shared" si="9"/>
        <v>No</v>
      </c>
    </row>
    <row r="65" spans="1:11" ht="25" customHeight="1" x14ac:dyDescent="0.25">
      <c r="A65" s="104" t="s">
        <v>883</v>
      </c>
      <c r="B65" s="21" t="s">
        <v>213</v>
      </c>
      <c r="C65" s="46">
        <v>399.42971806000003</v>
      </c>
      <c r="D65" s="5" t="str">
        <f t="shared" si="10"/>
        <v>N/A</v>
      </c>
      <c r="E65" s="23">
        <v>431.28952393999998</v>
      </c>
      <c r="F65" s="5" t="str">
        <f t="shared" ref="F65:F73" si="11">IF($B65="N/A","N/A",IF(E65&gt;15,"No",IF(E65&lt;-15,"No","Yes")))</f>
        <v>N/A</v>
      </c>
      <c r="G65" s="23">
        <v>425.79793957999999</v>
      </c>
      <c r="H65" s="5" t="str">
        <f t="shared" ref="H65:H86" si="12">IF($B65="N/A","N/A",IF(G65&gt;15,"No",IF(G65&lt;-15,"No","Yes")))</f>
        <v>N/A</v>
      </c>
      <c r="I65" s="6">
        <v>7.976</v>
      </c>
      <c r="J65" s="6">
        <v>-1.27</v>
      </c>
      <c r="K65" s="85" t="str">
        <f t="shared" si="9"/>
        <v>Yes</v>
      </c>
    </row>
    <row r="66" spans="1:11" x14ac:dyDescent="0.25">
      <c r="A66" s="104" t="s">
        <v>884</v>
      </c>
      <c r="B66" s="21" t="s">
        <v>213</v>
      </c>
      <c r="C66" s="46">
        <v>101.40679375000001</v>
      </c>
      <c r="D66" s="5" t="str">
        <f t="shared" si="10"/>
        <v>N/A</v>
      </c>
      <c r="E66" s="23">
        <v>95.793953774000002</v>
      </c>
      <c r="F66" s="5" t="str">
        <f t="shared" si="11"/>
        <v>N/A</v>
      </c>
      <c r="G66" s="23">
        <v>97.349705372000003</v>
      </c>
      <c r="H66" s="5" t="str">
        <f t="shared" si="12"/>
        <v>N/A</v>
      </c>
      <c r="I66" s="6">
        <v>-5.53</v>
      </c>
      <c r="J66" s="6">
        <v>1.6240000000000001</v>
      </c>
      <c r="K66" s="85" t="str">
        <f t="shared" si="9"/>
        <v>Yes</v>
      </c>
    </row>
    <row r="67" spans="1:11" x14ac:dyDescent="0.25">
      <c r="A67" s="104" t="s">
        <v>885</v>
      </c>
      <c r="B67" s="21" t="s">
        <v>213</v>
      </c>
      <c r="C67" s="46">
        <v>339.09090909000003</v>
      </c>
      <c r="D67" s="5" t="str">
        <f t="shared" si="10"/>
        <v>N/A</v>
      </c>
      <c r="E67" s="23">
        <v>333.29032258000001</v>
      </c>
      <c r="F67" s="5" t="str">
        <f t="shared" si="11"/>
        <v>N/A</v>
      </c>
      <c r="G67" s="23">
        <v>553.87096773999997</v>
      </c>
      <c r="H67" s="5" t="str">
        <f t="shared" si="12"/>
        <v>N/A</v>
      </c>
      <c r="I67" s="6">
        <v>-1.71</v>
      </c>
      <c r="J67" s="6">
        <v>66.180000000000007</v>
      </c>
      <c r="K67" s="85" t="str">
        <f t="shared" si="9"/>
        <v>No</v>
      </c>
    </row>
    <row r="68" spans="1:11" ht="25" x14ac:dyDescent="0.25">
      <c r="A68" s="104" t="s">
        <v>886</v>
      </c>
      <c r="B68" s="21" t="s">
        <v>213</v>
      </c>
      <c r="C68" s="46">
        <v>59.423634397000001</v>
      </c>
      <c r="D68" s="5" t="str">
        <f t="shared" si="10"/>
        <v>N/A</v>
      </c>
      <c r="E68" s="23">
        <v>61.569821937</v>
      </c>
      <c r="F68" s="5" t="str">
        <f t="shared" si="11"/>
        <v>N/A</v>
      </c>
      <c r="G68" s="23">
        <v>62.931778213999998</v>
      </c>
      <c r="H68" s="5" t="str">
        <f t="shared" si="12"/>
        <v>N/A</v>
      </c>
      <c r="I68" s="6">
        <v>3.6120000000000001</v>
      </c>
      <c r="J68" s="6">
        <v>2.2120000000000002</v>
      </c>
      <c r="K68" s="85" t="str">
        <f t="shared" si="9"/>
        <v>Yes</v>
      </c>
    </row>
    <row r="69" spans="1:11" x14ac:dyDescent="0.25">
      <c r="A69" s="104" t="s">
        <v>887</v>
      </c>
      <c r="B69" s="21" t="s">
        <v>213</v>
      </c>
      <c r="C69" s="46">
        <v>129.53504598000001</v>
      </c>
      <c r="D69" s="5" t="str">
        <f t="shared" si="10"/>
        <v>N/A</v>
      </c>
      <c r="E69" s="23">
        <v>129.87032406</v>
      </c>
      <c r="F69" s="5" t="str">
        <f t="shared" si="11"/>
        <v>N/A</v>
      </c>
      <c r="G69" s="23">
        <v>131.13652146000001</v>
      </c>
      <c r="H69" s="5" t="str">
        <f t="shared" si="12"/>
        <v>N/A</v>
      </c>
      <c r="I69" s="6">
        <v>0.25879999999999997</v>
      </c>
      <c r="J69" s="6">
        <v>0.97499999999999998</v>
      </c>
      <c r="K69" s="85" t="str">
        <f t="shared" si="9"/>
        <v>Yes</v>
      </c>
    </row>
    <row r="70" spans="1:11" ht="25" x14ac:dyDescent="0.25">
      <c r="A70" s="104" t="s">
        <v>888</v>
      </c>
      <c r="B70" s="21" t="s">
        <v>213</v>
      </c>
      <c r="C70" s="46">
        <v>37.715753296999999</v>
      </c>
      <c r="D70" s="5" t="str">
        <f t="shared" si="10"/>
        <v>N/A</v>
      </c>
      <c r="E70" s="23">
        <v>60.012572665</v>
      </c>
      <c r="F70" s="5" t="str">
        <f t="shared" si="11"/>
        <v>N/A</v>
      </c>
      <c r="G70" s="23">
        <v>34.612006237000003</v>
      </c>
      <c r="H70" s="5" t="str">
        <f t="shared" si="12"/>
        <v>N/A</v>
      </c>
      <c r="I70" s="6">
        <v>59.12</v>
      </c>
      <c r="J70" s="6">
        <v>-42.3</v>
      </c>
      <c r="K70" s="85" t="str">
        <f t="shared" si="9"/>
        <v>No</v>
      </c>
    </row>
    <row r="71" spans="1:11" x14ac:dyDescent="0.25">
      <c r="A71" s="104" t="s">
        <v>889</v>
      </c>
      <c r="B71" s="21" t="s">
        <v>213</v>
      </c>
      <c r="C71" s="46">
        <v>562.16744529000005</v>
      </c>
      <c r="D71" s="5" t="str">
        <f t="shared" si="10"/>
        <v>N/A</v>
      </c>
      <c r="E71" s="23">
        <v>560.71295757999997</v>
      </c>
      <c r="F71" s="5" t="str">
        <f t="shared" si="11"/>
        <v>N/A</v>
      </c>
      <c r="G71" s="23">
        <v>648.19231529000001</v>
      </c>
      <c r="H71" s="5" t="str">
        <f t="shared" si="12"/>
        <v>N/A</v>
      </c>
      <c r="I71" s="6">
        <v>-0.25900000000000001</v>
      </c>
      <c r="J71" s="6">
        <v>15.6</v>
      </c>
      <c r="K71" s="85" t="str">
        <f t="shared" si="9"/>
        <v>Yes</v>
      </c>
    </row>
    <row r="72" spans="1:11" ht="25" x14ac:dyDescent="0.25">
      <c r="A72" s="104" t="s">
        <v>890</v>
      </c>
      <c r="B72" s="21" t="s">
        <v>213</v>
      </c>
      <c r="C72" s="46">
        <v>204.44149501000001</v>
      </c>
      <c r="D72" s="5" t="str">
        <f t="shared" si="10"/>
        <v>N/A</v>
      </c>
      <c r="E72" s="23">
        <v>199.16326531000001</v>
      </c>
      <c r="F72" s="5" t="str">
        <f t="shared" si="11"/>
        <v>N/A</v>
      </c>
      <c r="G72" s="23">
        <v>198.38248927999999</v>
      </c>
      <c r="H72" s="5" t="str">
        <f t="shared" si="12"/>
        <v>N/A</v>
      </c>
      <c r="I72" s="6">
        <v>-2.58</v>
      </c>
      <c r="J72" s="6">
        <v>-0.39200000000000002</v>
      </c>
      <c r="K72" s="85" t="str">
        <f t="shared" si="9"/>
        <v>Yes</v>
      </c>
    </row>
    <row r="73" spans="1:11" x14ac:dyDescent="0.25">
      <c r="A73" s="104" t="s">
        <v>891</v>
      </c>
      <c r="B73" s="21" t="s">
        <v>213</v>
      </c>
      <c r="C73" s="46">
        <v>190.9054654</v>
      </c>
      <c r="D73" s="5" t="str">
        <f t="shared" si="10"/>
        <v>N/A</v>
      </c>
      <c r="E73" s="23">
        <v>176.23717521</v>
      </c>
      <c r="F73" s="5" t="str">
        <f t="shared" si="11"/>
        <v>N/A</v>
      </c>
      <c r="G73" s="23">
        <v>174.57491478</v>
      </c>
      <c r="H73" s="5" t="str">
        <f t="shared" si="12"/>
        <v>N/A</v>
      </c>
      <c r="I73" s="6">
        <v>-7.68</v>
      </c>
      <c r="J73" s="6">
        <v>-0.94299999999999995</v>
      </c>
      <c r="K73" s="85" t="str">
        <f t="shared" si="9"/>
        <v>Yes</v>
      </c>
    </row>
    <row r="74" spans="1:11" x14ac:dyDescent="0.25">
      <c r="A74" s="104" t="s">
        <v>892</v>
      </c>
      <c r="B74" s="21" t="s">
        <v>213</v>
      </c>
      <c r="C74" s="46">
        <v>165.22029756000001</v>
      </c>
      <c r="D74" s="5" t="str">
        <f t="shared" si="10"/>
        <v>N/A</v>
      </c>
      <c r="E74" s="23">
        <v>173.74665318000001</v>
      </c>
      <c r="F74" s="5" t="str">
        <f>IF($B74="N/A","N/A",IF(E74&gt;15,"No",IF(E74&lt;-15,"No","Yes")))</f>
        <v>N/A</v>
      </c>
      <c r="G74" s="23">
        <v>173.37773823000001</v>
      </c>
      <c r="H74" s="5" t="str">
        <f t="shared" si="12"/>
        <v>N/A</v>
      </c>
      <c r="I74" s="6">
        <v>5.1609999999999996</v>
      </c>
      <c r="J74" s="6">
        <v>-0.21199999999999999</v>
      </c>
      <c r="K74" s="85" t="str">
        <f t="shared" si="9"/>
        <v>Yes</v>
      </c>
    </row>
    <row r="75" spans="1:11" x14ac:dyDescent="0.25">
      <c r="A75" s="104" t="s">
        <v>893</v>
      </c>
      <c r="B75" s="21" t="s">
        <v>213</v>
      </c>
      <c r="C75" s="44">
        <v>0.93426848600000001</v>
      </c>
      <c r="D75" s="5" t="str">
        <f t="shared" ref="D75:D80" si="13">IF($B75="N/A","N/A",IF(C75&gt;15,"No",IF(C75&lt;-15,"No","Yes")))</f>
        <v>N/A</v>
      </c>
      <c r="E75" s="4">
        <v>0.78983786730000005</v>
      </c>
      <c r="F75" s="5" t="str">
        <f>IF($B75="N/A","N/A",IF(E75&gt;15,"No",IF(E75&lt;-15,"No","Yes")))</f>
        <v>N/A</v>
      </c>
      <c r="G75" s="4">
        <v>0.63043839700000004</v>
      </c>
      <c r="H75" s="5" t="str">
        <f t="shared" si="12"/>
        <v>N/A</v>
      </c>
      <c r="I75" s="6">
        <v>-15.5</v>
      </c>
      <c r="J75" s="6">
        <v>-20.2</v>
      </c>
      <c r="K75" s="85" t="str">
        <f t="shared" ref="K75:K80" si="14">IF(J75="Div by 0", "N/A", IF(J75="N/A","N/A", IF(J75&gt;30, "No", IF(J75&lt;-30, "No", "Yes"))))</f>
        <v>Yes</v>
      </c>
    </row>
    <row r="76" spans="1:11" x14ac:dyDescent="0.25">
      <c r="A76" s="104" t="s">
        <v>894</v>
      </c>
      <c r="B76" s="21" t="s">
        <v>213</v>
      </c>
      <c r="C76" s="44">
        <v>0.30567291120000001</v>
      </c>
      <c r="D76" s="5" t="str">
        <f t="shared" si="13"/>
        <v>N/A</v>
      </c>
      <c r="E76" s="4">
        <v>8.0807687200000006E-2</v>
      </c>
      <c r="F76" s="5" t="str">
        <f t="shared" ref="F76:F86" si="15">IF($B76="N/A","N/A",IF(E76&gt;15,"No",IF(E76&lt;-15,"No","Yes")))</f>
        <v>N/A</v>
      </c>
      <c r="G76" s="4">
        <v>5.71461838E-2</v>
      </c>
      <c r="H76" s="5" t="str">
        <f t="shared" si="12"/>
        <v>N/A</v>
      </c>
      <c r="I76" s="6">
        <v>-73.599999999999994</v>
      </c>
      <c r="J76" s="6">
        <v>-29.3</v>
      </c>
      <c r="K76" s="85" t="str">
        <f t="shared" si="14"/>
        <v>Yes</v>
      </c>
    </row>
    <row r="77" spans="1:11" x14ac:dyDescent="0.25">
      <c r="A77" s="104" t="s">
        <v>895</v>
      </c>
      <c r="B77" s="21" t="s">
        <v>213</v>
      </c>
      <c r="C77" s="44">
        <v>0.7360008415</v>
      </c>
      <c r="D77" s="5" t="str">
        <f t="shared" si="13"/>
        <v>N/A</v>
      </c>
      <c r="E77" s="4">
        <v>0.39567518499999998</v>
      </c>
      <c r="F77" s="5" t="str">
        <f t="shared" si="15"/>
        <v>N/A</v>
      </c>
      <c r="G77" s="4">
        <v>0.40581042940000001</v>
      </c>
      <c r="H77" s="5" t="str">
        <f t="shared" si="12"/>
        <v>N/A</v>
      </c>
      <c r="I77" s="6">
        <v>-46.2</v>
      </c>
      <c r="J77" s="6">
        <v>2.5619999999999998</v>
      </c>
      <c r="K77" s="85" t="str">
        <f t="shared" si="14"/>
        <v>Yes</v>
      </c>
    </row>
    <row r="78" spans="1:11" x14ac:dyDescent="0.25">
      <c r="A78" s="104" t="s">
        <v>896</v>
      </c>
      <c r="B78" s="21" t="s">
        <v>213</v>
      </c>
      <c r="C78" s="44">
        <v>0</v>
      </c>
      <c r="D78" s="5" t="str">
        <f t="shared" si="13"/>
        <v>N/A</v>
      </c>
      <c r="E78" s="4">
        <v>0</v>
      </c>
      <c r="F78" s="5" t="str">
        <f t="shared" si="15"/>
        <v>N/A</v>
      </c>
      <c r="G78" s="4">
        <v>0</v>
      </c>
      <c r="H78" s="5" t="str">
        <f t="shared" si="12"/>
        <v>N/A</v>
      </c>
      <c r="I78" s="6" t="s">
        <v>1747</v>
      </c>
      <c r="J78" s="6" t="s">
        <v>1747</v>
      </c>
      <c r="K78" s="85" t="str">
        <f t="shared" si="14"/>
        <v>N/A</v>
      </c>
    </row>
    <row r="79" spans="1:11" ht="25" x14ac:dyDescent="0.25">
      <c r="A79" s="104" t="s">
        <v>897</v>
      </c>
      <c r="B79" s="21" t="s">
        <v>213</v>
      </c>
      <c r="C79" s="44">
        <v>42.49283664</v>
      </c>
      <c r="D79" s="5" t="str">
        <f t="shared" si="13"/>
        <v>N/A</v>
      </c>
      <c r="E79" s="4">
        <v>61.555759506000001</v>
      </c>
      <c r="F79" s="5" t="str">
        <f t="shared" si="15"/>
        <v>N/A</v>
      </c>
      <c r="G79" s="4">
        <v>63.074788335000001</v>
      </c>
      <c r="H79" s="5" t="str">
        <f t="shared" si="12"/>
        <v>N/A</v>
      </c>
      <c r="I79" s="6">
        <v>44.86</v>
      </c>
      <c r="J79" s="6">
        <v>2.468</v>
      </c>
      <c r="K79" s="85" t="str">
        <f t="shared" si="14"/>
        <v>Yes</v>
      </c>
    </row>
    <row r="80" spans="1:11" ht="25" x14ac:dyDescent="0.25">
      <c r="A80" s="104" t="s">
        <v>898</v>
      </c>
      <c r="B80" s="21" t="s">
        <v>213</v>
      </c>
      <c r="C80" s="48">
        <v>42.489207313999998</v>
      </c>
      <c r="D80" s="5" t="str">
        <f t="shared" si="13"/>
        <v>N/A</v>
      </c>
      <c r="E80" s="48">
        <v>61.514205715999999</v>
      </c>
      <c r="F80" s="5" t="str">
        <f t="shared" si="15"/>
        <v>N/A</v>
      </c>
      <c r="G80" s="48">
        <v>63.057678522000003</v>
      </c>
      <c r="H80" s="5" t="str">
        <f t="shared" si="12"/>
        <v>N/A</v>
      </c>
      <c r="I80" s="6">
        <v>44.78</v>
      </c>
      <c r="J80" s="49">
        <v>2.5089999999999999</v>
      </c>
      <c r="K80" s="85" t="str">
        <f t="shared" si="14"/>
        <v>Yes</v>
      </c>
    </row>
    <row r="81" spans="1:11" x14ac:dyDescent="0.25">
      <c r="A81" s="104" t="s">
        <v>899</v>
      </c>
      <c r="B81" s="21" t="s">
        <v>213</v>
      </c>
      <c r="C81" s="50">
        <v>24.462414273</v>
      </c>
      <c r="D81" s="5" t="str">
        <f t="shared" ref="D81:D86" si="16">IF($B81="N/A","N/A",IF(C81&gt;15,"No",IF(C81&lt;-15,"No","Yes")))</f>
        <v>N/A</v>
      </c>
      <c r="E81" s="51">
        <v>27.228009012000001</v>
      </c>
      <c r="F81" s="5" t="str">
        <f t="shared" si="15"/>
        <v>N/A</v>
      </c>
      <c r="G81" s="51">
        <v>28.834118512</v>
      </c>
      <c r="H81" s="5" t="str">
        <f>IF($B81="N/A","N/A",IF(G81&gt;15,"No",IF(G81&lt;-15,"No","Yes")))</f>
        <v>N/A</v>
      </c>
      <c r="I81" s="6">
        <v>11.31</v>
      </c>
      <c r="J81" s="6">
        <v>5.899</v>
      </c>
      <c r="K81" s="85" t="str">
        <f t="shared" ref="K81:K86" si="17">IF(J81="Div by 0", "N/A", IF(J81="N/A","N/A", IF(J81&gt;30, "No", IF(J81&lt;-30, "No", "Yes"))))</f>
        <v>Yes</v>
      </c>
    </row>
    <row r="82" spans="1:11" x14ac:dyDescent="0.25">
      <c r="A82" s="104" t="s">
        <v>900</v>
      </c>
      <c r="B82" s="21" t="s">
        <v>213</v>
      </c>
      <c r="C82" s="50">
        <v>90.171981649000003</v>
      </c>
      <c r="D82" s="5" t="str">
        <f t="shared" si="16"/>
        <v>N/A</v>
      </c>
      <c r="E82" s="51">
        <v>67.477346546000007</v>
      </c>
      <c r="F82" s="5" t="str">
        <f t="shared" si="15"/>
        <v>N/A</v>
      </c>
      <c r="G82" s="51">
        <v>54.449192783000001</v>
      </c>
      <c r="H82" s="5" t="str">
        <f t="shared" si="12"/>
        <v>N/A</v>
      </c>
      <c r="I82" s="6">
        <v>-25.2</v>
      </c>
      <c r="J82" s="6">
        <v>-19.3</v>
      </c>
      <c r="K82" s="85" t="str">
        <f t="shared" si="17"/>
        <v>Yes</v>
      </c>
    </row>
    <row r="83" spans="1:11" x14ac:dyDescent="0.25">
      <c r="A83" s="104" t="s">
        <v>901</v>
      </c>
      <c r="B83" s="21" t="s">
        <v>213</v>
      </c>
      <c r="C83" s="50">
        <v>121.54845172</v>
      </c>
      <c r="D83" s="5" t="str">
        <f t="shared" si="16"/>
        <v>N/A</v>
      </c>
      <c r="E83" s="51">
        <v>108.40078699999999</v>
      </c>
      <c r="F83" s="5" t="str">
        <f t="shared" si="15"/>
        <v>N/A</v>
      </c>
      <c r="G83" s="51">
        <v>109.76143408999999</v>
      </c>
      <c r="H83" s="5" t="str">
        <f t="shared" si="12"/>
        <v>N/A</v>
      </c>
      <c r="I83" s="6">
        <v>-10.8</v>
      </c>
      <c r="J83" s="6">
        <v>1.2549999999999999</v>
      </c>
      <c r="K83" s="85" t="str">
        <f t="shared" si="17"/>
        <v>Yes</v>
      </c>
    </row>
    <row r="84" spans="1:11" x14ac:dyDescent="0.25">
      <c r="A84" s="104" t="s">
        <v>902</v>
      </c>
      <c r="B84" s="21" t="s">
        <v>213</v>
      </c>
      <c r="C84" s="50" t="s">
        <v>1747</v>
      </c>
      <c r="D84" s="5" t="str">
        <f t="shared" si="16"/>
        <v>N/A</v>
      </c>
      <c r="E84" s="51" t="s">
        <v>1747</v>
      </c>
      <c r="F84" s="5" t="str">
        <f t="shared" si="15"/>
        <v>N/A</v>
      </c>
      <c r="G84" s="51" t="s">
        <v>1747</v>
      </c>
      <c r="H84" s="5" t="str">
        <f t="shared" si="12"/>
        <v>N/A</v>
      </c>
      <c r="I84" s="6" t="s">
        <v>1747</v>
      </c>
      <c r="J84" s="6" t="s">
        <v>1747</v>
      </c>
      <c r="K84" s="85" t="str">
        <f t="shared" si="17"/>
        <v>N/A</v>
      </c>
    </row>
    <row r="85" spans="1:11" x14ac:dyDescent="0.25">
      <c r="A85" s="104" t="s">
        <v>903</v>
      </c>
      <c r="B85" s="21" t="s">
        <v>213</v>
      </c>
      <c r="C85" s="50">
        <v>260.79354009999997</v>
      </c>
      <c r="D85" s="5" t="str">
        <f t="shared" si="16"/>
        <v>N/A</v>
      </c>
      <c r="E85" s="51">
        <v>233.98017286999999</v>
      </c>
      <c r="F85" s="5" t="str">
        <f t="shared" si="15"/>
        <v>N/A</v>
      </c>
      <c r="G85" s="51">
        <v>286.44068048999998</v>
      </c>
      <c r="H85" s="5" t="str">
        <f t="shared" si="12"/>
        <v>N/A</v>
      </c>
      <c r="I85" s="6">
        <v>-10.3</v>
      </c>
      <c r="J85" s="6">
        <v>22.42</v>
      </c>
      <c r="K85" s="85" t="str">
        <f t="shared" si="17"/>
        <v>Yes</v>
      </c>
    </row>
    <row r="86" spans="1:11" ht="25" x14ac:dyDescent="0.25">
      <c r="A86" s="104" t="s">
        <v>904</v>
      </c>
      <c r="B86" s="21" t="s">
        <v>213</v>
      </c>
      <c r="C86" s="52">
        <v>260.79314492999998</v>
      </c>
      <c r="D86" s="5" t="str">
        <f t="shared" si="16"/>
        <v>N/A</v>
      </c>
      <c r="E86" s="52">
        <v>234.08105671000001</v>
      </c>
      <c r="F86" s="5" t="str">
        <f t="shared" si="15"/>
        <v>N/A</v>
      </c>
      <c r="G86" s="52">
        <v>286.45876206999998</v>
      </c>
      <c r="H86" s="5" t="str">
        <f t="shared" si="12"/>
        <v>N/A</v>
      </c>
      <c r="I86" s="6">
        <v>-10.199999999999999</v>
      </c>
      <c r="J86" s="6">
        <v>22.38</v>
      </c>
      <c r="K86" s="85" t="str">
        <f t="shared" si="17"/>
        <v>Yes</v>
      </c>
    </row>
    <row r="87" spans="1:11" x14ac:dyDescent="0.25">
      <c r="A87" s="104" t="s">
        <v>32</v>
      </c>
      <c r="B87" s="21" t="s">
        <v>266</v>
      </c>
      <c r="C87" s="44">
        <v>94.670434528000001</v>
      </c>
      <c r="D87" s="5" t="str">
        <f>IF($B87="N/A","N/A",IF(C87&gt;60,"Yes","No"))</f>
        <v>Yes</v>
      </c>
      <c r="E87" s="4">
        <v>97.327260723999999</v>
      </c>
      <c r="F87" s="5" t="str">
        <f>IF($B87="N/A","N/A",IF(E87&gt;60,"Yes","No"))</f>
        <v>Yes</v>
      </c>
      <c r="G87" s="4">
        <v>97.545195710000002</v>
      </c>
      <c r="H87" s="5" t="str">
        <f>IF($B87="N/A","N/A",IF(G87&gt;60,"Yes","No"))</f>
        <v>Yes</v>
      </c>
      <c r="I87" s="6">
        <v>2.806</v>
      </c>
      <c r="J87" s="6">
        <v>0.22389999999999999</v>
      </c>
      <c r="K87" s="85" t="str">
        <f t="shared" ref="K87:K105" si="18">IF(J87="Div by 0", "N/A", IF(J87="N/A","N/A", IF(J87&gt;30, "No", IF(J87&lt;-30, "No", "Yes"))))</f>
        <v>Yes</v>
      </c>
    </row>
    <row r="88" spans="1:11" x14ac:dyDescent="0.25">
      <c r="A88" s="104" t="s">
        <v>39</v>
      </c>
      <c r="B88" s="21" t="s">
        <v>267</v>
      </c>
      <c r="C88" s="44">
        <v>99.999976076999999</v>
      </c>
      <c r="D88" s="5" t="str">
        <f>IF($B88="N/A","N/A",IF(C88&gt;100,"No",IF(C88&lt;85,"No","Yes")))</f>
        <v>Yes</v>
      </c>
      <c r="E88" s="4">
        <v>100</v>
      </c>
      <c r="F88" s="5" t="str">
        <f>IF($B88="N/A","N/A",IF(E88&gt;100,"No",IF(E88&lt;85,"No","Yes")))</f>
        <v>Yes</v>
      </c>
      <c r="G88" s="4">
        <v>99.999924409000002</v>
      </c>
      <c r="H88" s="5" t="str">
        <f>IF($B88="N/A","N/A",IF(G88&gt;100,"No",IF(G88&lt;85,"No","Yes")))</f>
        <v>Yes</v>
      </c>
      <c r="I88" s="6">
        <v>0</v>
      </c>
      <c r="J88" s="6">
        <v>0</v>
      </c>
      <c r="K88" s="85" t="str">
        <f t="shared" si="18"/>
        <v>Yes</v>
      </c>
    </row>
    <row r="89" spans="1:11" x14ac:dyDescent="0.25">
      <c r="A89" s="104" t="s">
        <v>905</v>
      </c>
      <c r="B89" s="21" t="s">
        <v>213</v>
      </c>
      <c r="C89" s="44">
        <v>25.116572859000001</v>
      </c>
      <c r="D89" s="5" t="str">
        <f>IF($B89="N/A","N/A",IF(C89&gt;15,"No",IF(C89&lt;-15,"No","Yes")))</f>
        <v>N/A</v>
      </c>
      <c r="E89" s="4">
        <v>14.97117899</v>
      </c>
      <c r="F89" s="5" t="str">
        <f>IF($B89="N/A","N/A",IF(E89&gt;15,"No",IF(E89&lt;-15,"No","Yes")))</f>
        <v>N/A</v>
      </c>
      <c r="G89" s="4">
        <v>14.860867438</v>
      </c>
      <c r="H89" s="5" t="str">
        <f>IF($B89="N/A","N/A",IF(G89&gt;15,"No",IF(G89&lt;-15,"No","Yes")))</f>
        <v>N/A</v>
      </c>
      <c r="I89" s="6">
        <v>-40.4</v>
      </c>
      <c r="J89" s="6">
        <v>-0.73699999999999999</v>
      </c>
      <c r="K89" s="85" t="str">
        <f t="shared" si="18"/>
        <v>Yes</v>
      </c>
    </row>
    <row r="90" spans="1:11" x14ac:dyDescent="0.25">
      <c r="A90" s="104" t="s">
        <v>846</v>
      </c>
      <c r="B90" s="21" t="s">
        <v>268</v>
      </c>
      <c r="C90" s="44">
        <v>15.064571797999999</v>
      </c>
      <c r="D90" s="5" t="str">
        <f>IF($B90="N/A","N/A",IF(C90&gt;25,"No",IF(C90&lt;5,"No","Yes")))</f>
        <v>Yes</v>
      </c>
      <c r="E90" s="4">
        <v>18.716900128999999</v>
      </c>
      <c r="F90" s="5" t="str">
        <f>IF($B90="N/A","N/A",IF(E90&gt;25,"No",IF(E90&lt;5,"No","Yes")))</f>
        <v>Yes</v>
      </c>
      <c r="G90" s="4">
        <v>20.675063465000001</v>
      </c>
      <c r="H90" s="5" t="str">
        <f>IF($B90="N/A","N/A",IF(G90&gt;25,"No",IF(G90&lt;5,"No","Yes")))</f>
        <v>Yes</v>
      </c>
      <c r="I90" s="6">
        <v>24.24</v>
      </c>
      <c r="J90" s="6">
        <v>10.46</v>
      </c>
      <c r="K90" s="85" t="str">
        <f t="shared" si="18"/>
        <v>Yes</v>
      </c>
    </row>
    <row r="91" spans="1:11" x14ac:dyDescent="0.25">
      <c r="A91" s="104" t="s">
        <v>847</v>
      </c>
      <c r="B91" s="21" t="s">
        <v>269</v>
      </c>
      <c r="C91" s="44">
        <v>54.220796972000002</v>
      </c>
      <c r="D91" s="5" t="str">
        <f>IF($B91="N/A","N/A",IF(C91&gt;70,"No",IF(C91&lt;40,"No","Yes")))</f>
        <v>Yes</v>
      </c>
      <c r="E91" s="4">
        <v>49.368850236999997</v>
      </c>
      <c r="F91" s="5" t="str">
        <f>IF($B91="N/A","N/A",IF(E91&gt;70,"No",IF(E91&lt;40,"No","Yes")))</f>
        <v>Yes</v>
      </c>
      <c r="G91" s="4">
        <v>50.932458148000002</v>
      </c>
      <c r="H91" s="5" t="str">
        <f>IF($B91="N/A","N/A",IF(G91&gt;70,"No",IF(G91&lt;40,"No","Yes")))</f>
        <v>Yes</v>
      </c>
      <c r="I91" s="6">
        <v>-8.9499999999999993</v>
      </c>
      <c r="J91" s="6">
        <v>3.1669999999999998</v>
      </c>
      <c r="K91" s="85" t="str">
        <f t="shared" si="18"/>
        <v>Yes</v>
      </c>
    </row>
    <row r="92" spans="1:11" x14ac:dyDescent="0.25">
      <c r="A92" s="104" t="s">
        <v>848</v>
      </c>
      <c r="B92" s="21" t="s">
        <v>270</v>
      </c>
      <c r="C92" s="44">
        <v>30.714631229999998</v>
      </c>
      <c r="D92" s="5" t="str">
        <f>IF($B92="N/A","N/A",IF(C92&gt;55,"No",IF(C92&lt;20,"No","Yes")))</f>
        <v>Yes</v>
      </c>
      <c r="E92" s="4">
        <v>31.914249634000001</v>
      </c>
      <c r="F92" s="5" t="str">
        <f>IF($B92="N/A","N/A",IF(E92&gt;55,"No",IF(E92&lt;20,"No","Yes")))</f>
        <v>Yes</v>
      </c>
      <c r="G92" s="4">
        <v>28.392478387000001</v>
      </c>
      <c r="H92" s="5" t="str">
        <f>IF($B92="N/A","N/A",IF(G92&gt;55,"No",IF(G92&lt;20,"No","Yes")))</f>
        <v>Yes</v>
      </c>
      <c r="I92" s="6">
        <v>3.9060000000000001</v>
      </c>
      <c r="J92" s="6">
        <v>-11</v>
      </c>
      <c r="K92" s="85" t="str">
        <f t="shared" si="18"/>
        <v>Yes</v>
      </c>
    </row>
    <row r="93" spans="1:11" x14ac:dyDescent="0.25">
      <c r="A93" s="104" t="s">
        <v>163</v>
      </c>
      <c r="B93" s="21" t="s">
        <v>246</v>
      </c>
      <c r="C93" s="44">
        <v>100</v>
      </c>
      <c r="D93" s="5" t="str">
        <f>IF($B93="N/A","N/A",IF(C93&gt;95,"Yes","No"))</f>
        <v>Yes</v>
      </c>
      <c r="E93" s="4">
        <v>100</v>
      </c>
      <c r="F93" s="5" t="str">
        <f>IF($B93="N/A","N/A",IF(E93&gt;95,"Yes","No"))</f>
        <v>Yes</v>
      </c>
      <c r="G93" s="4">
        <v>100</v>
      </c>
      <c r="H93" s="5" t="str">
        <f>IF($B93="N/A","N/A",IF(G93&gt;95,"Yes","No"))</f>
        <v>Yes</v>
      </c>
      <c r="I93" s="6">
        <v>0</v>
      </c>
      <c r="J93" s="6">
        <v>0</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85" t="str">
        <f t="shared" si="18"/>
        <v>Yes</v>
      </c>
    </row>
    <row r="98" spans="1:11" x14ac:dyDescent="0.25">
      <c r="A98" s="104" t="s">
        <v>43</v>
      </c>
      <c r="B98" s="21" t="s">
        <v>223</v>
      </c>
      <c r="C98" s="44">
        <v>100</v>
      </c>
      <c r="D98" s="5" t="str">
        <f>IF($B98="N/A","N/A",IF(C98&gt;100,"No",IF(C98&lt;98,"No","Yes")))</f>
        <v>Yes</v>
      </c>
      <c r="E98" s="4">
        <v>100</v>
      </c>
      <c r="F98" s="5" t="str">
        <f>IF($B98="N/A","N/A",IF(E98&gt;100,"No",IF(E98&lt;98,"No","Yes")))</f>
        <v>Yes</v>
      </c>
      <c r="G98" s="4">
        <v>100</v>
      </c>
      <c r="H98" s="5" t="str">
        <f>IF($B98="N/A","N/A",IF(G98&gt;100,"No",IF(G98&lt;98,"No","Yes")))</f>
        <v>Yes</v>
      </c>
      <c r="I98" s="6">
        <v>0</v>
      </c>
      <c r="J98" s="6">
        <v>0</v>
      </c>
      <c r="K98" s="85" t="str">
        <f t="shared" si="18"/>
        <v>Yes</v>
      </c>
    </row>
    <row r="99" spans="1:11" x14ac:dyDescent="0.25">
      <c r="A99" s="104" t="s">
        <v>44</v>
      </c>
      <c r="B99" s="21" t="s">
        <v>213</v>
      </c>
      <c r="C99" s="44">
        <v>38.986055823000001</v>
      </c>
      <c r="D99" s="5" t="str">
        <f>IF($B99="N/A","N/A",IF(C99&gt;15,"No",IF(C99&lt;-15,"No","Yes")))</f>
        <v>N/A</v>
      </c>
      <c r="E99" s="4">
        <v>24.475155961999999</v>
      </c>
      <c r="F99" s="5" t="str">
        <f>IF($B99="N/A","N/A",IF(E99&gt;15,"No",IF(E99&lt;-15,"No","Yes")))</f>
        <v>N/A</v>
      </c>
      <c r="G99" s="4">
        <v>22.225321635</v>
      </c>
      <c r="H99" s="5" t="str">
        <f>IF($B99="N/A","N/A",IF(G99&gt;15,"No",IF(G99&lt;-15,"No","Yes")))</f>
        <v>N/A</v>
      </c>
      <c r="I99" s="6">
        <v>-37.200000000000003</v>
      </c>
      <c r="J99" s="6">
        <v>-9.19</v>
      </c>
      <c r="K99" s="85" t="str">
        <f t="shared" si="18"/>
        <v>Yes</v>
      </c>
    </row>
    <row r="100" spans="1:11" x14ac:dyDescent="0.25">
      <c r="A100" s="104" t="s">
        <v>45</v>
      </c>
      <c r="B100" s="21" t="s">
        <v>213</v>
      </c>
      <c r="C100" s="44">
        <v>61.013944176999999</v>
      </c>
      <c r="D100" s="5" t="str">
        <f>IF($B100="N/A","N/A",IF(C100&gt;15,"No",IF(C100&lt;-15,"No","Yes")))</f>
        <v>N/A</v>
      </c>
      <c r="E100" s="4">
        <v>75.524844037999998</v>
      </c>
      <c r="F100" s="5" t="str">
        <f>IF($B100="N/A","N/A",IF(E100&gt;15,"No",IF(E100&lt;-15,"No","Yes")))</f>
        <v>N/A</v>
      </c>
      <c r="G100" s="4">
        <v>77.774678365</v>
      </c>
      <c r="H100" s="5" t="str">
        <f>IF($B100="N/A","N/A",IF(G100&gt;15,"No",IF(G100&lt;-15,"No","Yes")))</f>
        <v>N/A</v>
      </c>
      <c r="I100" s="6">
        <v>23.78</v>
      </c>
      <c r="J100" s="6">
        <v>2.9790000000000001</v>
      </c>
      <c r="K100" s="85" t="str">
        <f t="shared" si="18"/>
        <v>Yes</v>
      </c>
    </row>
    <row r="101" spans="1:11" x14ac:dyDescent="0.25">
      <c r="A101" s="104"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85" t="str">
        <f t="shared" si="18"/>
        <v>N/A</v>
      </c>
    </row>
    <row r="104" spans="1:11" x14ac:dyDescent="0.25">
      <c r="A104" s="104" t="s">
        <v>33</v>
      </c>
      <c r="B104" s="21" t="s">
        <v>223</v>
      </c>
      <c r="C104" s="44">
        <v>99.998303856000007</v>
      </c>
      <c r="D104" s="5" t="str">
        <f>IF($B104="N/A","N/A",IF(C104&gt;100,"No",IF(C104&lt;98,"No","Yes")))</f>
        <v>Yes</v>
      </c>
      <c r="E104" s="4">
        <v>99.997509925000003</v>
      </c>
      <c r="F104" s="5" t="str">
        <f>IF($B104="N/A","N/A",IF(E104&gt;100,"No",IF(E104&lt;98,"No","Yes")))</f>
        <v>Yes</v>
      </c>
      <c r="G104" s="4">
        <v>99.996958844000005</v>
      </c>
      <c r="H104" s="5" t="str">
        <f>IF($B104="N/A","N/A",IF(G104&gt;100,"No",IF(G104&lt;98,"No","Yes")))</f>
        <v>Yes</v>
      </c>
      <c r="I104" s="6">
        <v>-1E-3</v>
      </c>
      <c r="J104" s="6">
        <v>-1E-3</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85" t="str">
        <f>IF(J106="Div by 0", "N/A", IF(J106="N/A","N/A", IF(J106&gt;30, "No", IF(J106&lt;-30, "No", "Yes"))))</f>
        <v>Yes</v>
      </c>
    </row>
    <row r="107" spans="1:11" x14ac:dyDescent="0.25">
      <c r="A107" s="104" t="s">
        <v>908</v>
      </c>
      <c r="B107" s="21" t="s">
        <v>213</v>
      </c>
      <c r="C107" s="53">
        <v>51.637907515000002</v>
      </c>
      <c r="D107" s="5" t="str">
        <f t="shared" ref="D107:D130" si="19">IF($B107="N/A","N/A",IF(C107&gt;15,"No",IF(C107&lt;-15,"No","Yes")))</f>
        <v>N/A</v>
      </c>
      <c r="E107" s="5">
        <v>32.742220541999998</v>
      </c>
      <c r="F107" s="5" t="str">
        <f t="shared" ref="F107:F130" si="20">IF($B107="N/A","N/A",IF(E107&gt;15,"No",IF(E107&lt;-15,"No","Yes")))</f>
        <v>N/A</v>
      </c>
      <c r="G107" s="4">
        <v>30.815059596000001</v>
      </c>
      <c r="H107" s="5" t="str">
        <f t="shared" ref="H107:H130" si="21">IF($B107="N/A","N/A",IF(G107&gt;15,"No",IF(G107&lt;-15,"No","Yes")))</f>
        <v>N/A</v>
      </c>
      <c r="I107" s="6">
        <v>-36.6</v>
      </c>
      <c r="J107" s="6">
        <v>-5.89</v>
      </c>
      <c r="K107" s="85" t="str">
        <f t="shared" ref="K107:K130" si="22">IF(J107="Div by 0", "N/A", IF(J107="N/A","N/A", IF(J107&gt;30, "No", IF(J107&lt;-30, "No", "Yes"))))</f>
        <v>Yes</v>
      </c>
    </row>
    <row r="108" spans="1:11" x14ac:dyDescent="0.25">
      <c r="A108" s="104" t="s">
        <v>909</v>
      </c>
      <c r="B108" s="21" t="s">
        <v>213</v>
      </c>
      <c r="C108" s="53">
        <v>5.8783956674000004</v>
      </c>
      <c r="D108" s="21" t="s">
        <v>213</v>
      </c>
      <c r="E108" s="5">
        <v>5.7113307413000003</v>
      </c>
      <c r="F108" s="21" t="s">
        <v>213</v>
      </c>
      <c r="G108" s="4">
        <v>6.1147502081000003</v>
      </c>
      <c r="H108" s="21" t="s">
        <v>213</v>
      </c>
      <c r="I108" s="6">
        <v>-2.84</v>
      </c>
      <c r="J108" s="6">
        <v>7.0629999999999997</v>
      </c>
      <c r="K108" s="85" t="str">
        <f t="shared" si="22"/>
        <v>Yes</v>
      </c>
    </row>
    <row r="109" spans="1:11" x14ac:dyDescent="0.25">
      <c r="A109" s="104" t="s">
        <v>910</v>
      </c>
      <c r="B109" s="21" t="s">
        <v>213</v>
      </c>
      <c r="C109" s="53">
        <v>0</v>
      </c>
      <c r="D109" s="5" t="str">
        <f t="shared" si="19"/>
        <v>N/A</v>
      </c>
      <c r="E109" s="5">
        <v>0</v>
      </c>
      <c r="F109" s="5" t="str">
        <f t="shared" si="20"/>
        <v>N/A</v>
      </c>
      <c r="G109" s="4">
        <v>0</v>
      </c>
      <c r="H109" s="5" t="str">
        <f t="shared" si="21"/>
        <v>N/A</v>
      </c>
      <c r="I109" s="6" t="s">
        <v>1747</v>
      </c>
      <c r="J109" s="6" t="s">
        <v>1747</v>
      </c>
      <c r="K109" s="85" t="str">
        <f t="shared" si="22"/>
        <v>N/A</v>
      </c>
    </row>
    <row r="110" spans="1:11" x14ac:dyDescent="0.25">
      <c r="A110" s="104" t="s">
        <v>911</v>
      </c>
      <c r="B110" s="21" t="s">
        <v>213</v>
      </c>
      <c r="C110" s="53">
        <v>6.802612E-4</v>
      </c>
      <c r="D110" s="5" t="str">
        <f t="shared" si="19"/>
        <v>N/A</v>
      </c>
      <c r="E110" s="5">
        <v>4.1371400999999997E-3</v>
      </c>
      <c r="F110" s="5" t="str">
        <f t="shared" si="20"/>
        <v>N/A</v>
      </c>
      <c r="G110" s="4">
        <v>5.4220544000000001E-3</v>
      </c>
      <c r="H110" s="5" t="str">
        <f t="shared" si="21"/>
        <v>N/A</v>
      </c>
      <c r="I110" s="6">
        <v>508.2</v>
      </c>
      <c r="J110" s="6">
        <v>31.06</v>
      </c>
      <c r="K110" s="85" t="str">
        <f t="shared" si="22"/>
        <v>No</v>
      </c>
    </row>
    <row r="111" spans="1:11" x14ac:dyDescent="0.25">
      <c r="A111" s="104" t="s">
        <v>912</v>
      </c>
      <c r="B111" s="21" t="s">
        <v>213</v>
      </c>
      <c r="C111" s="53">
        <v>0</v>
      </c>
      <c r="D111" s="5" t="str">
        <f t="shared" si="19"/>
        <v>N/A</v>
      </c>
      <c r="E111" s="5">
        <v>0</v>
      </c>
      <c r="F111" s="5" t="str">
        <f t="shared" si="20"/>
        <v>N/A</v>
      </c>
      <c r="G111" s="4">
        <v>0</v>
      </c>
      <c r="H111" s="5" t="str">
        <f t="shared" si="21"/>
        <v>N/A</v>
      </c>
      <c r="I111" s="6" t="s">
        <v>1747</v>
      </c>
      <c r="J111" s="6" t="s">
        <v>1747</v>
      </c>
      <c r="K111" s="85" t="str">
        <f t="shared" si="22"/>
        <v>N/A</v>
      </c>
    </row>
    <row r="112" spans="1:11" x14ac:dyDescent="0.25">
      <c r="A112" s="104" t="s">
        <v>913</v>
      </c>
      <c r="B112" s="21" t="s">
        <v>213</v>
      </c>
      <c r="C112" s="53">
        <v>0.4577017941</v>
      </c>
      <c r="D112" s="5" t="str">
        <f t="shared" si="19"/>
        <v>N/A</v>
      </c>
      <c r="E112" s="5">
        <v>0.2057137285</v>
      </c>
      <c r="F112" s="5" t="str">
        <f t="shared" si="20"/>
        <v>N/A</v>
      </c>
      <c r="G112" s="4">
        <v>0.18003786059999999</v>
      </c>
      <c r="H112" s="5" t="str">
        <f t="shared" si="21"/>
        <v>N/A</v>
      </c>
      <c r="I112" s="6">
        <v>-55.1</v>
      </c>
      <c r="J112" s="6">
        <v>-12.5</v>
      </c>
      <c r="K112" s="85" t="str">
        <f t="shared" si="22"/>
        <v>Yes</v>
      </c>
    </row>
    <row r="113" spans="1:11" x14ac:dyDescent="0.25">
      <c r="A113" s="104" t="s">
        <v>914</v>
      </c>
      <c r="B113" s="21" t="s">
        <v>213</v>
      </c>
      <c r="C113" s="53">
        <v>3.0022700000000002E-4</v>
      </c>
      <c r="D113" s="5" t="str">
        <f t="shared" si="19"/>
        <v>N/A</v>
      </c>
      <c r="E113" s="5">
        <v>2.891549E-4</v>
      </c>
      <c r="F113" s="5" t="str">
        <f t="shared" si="20"/>
        <v>N/A</v>
      </c>
      <c r="G113" s="4">
        <v>3.2068569999999999E-4</v>
      </c>
      <c r="H113" s="5" t="str">
        <f t="shared" si="21"/>
        <v>N/A</v>
      </c>
      <c r="I113" s="6">
        <v>-3.69</v>
      </c>
      <c r="J113" s="6">
        <v>10.9</v>
      </c>
      <c r="K113" s="85" t="str">
        <f t="shared" si="22"/>
        <v>Yes</v>
      </c>
    </row>
    <row r="114" spans="1:11" x14ac:dyDescent="0.25">
      <c r="A114" s="104" t="s">
        <v>915</v>
      </c>
      <c r="B114" s="21" t="s">
        <v>213</v>
      </c>
      <c r="C114" s="53">
        <v>2.1639147599999999E-2</v>
      </c>
      <c r="D114" s="5" t="str">
        <f t="shared" si="19"/>
        <v>N/A</v>
      </c>
      <c r="E114" s="5">
        <v>8.5767806999999998E-3</v>
      </c>
      <c r="F114" s="5" t="str">
        <f t="shared" si="20"/>
        <v>N/A</v>
      </c>
      <c r="G114" s="4">
        <v>3.3203299000000002E-3</v>
      </c>
      <c r="H114" s="5" t="str">
        <f t="shared" si="21"/>
        <v>N/A</v>
      </c>
      <c r="I114" s="6">
        <v>-60.4</v>
      </c>
      <c r="J114" s="6">
        <v>-61.3</v>
      </c>
      <c r="K114" s="85" t="str">
        <f t="shared" si="22"/>
        <v>No</v>
      </c>
    </row>
    <row r="115" spans="1:11" x14ac:dyDescent="0.25">
      <c r="A115" s="104" t="s">
        <v>916</v>
      </c>
      <c r="B115" s="21" t="s">
        <v>213</v>
      </c>
      <c r="C115" s="53">
        <v>1.3305795547999999</v>
      </c>
      <c r="D115" s="5" t="str">
        <f t="shared" si="19"/>
        <v>N/A</v>
      </c>
      <c r="E115" s="5">
        <v>1.516528742</v>
      </c>
      <c r="F115" s="5" t="str">
        <f t="shared" si="20"/>
        <v>N/A</v>
      </c>
      <c r="G115" s="4">
        <v>1.5296212406</v>
      </c>
      <c r="H115" s="5" t="str">
        <f t="shared" si="21"/>
        <v>N/A</v>
      </c>
      <c r="I115" s="6">
        <v>13.98</v>
      </c>
      <c r="J115" s="6">
        <v>0.86329999999999996</v>
      </c>
      <c r="K115" s="85" t="str">
        <f t="shared" si="22"/>
        <v>Yes</v>
      </c>
    </row>
    <row r="116" spans="1:11" x14ac:dyDescent="0.25">
      <c r="A116" s="104" t="s">
        <v>917</v>
      </c>
      <c r="B116" s="21" t="s">
        <v>213</v>
      </c>
      <c r="C116" s="53">
        <v>0.27389445099999998</v>
      </c>
      <c r="D116" s="5" t="str">
        <f t="shared" si="19"/>
        <v>N/A</v>
      </c>
      <c r="E116" s="5">
        <v>0.19769746360000001</v>
      </c>
      <c r="F116" s="5" t="str">
        <f t="shared" si="20"/>
        <v>N/A</v>
      </c>
      <c r="G116" s="4">
        <v>0.2071135972</v>
      </c>
      <c r="H116" s="5" t="str">
        <f t="shared" si="21"/>
        <v>N/A</v>
      </c>
      <c r="I116" s="6">
        <v>-27.8</v>
      </c>
      <c r="J116" s="6">
        <v>4.7629999999999999</v>
      </c>
      <c r="K116" s="85" t="str">
        <f t="shared" si="22"/>
        <v>Yes</v>
      </c>
    </row>
    <row r="117" spans="1:11" x14ac:dyDescent="0.25">
      <c r="A117" s="104" t="s">
        <v>918</v>
      </c>
      <c r="B117" s="21" t="s">
        <v>213</v>
      </c>
      <c r="C117" s="53">
        <v>5.7734796200000001E-2</v>
      </c>
      <c r="D117" s="5" t="str">
        <f t="shared" si="19"/>
        <v>N/A</v>
      </c>
      <c r="E117" s="5">
        <v>5.1580794499999999E-2</v>
      </c>
      <c r="F117" s="5" t="str">
        <f t="shared" si="20"/>
        <v>N/A</v>
      </c>
      <c r="G117" s="4">
        <v>4.8966232800000002E-2</v>
      </c>
      <c r="H117" s="5" t="str">
        <f t="shared" si="21"/>
        <v>N/A</v>
      </c>
      <c r="I117" s="6">
        <v>-10.7</v>
      </c>
      <c r="J117" s="6">
        <v>-5.07</v>
      </c>
      <c r="K117" s="85" t="str">
        <f t="shared" si="22"/>
        <v>Yes</v>
      </c>
    </row>
    <row r="118" spans="1:11" x14ac:dyDescent="0.25">
      <c r="A118" s="104" t="s">
        <v>919</v>
      </c>
      <c r="B118" s="21" t="s">
        <v>213</v>
      </c>
      <c r="C118" s="53">
        <v>3.7358654354</v>
      </c>
      <c r="D118" s="5" t="str">
        <f t="shared" si="19"/>
        <v>N/A</v>
      </c>
      <c r="E118" s="5">
        <v>3.7268069371000001</v>
      </c>
      <c r="F118" s="5" t="str">
        <f t="shared" si="20"/>
        <v>N/A</v>
      </c>
      <c r="G118" s="4">
        <v>4.1399482067999998</v>
      </c>
      <c r="H118" s="5" t="str">
        <f t="shared" si="21"/>
        <v>N/A</v>
      </c>
      <c r="I118" s="6">
        <v>-0.24199999999999999</v>
      </c>
      <c r="J118" s="6">
        <v>11.09</v>
      </c>
      <c r="K118" s="85" t="str">
        <f t="shared" si="22"/>
        <v>Yes</v>
      </c>
    </row>
    <row r="119" spans="1:11" x14ac:dyDescent="0.25">
      <c r="A119" s="104" t="s">
        <v>920</v>
      </c>
      <c r="B119" s="21" t="s">
        <v>213</v>
      </c>
      <c r="C119" s="53">
        <v>42.483696817999999</v>
      </c>
      <c r="D119" s="5" t="str">
        <f t="shared" si="19"/>
        <v>N/A</v>
      </c>
      <c r="E119" s="5">
        <v>61.546448716999997</v>
      </c>
      <c r="F119" s="5" t="str">
        <f t="shared" si="20"/>
        <v>N/A</v>
      </c>
      <c r="G119" s="4">
        <v>63.070190195999999</v>
      </c>
      <c r="H119" s="5" t="str">
        <f t="shared" si="21"/>
        <v>N/A</v>
      </c>
      <c r="I119" s="6">
        <v>44.87</v>
      </c>
      <c r="J119" s="6">
        <v>2.476</v>
      </c>
      <c r="K119" s="85" t="str">
        <f t="shared" si="22"/>
        <v>Yes</v>
      </c>
    </row>
    <row r="120" spans="1:11" x14ac:dyDescent="0.25">
      <c r="A120" s="104" t="s">
        <v>921</v>
      </c>
      <c r="B120" s="21" t="s">
        <v>213</v>
      </c>
      <c r="C120" s="53">
        <v>18.405687349000001</v>
      </c>
      <c r="D120" s="5" t="str">
        <f t="shared" si="19"/>
        <v>N/A</v>
      </c>
      <c r="E120" s="5">
        <v>30.823650756999999</v>
      </c>
      <c r="F120" s="5" t="str">
        <f t="shared" si="20"/>
        <v>N/A</v>
      </c>
      <c r="G120" s="4">
        <v>26.131494932999999</v>
      </c>
      <c r="H120" s="5" t="str">
        <f t="shared" si="21"/>
        <v>N/A</v>
      </c>
      <c r="I120" s="6">
        <v>67.47</v>
      </c>
      <c r="J120" s="6">
        <v>-15.2</v>
      </c>
      <c r="K120" s="85" t="str">
        <f t="shared" si="22"/>
        <v>Yes</v>
      </c>
    </row>
    <row r="121" spans="1:11" x14ac:dyDescent="0.25">
      <c r="A121" s="104" t="s">
        <v>922</v>
      </c>
      <c r="B121" s="21" t="s">
        <v>213</v>
      </c>
      <c r="C121" s="53">
        <v>4.1803800000000001E-5</v>
      </c>
      <c r="D121" s="5" t="str">
        <f t="shared" si="19"/>
        <v>N/A</v>
      </c>
      <c r="E121" s="5">
        <v>1.3790469999999999E-4</v>
      </c>
      <c r="F121" s="5" t="str">
        <f t="shared" si="20"/>
        <v>N/A</v>
      </c>
      <c r="G121" s="4">
        <v>1.5294239999999999E-4</v>
      </c>
      <c r="H121" s="5" t="str">
        <f t="shared" si="21"/>
        <v>N/A</v>
      </c>
      <c r="I121" s="6">
        <v>229.9</v>
      </c>
      <c r="J121" s="6">
        <v>10.9</v>
      </c>
      <c r="K121" s="85" t="str">
        <f t="shared" si="22"/>
        <v>Yes</v>
      </c>
    </row>
    <row r="122" spans="1:11" x14ac:dyDescent="0.25">
      <c r="A122" s="104" t="s">
        <v>923</v>
      </c>
      <c r="B122" s="21" t="s">
        <v>213</v>
      </c>
      <c r="C122" s="53">
        <v>2.5105059499999999E-2</v>
      </c>
      <c r="D122" s="5" t="str">
        <f t="shared" si="19"/>
        <v>N/A</v>
      </c>
      <c r="E122" s="5">
        <v>2.8835421300000001E-2</v>
      </c>
      <c r="F122" s="5" t="str">
        <f t="shared" si="20"/>
        <v>N/A</v>
      </c>
      <c r="G122" s="4">
        <v>2.6819188099999999E-2</v>
      </c>
      <c r="H122" s="5" t="str">
        <f t="shared" si="21"/>
        <v>N/A</v>
      </c>
      <c r="I122" s="6">
        <v>14.86</v>
      </c>
      <c r="J122" s="6">
        <v>-6.99</v>
      </c>
      <c r="K122" s="85" t="str">
        <f t="shared" si="22"/>
        <v>Yes</v>
      </c>
    </row>
    <row r="123" spans="1:11" x14ac:dyDescent="0.25">
      <c r="A123" s="104" t="s">
        <v>924</v>
      </c>
      <c r="B123" s="21" t="s">
        <v>213</v>
      </c>
      <c r="C123" s="53">
        <v>4.1496314750999996</v>
      </c>
      <c r="D123" s="5" t="str">
        <f t="shared" si="19"/>
        <v>N/A</v>
      </c>
      <c r="E123" s="5">
        <v>5.4690411359000004</v>
      </c>
      <c r="F123" s="5" t="str">
        <f t="shared" si="20"/>
        <v>N/A</v>
      </c>
      <c r="G123" s="4">
        <v>6.5731728194999999</v>
      </c>
      <c r="H123" s="5" t="str">
        <f t="shared" si="21"/>
        <v>N/A</v>
      </c>
      <c r="I123" s="6">
        <v>31.8</v>
      </c>
      <c r="J123" s="6">
        <v>20.190000000000001</v>
      </c>
      <c r="K123" s="85" t="str">
        <f t="shared" si="22"/>
        <v>Yes</v>
      </c>
    </row>
    <row r="124" spans="1:11" x14ac:dyDescent="0.25">
      <c r="A124" s="104" t="s">
        <v>925</v>
      </c>
      <c r="B124" s="21" t="s">
        <v>213</v>
      </c>
      <c r="C124" s="53">
        <v>0.40913722320000001</v>
      </c>
      <c r="D124" s="5" t="str">
        <f t="shared" si="19"/>
        <v>N/A</v>
      </c>
      <c r="E124" s="5">
        <v>0.33989052240000001</v>
      </c>
      <c r="F124" s="5" t="str">
        <f t="shared" si="20"/>
        <v>N/A</v>
      </c>
      <c r="G124" s="4">
        <v>0.46485605899999999</v>
      </c>
      <c r="H124" s="5" t="str">
        <f t="shared" si="21"/>
        <v>N/A</v>
      </c>
      <c r="I124" s="6">
        <v>-16.899999999999999</v>
      </c>
      <c r="J124" s="6">
        <v>36.770000000000003</v>
      </c>
      <c r="K124" s="85" t="str">
        <f t="shared" si="22"/>
        <v>No</v>
      </c>
    </row>
    <row r="125" spans="1:11" x14ac:dyDescent="0.25">
      <c r="A125" s="104" t="s">
        <v>926</v>
      </c>
      <c r="B125" s="21" t="s">
        <v>213</v>
      </c>
      <c r="C125" s="53">
        <v>4.9379364242000001</v>
      </c>
      <c r="D125" s="5" t="str">
        <f t="shared" si="19"/>
        <v>N/A</v>
      </c>
      <c r="E125" s="5">
        <v>6.8853532207999999</v>
      </c>
      <c r="F125" s="5" t="str">
        <f t="shared" si="20"/>
        <v>N/A</v>
      </c>
      <c r="G125" s="4">
        <v>8.8140255078000003</v>
      </c>
      <c r="H125" s="5" t="str">
        <f t="shared" si="21"/>
        <v>N/A</v>
      </c>
      <c r="I125" s="6">
        <v>39.44</v>
      </c>
      <c r="J125" s="6">
        <v>28.01</v>
      </c>
      <c r="K125" s="85" t="str">
        <f t="shared" si="22"/>
        <v>Yes</v>
      </c>
    </row>
    <row r="126" spans="1:11" x14ac:dyDescent="0.25">
      <c r="A126" s="104" t="s">
        <v>927</v>
      </c>
      <c r="B126" s="21" t="s">
        <v>213</v>
      </c>
      <c r="C126" s="53">
        <v>1.7046662234000001</v>
      </c>
      <c r="D126" s="5" t="str">
        <f t="shared" si="19"/>
        <v>N/A</v>
      </c>
      <c r="E126" s="5">
        <v>1.9810050109999999</v>
      </c>
      <c r="F126" s="5" t="str">
        <f t="shared" si="20"/>
        <v>N/A</v>
      </c>
      <c r="G126" s="4">
        <v>2.2824480846999999</v>
      </c>
      <c r="H126" s="5" t="str">
        <f t="shared" si="21"/>
        <v>N/A</v>
      </c>
      <c r="I126" s="6">
        <v>16.21</v>
      </c>
      <c r="J126" s="6">
        <v>15.22</v>
      </c>
      <c r="K126" s="85" t="str">
        <f t="shared" si="22"/>
        <v>Yes</v>
      </c>
    </row>
    <row r="127" spans="1:11" x14ac:dyDescent="0.25">
      <c r="A127" s="104" t="s">
        <v>928</v>
      </c>
      <c r="B127" s="21" t="s">
        <v>213</v>
      </c>
      <c r="C127" s="53">
        <v>5.5396635808000001</v>
      </c>
      <c r="D127" s="5" t="str">
        <f t="shared" si="19"/>
        <v>N/A</v>
      </c>
      <c r="E127" s="5">
        <v>6.7437429203999999</v>
      </c>
      <c r="F127" s="5" t="str">
        <f t="shared" si="20"/>
        <v>N/A</v>
      </c>
      <c r="G127" s="4">
        <v>7.6684228728999999</v>
      </c>
      <c r="H127" s="5" t="str">
        <f t="shared" si="21"/>
        <v>N/A</v>
      </c>
      <c r="I127" s="6">
        <v>21.74</v>
      </c>
      <c r="J127" s="6">
        <v>13.71</v>
      </c>
      <c r="K127" s="85" t="str">
        <f t="shared" si="22"/>
        <v>Yes</v>
      </c>
    </row>
    <row r="128" spans="1:11" x14ac:dyDescent="0.25">
      <c r="A128" s="104" t="s">
        <v>929</v>
      </c>
      <c r="B128" s="21" t="s">
        <v>213</v>
      </c>
      <c r="C128" s="53">
        <v>0.70232221039999998</v>
      </c>
      <c r="D128" s="5" t="str">
        <f t="shared" si="19"/>
        <v>N/A</v>
      </c>
      <c r="E128" s="5">
        <v>0.88843970520000004</v>
      </c>
      <c r="F128" s="5" t="str">
        <f t="shared" si="20"/>
        <v>N/A</v>
      </c>
      <c r="G128" s="4">
        <v>1.0371319454000001</v>
      </c>
      <c r="H128" s="5" t="str">
        <f t="shared" si="21"/>
        <v>N/A</v>
      </c>
      <c r="I128" s="6">
        <v>26.5</v>
      </c>
      <c r="J128" s="6">
        <v>16.739999999999998</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6.6095054687000001</v>
      </c>
      <c r="D130" s="94" t="str">
        <f t="shared" si="19"/>
        <v>N/A</v>
      </c>
      <c r="E130" s="94">
        <v>8.3863521176999996</v>
      </c>
      <c r="F130" s="94" t="str">
        <f t="shared" si="20"/>
        <v>N/A</v>
      </c>
      <c r="G130" s="98">
        <v>10.071665844</v>
      </c>
      <c r="H130" s="94" t="str">
        <f t="shared" si="21"/>
        <v>N/A</v>
      </c>
      <c r="I130" s="95">
        <v>26.88</v>
      </c>
      <c r="J130" s="95">
        <v>20.100000000000001</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1633027</v>
      </c>
      <c r="D6" s="5" t="str">
        <f>IF($B6="N/A","N/A",IF(C6&gt;15,"No",IF(C6&lt;-15,"No","Yes")))</f>
        <v>N/A</v>
      </c>
      <c r="E6" s="22">
        <v>1841660</v>
      </c>
      <c r="F6" s="5" t="str">
        <f>IF($B6="N/A","N/A",IF(E6&gt;15,"No",IF(E6&lt;-15,"No","Yes")))</f>
        <v>N/A</v>
      </c>
      <c r="G6" s="22">
        <v>2170996</v>
      </c>
      <c r="H6" s="5" t="str">
        <f>IF($B6="N/A","N/A",IF(G6&gt;15,"No",IF(G6&lt;-15,"No","Yes")))</f>
        <v>N/A</v>
      </c>
      <c r="I6" s="6">
        <v>12.78</v>
      </c>
      <c r="J6" s="6">
        <v>17.88</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16.750035363999999</v>
      </c>
      <c r="D9" s="5" t="str">
        <f t="shared" ref="D9:D17" si="1">IF($B9="N/A","N/A",IF(C9&gt;15,"No",IF(C9&lt;-15,"No","Yes")))</f>
        <v>N/A</v>
      </c>
      <c r="E9" s="23">
        <v>18.870917542000001</v>
      </c>
      <c r="F9" s="5" t="str">
        <f>IF($B9="N/A","N/A",IF(E9&gt;15,"No",IF(E9&lt;-15,"No","Yes")))</f>
        <v>N/A</v>
      </c>
      <c r="G9" s="23">
        <v>19.675654399999999</v>
      </c>
      <c r="H9" s="5" t="str">
        <f>IF($B9="N/A","N/A",IF(G9&gt;15,"No",IF(G9&lt;-15,"No","Yes")))</f>
        <v>N/A</v>
      </c>
      <c r="I9" s="6">
        <v>12.66</v>
      </c>
      <c r="J9" s="6">
        <v>4.2640000000000002</v>
      </c>
      <c r="K9" s="85" t="str">
        <f t="shared" si="0"/>
        <v>Yes</v>
      </c>
    </row>
    <row r="10" spans="1:11" x14ac:dyDescent="0.25">
      <c r="A10" s="104" t="s">
        <v>16</v>
      </c>
      <c r="B10" s="21" t="s">
        <v>213</v>
      </c>
      <c r="C10" s="44">
        <v>1.7289365086999999</v>
      </c>
      <c r="D10" s="5" t="str">
        <f t="shared" si="1"/>
        <v>N/A</v>
      </c>
      <c r="E10" s="4">
        <v>1.9214730189</v>
      </c>
      <c r="F10" s="5" t="str">
        <f>IF($B10="N/A","N/A",IF(E10&gt;15,"No",IF(E10&lt;-15,"No","Yes")))</f>
        <v>N/A</v>
      </c>
      <c r="G10" s="4">
        <v>2.0784008813999999</v>
      </c>
      <c r="H10" s="5" t="str">
        <f>IF($B10="N/A","N/A",IF(G10&gt;15,"No",IF(G10&lt;-15,"No","Yes")))</f>
        <v>N/A</v>
      </c>
      <c r="I10" s="6">
        <v>11.14</v>
      </c>
      <c r="J10" s="6">
        <v>8.1669999999999998</v>
      </c>
      <c r="K10" s="85" t="str">
        <f t="shared" si="0"/>
        <v>Yes</v>
      </c>
    </row>
    <row r="11" spans="1:11" x14ac:dyDescent="0.25">
      <c r="A11" s="104" t="s">
        <v>36</v>
      </c>
      <c r="B11" s="21" t="s">
        <v>213</v>
      </c>
      <c r="C11" s="44">
        <v>1.1915116999999999E-3</v>
      </c>
      <c r="D11" s="5" t="str">
        <f t="shared" si="1"/>
        <v>N/A</v>
      </c>
      <c r="E11" s="4">
        <v>0</v>
      </c>
      <c r="F11" s="5" t="str">
        <f>IF($B11="N/A","N/A",IF(E11&gt;15,"No",IF(E11&lt;-15,"No","Yes")))</f>
        <v>N/A</v>
      </c>
      <c r="G11" s="4">
        <v>0</v>
      </c>
      <c r="H11" s="5" t="str">
        <f>IF($B11="N/A","N/A",IF(G11&gt;15,"No",IF(G11&lt;-15,"No","Yes")))</f>
        <v>N/A</v>
      </c>
      <c r="I11" s="6">
        <v>-100</v>
      </c>
      <c r="J11" s="6" t="s">
        <v>1747</v>
      </c>
      <c r="K11" s="85" t="str">
        <f t="shared" si="0"/>
        <v>N/A</v>
      </c>
    </row>
    <row r="12" spans="1:11" x14ac:dyDescent="0.25">
      <c r="A12" s="104" t="s">
        <v>37</v>
      </c>
      <c r="B12" s="21" t="s">
        <v>213</v>
      </c>
      <c r="C12" s="44">
        <v>0</v>
      </c>
      <c r="D12" s="5" t="str">
        <f t="shared" si="1"/>
        <v>N/A</v>
      </c>
      <c r="E12" s="4" t="s">
        <v>1747</v>
      </c>
      <c r="F12" s="5" t="str">
        <f>IF($B12="N/A","N/A",IF(E12&gt;15,"No",IF(E12&lt;-15,"No","Yes")))</f>
        <v>N/A</v>
      </c>
      <c r="G12" s="4">
        <v>0</v>
      </c>
      <c r="H12" s="5" t="str">
        <f>IF($B12="N/A","N/A",IF(G12&gt;15,"No",IF(G12&lt;-15,"No","Yes")))</f>
        <v>N/A</v>
      </c>
      <c r="I12" s="6" t="s">
        <v>1747</v>
      </c>
      <c r="J12" s="6" t="s">
        <v>1747</v>
      </c>
      <c r="K12" s="85" t="str">
        <f t="shared" si="0"/>
        <v>N/A</v>
      </c>
    </row>
    <row r="13" spans="1:11" x14ac:dyDescent="0.25">
      <c r="A13" s="104" t="s">
        <v>38</v>
      </c>
      <c r="B13" s="21" t="s">
        <v>213</v>
      </c>
      <c r="C13" s="44">
        <v>1.8225432977</v>
      </c>
      <c r="D13" s="5" t="str">
        <f t="shared" si="1"/>
        <v>N/A</v>
      </c>
      <c r="E13" s="4">
        <v>2.0137932917999999</v>
      </c>
      <c r="F13" s="5" t="str">
        <f>IF($B13="N/A","N/A",IF(E13&gt;15,"No",IF(E13&lt;-15,"No","Yes")))</f>
        <v>N/A</v>
      </c>
      <c r="G13" s="4">
        <v>2.1307038188999998</v>
      </c>
      <c r="H13" s="5" t="str">
        <f>IF($B13="N/A","N/A",IF(G13&gt;15,"No",IF(G13&lt;-15,"No","Yes")))</f>
        <v>N/A</v>
      </c>
      <c r="I13" s="6">
        <v>10.49</v>
      </c>
      <c r="J13" s="6">
        <v>5.8049999999999997</v>
      </c>
      <c r="K13" s="85" t="str">
        <f t="shared" si="0"/>
        <v>Yes</v>
      </c>
    </row>
    <row r="14" spans="1:11" x14ac:dyDescent="0.25">
      <c r="A14" s="104" t="s">
        <v>671</v>
      </c>
      <c r="B14" s="21" t="s">
        <v>213</v>
      </c>
      <c r="C14" s="44">
        <v>29.294677920000002</v>
      </c>
      <c r="D14" s="5" t="str">
        <f t="shared" si="1"/>
        <v>N/A</v>
      </c>
      <c r="E14" s="4">
        <v>49.618496356999998</v>
      </c>
      <c r="F14" s="5" t="str">
        <f t="shared" ref="F14:F33" si="2">IF($B14="N/A","N/A",IF(E14&gt;15,"No",IF(E14&lt;-15,"No","Yes")))</f>
        <v>N/A</v>
      </c>
      <c r="G14" s="4">
        <v>53.53367763</v>
      </c>
      <c r="H14" s="5" t="str">
        <f t="shared" ref="H14:H33" si="3">IF($B14="N/A","N/A",IF(G14&gt;15,"No",IF(G14&lt;-15,"No","Yes")))</f>
        <v>N/A</v>
      </c>
      <c r="I14" s="6">
        <v>69.38</v>
      </c>
      <c r="J14" s="6">
        <v>7.891</v>
      </c>
      <c r="K14" s="85" t="str">
        <f t="shared" ref="K14:K30" si="4">IF(J14="Div by 0", "N/A", IF(J14="N/A","N/A", IF(J14&gt;30, "No", IF(J14&lt;-30, "No", "Yes"))))</f>
        <v>Yes</v>
      </c>
    </row>
    <row r="15" spans="1:11" x14ac:dyDescent="0.25">
      <c r="A15" s="104" t="s">
        <v>672</v>
      </c>
      <c r="B15" s="21" t="s">
        <v>213</v>
      </c>
      <c r="C15" s="44">
        <v>1.6904803166</v>
      </c>
      <c r="D15" s="5" t="str">
        <f t="shared" si="1"/>
        <v>N/A</v>
      </c>
      <c r="E15" s="4">
        <v>1.4428287523000001</v>
      </c>
      <c r="F15" s="5" t="str">
        <f t="shared" si="2"/>
        <v>N/A</v>
      </c>
      <c r="G15" s="4">
        <v>1.3760043776999999</v>
      </c>
      <c r="H15" s="5" t="str">
        <f t="shared" si="3"/>
        <v>N/A</v>
      </c>
      <c r="I15" s="6">
        <v>-14.6</v>
      </c>
      <c r="J15" s="6">
        <v>-4.63</v>
      </c>
      <c r="K15" s="85" t="str">
        <f t="shared" si="4"/>
        <v>Yes</v>
      </c>
    </row>
    <row r="16" spans="1:11" x14ac:dyDescent="0.25">
      <c r="A16" s="104" t="s">
        <v>379</v>
      </c>
      <c r="B16" s="21" t="s">
        <v>213</v>
      </c>
      <c r="C16" s="44">
        <v>5.1393516456999997</v>
      </c>
      <c r="D16" s="5" t="str">
        <f t="shared" si="1"/>
        <v>N/A</v>
      </c>
      <c r="E16" s="4">
        <v>4.5843966855999998</v>
      </c>
      <c r="F16" s="5" t="str">
        <f t="shared" si="2"/>
        <v>N/A</v>
      </c>
      <c r="G16" s="4">
        <v>2.4546797874999999</v>
      </c>
      <c r="H16" s="5" t="str">
        <f t="shared" si="3"/>
        <v>N/A</v>
      </c>
      <c r="I16" s="6">
        <v>-10.8</v>
      </c>
      <c r="J16" s="6">
        <v>-46.5</v>
      </c>
      <c r="K16" s="85" t="str">
        <f t="shared" si="4"/>
        <v>No</v>
      </c>
    </row>
    <row r="17" spans="1:11" x14ac:dyDescent="0.25">
      <c r="A17" s="104" t="s">
        <v>380</v>
      </c>
      <c r="B17" s="21" t="s">
        <v>213</v>
      </c>
      <c r="C17" s="44">
        <v>6.6812734878000004</v>
      </c>
      <c r="D17" s="5" t="str">
        <f t="shared" si="1"/>
        <v>N/A</v>
      </c>
      <c r="E17" s="4">
        <v>3.7469456903</v>
      </c>
      <c r="F17" s="5" t="str">
        <f t="shared" si="2"/>
        <v>N/A</v>
      </c>
      <c r="G17" s="4">
        <v>3.9800165453999998</v>
      </c>
      <c r="H17" s="5" t="str">
        <f t="shared" si="3"/>
        <v>N/A</v>
      </c>
      <c r="I17" s="6">
        <v>-43.9</v>
      </c>
      <c r="J17" s="6">
        <v>6.22</v>
      </c>
      <c r="K17" s="85" t="str">
        <f t="shared" si="4"/>
        <v>Yes</v>
      </c>
    </row>
    <row r="18" spans="1:11" x14ac:dyDescent="0.25">
      <c r="A18" s="104" t="s">
        <v>381</v>
      </c>
      <c r="B18" s="21" t="s">
        <v>213</v>
      </c>
      <c r="C18" s="44">
        <v>6.1235999999999994E-5</v>
      </c>
      <c r="D18" s="5" t="str">
        <f t="shared" ref="D18:D33" si="5">IF($B18="N/A","N/A",IF(C18&gt;15,"No",IF(C18&lt;-15,"No","Yes")))</f>
        <v>N/A</v>
      </c>
      <c r="E18" s="4">
        <v>0</v>
      </c>
      <c r="F18" s="5" t="str">
        <f t="shared" si="2"/>
        <v>N/A</v>
      </c>
      <c r="G18" s="4">
        <v>4.60618E-5</v>
      </c>
      <c r="H18" s="5" t="str">
        <f t="shared" si="3"/>
        <v>N/A</v>
      </c>
      <c r="I18" s="6">
        <v>-100</v>
      </c>
      <c r="J18" s="6" t="s">
        <v>1747</v>
      </c>
      <c r="K18" s="85" t="str">
        <f t="shared" si="4"/>
        <v>N/A</v>
      </c>
    </row>
    <row r="19" spans="1:11" x14ac:dyDescent="0.25">
      <c r="A19" s="104" t="s">
        <v>382</v>
      </c>
      <c r="B19" s="21" t="s">
        <v>213</v>
      </c>
      <c r="C19" s="44">
        <v>33.588973115999998</v>
      </c>
      <c r="D19" s="5" t="str">
        <f t="shared" si="5"/>
        <v>N/A</v>
      </c>
      <c r="E19" s="4">
        <v>23.720176363</v>
      </c>
      <c r="F19" s="5" t="str">
        <f t="shared" si="2"/>
        <v>N/A</v>
      </c>
      <c r="G19" s="4">
        <v>19.587829733</v>
      </c>
      <c r="H19" s="5" t="str">
        <f t="shared" si="3"/>
        <v>N/A</v>
      </c>
      <c r="I19" s="6">
        <v>-29.4</v>
      </c>
      <c r="J19" s="6">
        <v>-17.399999999999999</v>
      </c>
      <c r="K19" s="85" t="str">
        <f t="shared" si="4"/>
        <v>Yes</v>
      </c>
    </row>
    <row r="20" spans="1:11" x14ac:dyDescent="0.25">
      <c r="A20" s="104" t="s">
        <v>384</v>
      </c>
      <c r="B20" s="21" t="s">
        <v>213</v>
      </c>
      <c r="C20" s="44">
        <v>1.6891943611</v>
      </c>
      <c r="D20" s="5" t="str">
        <f t="shared" si="5"/>
        <v>N/A</v>
      </c>
      <c r="E20" s="4">
        <v>1.2359501754</v>
      </c>
      <c r="F20" s="5" t="str">
        <f t="shared" si="2"/>
        <v>N/A</v>
      </c>
      <c r="G20" s="4">
        <v>1.4123471438999999</v>
      </c>
      <c r="H20" s="5" t="str">
        <f t="shared" si="3"/>
        <v>N/A</v>
      </c>
      <c r="I20" s="6">
        <v>-26.8</v>
      </c>
      <c r="J20" s="6">
        <v>14.27</v>
      </c>
      <c r="K20" s="85" t="str">
        <f t="shared" si="4"/>
        <v>Yes</v>
      </c>
    </row>
    <row r="21" spans="1:11" x14ac:dyDescent="0.25">
      <c r="A21" s="104" t="s">
        <v>385</v>
      </c>
      <c r="B21" s="21" t="s">
        <v>213</v>
      </c>
      <c r="C21" s="44">
        <v>19.928880539000001</v>
      </c>
      <c r="D21" s="5" t="str">
        <f t="shared" si="5"/>
        <v>N/A</v>
      </c>
      <c r="E21" s="4">
        <v>13.8260048</v>
      </c>
      <c r="F21" s="5" t="str">
        <f t="shared" si="2"/>
        <v>N/A</v>
      </c>
      <c r="G21" s="4">
        <v>15.468061664</v>
      </c>
      <c r="H21" s="5" t="str">
        <f t="shared" si="3"/>
        <v>N/A</v>
      </c>
      <c r="I21" s="6">
        <v>-30.6</v>
      </c>
      <c r="J21" s="6">
        <v>11.88</v>
      </c>
      <c r="K21" s="85" t="str">
        <f t="shared" si="4"/>
        <v>Yes</v>
      </c>
    </row>
    <row r="22" spans="1:11" x14ac:dyDescent="0.25">
      <c r="A22" s="104" t="s">
        <v>386</v>
      </c>
      <c r="B22" s="21" t="s">
        <v>213</v>
      </c>
      <c r="C22" s="44">
        <v>8.9404523000000003E-3</v>
      </c>
      <c r="D22" s="5" t="str">
        <f t="shared" si="5"/>
        <v>N/A</v>
      </c>
      <c r="E22" s="4">
        <v>9.6108944999999998E-3</v>
      </c>
      <c r="F22" s="5" t="str">
        <f t="shared" si="2"/>
        <v>N/A</v>
      </c>
      <c r="G22" s="4">
        <v>1.3910665900000001E-2</v>
      </c>
      <c r="H22" s="5" t="str">
        <f t="shared" si="3"/>
        <v>N/A</v>
      </c>
      <c r="I22" s="6">
        <v>7.4989999999999997</v>
      </c>
      <c r="J22" s="6">
        <v>44.74</v>
      </c>
      <c r="K22" s="85" t="str">
        <f t="shared" si="4"/>
        <v>No</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1.6533712999999999E-3</v>
      </c>
      <c r="D25" s="5" t="str">
        <f t="shared" si="5"/>
        <v>N/A</v>
      </c>
      <c r="E25" s="4">
        <v>6.8416537000000003E-3</v>
      </c>
      <c r="F25" s="5" t="str">
        <f t="shared" si="2"/>
        <v>N/A</v>
      </c>
      <c r="G25" s="4">
        <v>3.5467592000000001E-3</v>
      </c>
      <c r="H25" s="5" t="str">
        <f t="shared" si="3"/>
        <v>N/A</v>
      </c>
      <c r="I25" s="6">
        <v>313.8</v>
      </c>
      <c r="J25" s="6">
        <v>-48.2</v>
      </c>
      <c r="K25" s="85" t="str">
        <f t="shared" si="4"/>
        <v>No</v>
      </c>
    </row>
    <row r="26" spans="1:11" x14ac:dyDescent="0.25">
      <c r="A26" s="104" t="s">
        <v>392</v>
      </c>
      <c r="B26" s="21" t="s">
        <v>213</v>
      </c>
      <c r="C26" s="44">
        <v>1.8212191225000001</v>
      </c>
      <c r="D26" s="5" t="str">
        <f t="shared" si="5"/>
        <v>N/A</v>
      </c>
      <c r="E26" s="4">
        <v>1.6298882530000001</v>
      </c>
      <c r="F26" s="5" t="str">
        <f t="shared" si="2"/>
        <v>N/A</v>
      </c>
      <c r="G26" s="4">
        <v>2.0409526319000002</v>
      </c>
      <c r="H26" s="5" t="str">
        <f t="shared" si="3"/>
        <v>N/A</v>
      </c>
      <c r="I26" s="6">
        <v>-10.5</v>
      </c>
      <c r="J26" s="6">
        <v>25.22</v>
      </c>
      <c r="K26" s="85" t="str">
        <f t="shared" si="4"/>
        <v>Yes</v>
      </c>
    </row>
    <row r="27" spans="1:11" x14ac:dyDescent="0.25">
      <c r="A27" s="104" t="s">
        <v>393</v>
      </c>
      <c r="B27" s="21" t="s">
        <v>213</v>
      </c>
      <c r="C27" s="44">
        <v>0</v>
      </c>
      <c r="D27" s="5" t="str">
        <f t="shared" si="5"/>
        <v>N/A</v>
      </c>
      <c r="E27" s="4">
        <v>0</v>
      </c>
      <c r="F27" s="5" t="str">
        <f t="shared" si="2"/>
        <v>N/A</v>
      </c>
      <c r="G27" s="4">
        <v>1.3818540000000001E-4</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4.1824170700000003E-2</v>
      </c>
      <c r="D29" s="5" t="str">
        <f t="shared" si="5"/>
        <v>N/A</v>
      </c>
      <c r="E29" s="4">
        <v>0.1136474702</v>
      </c>
      <c r="F29" s="5" t="str">
        <f t="shared" si="2"/>
        <v>N/A</v>
      </c>
      <c r="G29" s="4">
        <v>5.7991815699999998E-2</v>
      </c>
      <c r="H29" s="5" t="str">
        <f t="shared" si="3"/>
        <v>N/A</v>
      </c>
      <c r="I29" s="6">
        <v>171.7</v>
      </c>
      <c r="J29" s="6">
        <v>-49</v>
      </c>
      <c r="K29" s="85" t="str">
        <f t="shared" si="4"/>
        <v>No</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99.950521331999994</v>
      </c>
      <c r="D31" s="5" t="str">
        <f t="shared" si="5"/>
        <v>N/A</v>
      </c>
      <c r="E31" s="4">
        <v>99.942497528999994</v>
      </c>
      <c r="F31" s="5" t="str">
        <f t="shared" si="2"/>
        <v>N/A</v>
      </c>
      <c r="G31" s="4">
        <v>99.944495521999997</v>
      </c>
      <c r="H31" s="5" t="str">
        <f t="shared" si="3"/>
        <v>N/A</v>
      </c>
      <c r="I31" s="6">
        <v>-8.0000000000000002E-3</v>
      </c>
      <c r="J31" s="6">
        <v>2E-3</v>
      </c>
      <c r="K31" s="85" t="str">
        <f t="shared" ref="K31:K43" si="6">IF(J31="Div by 0", "N/A", IF(J31="N/A","N/A", IF(J31&gt;30, "No", IF(J31&lt;-30, "No", "Yes"))))</f>
        <v>Yes</v>
      </c>
    </row>
    <row r="32" spans="1:11" x14ac:dyDescent="0.25">
      <c r="A32" s="104" t="s">
        <v>39</v>
      </c>
      <c r="B32" s="21" t="s">
        <v>267</v>
      </c>
      <c r="C32" s="44">
        <v>99.999851062999994</v>
      </c>
      <c r="D32" s="5" t="str">
        <f>IF($B32="N/A","N/A",IF(C32&gt;100,"No",IF(C32&lt;85,"No","Yes")))</f>
        <v>Yes</v>
      </c>
      <c r="E32" s="4">
        <v>99.999906300000006</v>
      </c>
      <c r="F32" s="5" t="str">
        <f>IF($B32="N/A","N/A",IF(E32&gt;100,"No",IF(E32&lt;85,"No","Yes")))</f>
        <v>Yes</v>
      </c>
      <c r="G32" s="4">
        <v>100</v>
      </c>
      <c r="H32" s="5" t="str">
        <f>IF($B32="N/A","N/A",IF(G32&gt;100,"No",IF(G32&lt;85,"No","Yes")))</f>
        <v>Yes</v>
      </c>
      <c r="I32" s="6">
        <v>1E-4</v>
      </c>
      <c r="J32" s="6">
        <v>1E-4</v>
      </c>
      <c r="K32" s="85" t="str">
        <f t="shared" si="6"/>
        <v>Yes</v>
      </c>
    </row>
    <row r="33" spans="1:11" x14ac:dyDescent="0.25">
      <c r="A33" s="104" t="s">
        <v>905</v>
      </c>
      <c r="B33" s="21" t="s">
        <v>213</v>
      </c>
      <c r="C33" s="44">
        <v>52.373609178999999</v>
      </c>
      <c r="D33" s="5" t="str">
        <f t="shared" si="5"/>
        <v>N/A</v>
      </c>
      <c r="E33" s="4">
        <v>61.354253311999997</v>
      </c>
      <c r="F33" s="5" t="str">
        <f t="shared" si="2"/>
        <v>N/A</v>
      </c>
      <c r="G33" s="4">
        <v>62.673547821</v>
      </c>
      <c r="H33" s="5" t="str">
        <f t="shared" si="3"/>
        <v>N/A</v>
      </c>
      <c r="I33" s="6">
        <v>17.149999999999999</v>
      </c>
      <c r="J33" s="6">
        <v>2.15</v>
      </c>
      <c r="K33" s="85" t="str">
        <f t="shared" si="6"/>
        <v>Yes</v>
      </c>
    </row>
    <row r="34" spans="1:11" x14ac:dyDescent="0.25">
      <c r="A34" s="104" t="s">
        <v>846</v>
      </c>
      <c r="B34" s="21" t="s">
        <v>268</v>
      </c>
      <c r="C34" s="44">
        <v>8.3125487450000008</v>
      </c>
      <c r="D34" s="5" t="str">
        <f>IF($B34="N/A","N/A",IF(C34&gt;25,"No",IF(C34&lt;5,"No","Yes")))</f>
        <v>Yes</v>
      </c>
      <c r="E34" s="4">
        <v>7.4163819318000002</v>
      </c>
      <c r="F34" s="5" t="str">
        <f>IF($B34="N/A","N/A",IF(E34&gt;25,"No",IF(E34&lt;5,"No","Yes")))</f>
        <v>Yes</v>
      </c>
      <c r="G34" s="4">
        <v>7.7789058946000003</v>
      </c>
      <c r="H34" s="5" t="str">
        <f>IF($B34="N/A","N/A",IF(G34&gt;25,"No",IF(G34&lt;5,"No","Yes")))</f>
        <v>Yes</v>
      </c>
      <c r="I34" s="6">
        <v>-10.8</v>
      </c>
      <c r="J34" s="6">
        <v>4.8879999999999999</v>
      </c>
      <c r="K34" s="85" t="str">
        <f t="shared" si="6"/>
        <v>Yes</v>
      </c>
    </row>
    <row r="35" spans="1:11" x14ac:dyDescent="0.25">
      <c r="A35" s="104" t="s">
        <v>847</v>
      </c>
      <c r="B35" s="21" t="s">
        <v>269</v>
      </c>
      <c r="C35" s="44">
        <v>39.018416033999998</v>
      </c>
      <c r="D35" s="5" t="str">
        <f>IF($B35="N/A","N/A",IF(C35&gt;70,"No",IF(C35&lt;40,"No","Yes")))</f>
        <v>No</v>
      </c>
      <c r="E35" s="4">
        <v>40.419623807999997</v>
      </c>
      <c r="F35" s="5" t="str">
        <f>IF($B35="N/A","N/A",IF(E35&gt;70,"No",IF(E35&lt;40,"No","Yes")))</f>
        <v>Yes</v>
      </c>
      <c r="G35" s="4">
        <v>40.818078792000001</v>
      </c>
      <c r="H35" s="5" t="str">
        <f>IF($B35="N/A","N/A",IF(G35&gt;70,"No",IF(G35&lt;40,"No","Yes")))</f>
        <v>Yes</v>
      </c>
      <c r="I35" s="6">
        <v>3.5910000000000002</v>
      </c>
      <c r="J35" s="6">
        <v>0.98580000000000001</v>
      </c>
      <c r="K35" s="85" t="str">
        <f t="shared" si="6"/>
        <v>Yes</v>
      </c>
    </row>
    <row r="36" spans="1:11" x14ac:dyDescent="0.25">
      <c r="A36" s="104" t="s">
        <v>848</v>
      </c>
      <c r="B36" s="21" t="s">
        <v>270</v>
      </c>
      <c r="C36" s="44">
        <v>52.669035221000001</v>
      </c>
      <c r="D36" s="5" t="str">
        <f>IF($B36="N/A","N/A",IF(C36&gt;55,"No",IF(C36&lt;20,"No","Yes")))</f>
        <v>Yes</v>
      </c>
      <c r="E36" s="4">
        <v>52.163994260999999</v>
      </c>
      <c r="F36" s="5" t="str">
        <f>IF($B36="N/A","N/A",IF(E36&gt;55,"No",IF(E36&lt;20,"No","Yes")))</f>
        <v>Yes</v>
      </c>
      <c r="G36" s="4">
        <v>51.403015312999997</v>
      </c>
      <c r="H36" s="5" t="str">
        <f>IF($B36="N/A","N/A",IF(G36&gt;55,"No",IF(G36&lt;20,"No","Yes")))</f>
        <v>Yes</v>
      </c>
      <c r="I36" s="6">
        <v>-0.95899999999999996</v>
      </c>
      <c r="J36" s="6">
        <v>-1.46</v>
      </c>
      <c r="K36" s="85" t="str">
        <f t="shared" si="6"/>
        <v>Yes</v>
      </c>
    </row>
    <row r="37" spans="1:11" x14ac:dyDescent="0.25">
      <c r="A37" s="104" t="s">
        <v>163</v>
      </c>
      <c r="B37" s="21" t="s">
        <v>246</v>
      </c>
      <c r="C37" s="44">
        <v>100</v>
      </c>
      <c r="D37" s="5" t="str">
        <f>IF($B37="N/A","N/A",IF(C37&gt;95,"Yes","No"))</f>
        <v>Yes</v>
      </c>
      <c r="E37" s="4">
        <v>100</v>
      </c>
      <c r="F37" s="5" t="str">
        <f>IF($B37="N/A","N/A",IF(E37&gt;95,"Yes","No"))</f>
        <v>Yes</v>
      </c>
      <c r="G37" s="4">
        <v>100</v>
      </c>
      <c r="H37" s="5" t="str">
        <f>IF($B37="N/A","N/A",IF(G37&gt;95,"Yes","No"))</f>
        <v>Yes</v>
      </c>
      <c r="I37" s="6">
        <v>0</v>
      </c>
      <c r="J37" s="6">
        <v>0</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v>100</v>
      </c>
      <c r="D39" s="5" t="str">
        <f t="shared" si="7"/>
        <v>N/A</v>
      </c>
      <c r="E39" s="4" t="s">
        <v>1747</v>
      </c>
      <c r="F39" s="5" t="str">
        <f>IF($B39="N/A","N/A",IF(E39&gt;15,"No",IF(E39&lt;-15,"No","Yes")))</f>
        <v>N/A</v>
      </c>
      <c r="G39" s="4">
        <v>100</v>
      </c>
      <c r="H39" s="5" t="str">
        <f>IF($B39="N/A","N/A",IF(G39&gt;15,"No",IF(G39&lt;-15,"No","Yes")))</f>
        <v>N/A</v>
      </c>
      <c r="I39" s="6" t="s">
        <v>1747</v>
      </c>
      <c r="J39" s="6" t="s">
        <v>1747</v>
      </c>
      <c r="K39" s="85" t="str">
        <f t="shared" si="6"/>
        <v>N/A</v>
      </c>
    </row>
    <row r="40" spans="1:11" x14ac:dyDescent="0.25">
      <c r="A40" s="104" t="s">
        <v>43</v>
      </c>
      <c r="B40" s="21" t="s">
        <v>223</v>
      </c>
      <c r="C40" s="44">
        <v>100</v>
      </c>
      <c r="D40" s="5" t="str">
        <f>IF($B40="N/A","N/A",IF(C40&gt;100,"No",IF(C40&lt;98,"No","Yes")))</f>
        <v>Yes</v>
      </c>
      <c r="E40" s="4">
        <v>100</v>
      </c>
      <c r="F40" s="5" t="str">
        <f>IF($B40="N/A","N/A",IF(E40&gt;100,"No",IF(E40&lt;98,"No","Yes")))</f>
        <v>Yes</v>
      </c>
      <c r="G40" s="4">
        <v>100</v>
      </c>
      <c r="H40" s="5" t="str">
        <f>IF($B40="N/A","N/A",IF(G40&gt;100,"No",IF(G40&lt;98,"No","Yes")))</f>
        <v>Yes</v>
      </c>
      <c r="I40" s="6">
        <v>0</v>
      </c>
      <c r="J40" s="6">
        <v>0</v>
      </c>
      <c r="K40" s="85" t="str">
        <f t="shared" si="6"/>
        <v>Yes</v>
      </c>
    </row>
    <row r="41" spans="1:11" x14ac:dyDescent="0.25">
      <c r="A41" s="104" t="s">
        <v>44</v>
      </c>
      <c r="B41" s="21" t="s">
        <v>213</v>
      </c>
      <c r="C41" s="44">
        <v>71.210886286999994</v>
      </c>
      <c r="D41" s="5" t="str">
        <f t="shared" si="7"/>
        <v>N/A</v>
      </c>
      <c r="E41" s="4">
        <v>80.462897603000002</v>
      </c>
      <c r="F41" s="5" t="str">
        <f t="shared" ref="F41:F47" si="8">IF($B41="N/A","N/A",IF(E41&gt;15,"No",IF(E41&lt;-15,"No","Yes")))</f>
        <v>N/A</v>
      </c>
      <c r="G41" s="4">
        <v>79.264632453999994</v>
      </c>
      <c r="H41" s="5" t="str">
        <f t="shared" ref="H41:H47" si="9">IF($B41="N/A","N/A",IF(G41&gt;15,"No",IF(G41&lt;-15,"No","Yes")))</f>
        <v>N/A</v>
      </c>
      <c r="I41" s="6">
        <v>12.99</v>
      </c>
      <c r="J41" s="6">
        <v>-1.49</v>
      </c>
      <c r="K41" s="85" t="str">
        <f t="shared" si="6"/>
        <v>Yes</v>
      </c>
    </row>
    <row r="42" spans="1:11" x14ac:dyDescent="0.25">
      <c r="A42" s="104" t="s">
        <v>45</v>
      </c>
      <c r="B42" s="21" t="s">
        <v>213</v>
      </c>
      <c r="C42" s="44">
        <v>28.789113712999999</v>
      </c>
      <c r="D42" s="5" t="str">
        <f t="shared" si="7"/>
        <v>N/A</v>
      </c>
      <c r="E42" s="4">
        <v>19.537102397000002</v>
      </c>
      <c r="F42" s="5" t="str">
        <f t="shared" si="8"/>
        <v>N/A</v>
      </c>
      <c r="G42" s="4">
        <v>20.735367545999999</v>
      </c>
      <c r="H42" s="5" t="str">
        <f t="shared" si="9"/>
        <v>N/A</v>
      </c>
      <c r="I42" s="6">
        <v>-32.1</v>
      </c>
      <c r="J42" s="6">
        <v>6.133</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80.069404853999998</v>
      </c>
      <c r="D44" s="5" t="str">
        <f t="shared" si="7"/>
        <v>N/A</v>
      </c>
      <c r="E44" s="4">
        <v>86.160691983999996</v>
      </c>
      <c r="F44" s="5" t="str">
        <f t="shared" si="8"/>
        <v>N/A</v>
      </c>
      <c r="G44" s="4">
        <v>84.516737939999999</v>
      </c>
      <c r="H44" s="5" t="str">
        <f t="shared" si="9"/>
        <v>N/A</v>
      </c>
      <c r="I44" s="6">
        <v>7.6079999999999997</v>
      </c>
      <c r="J44" s="6">
        <v>-1.91</v>
      </c>
      <c r="K44" s="85" t="str">
        <f>IF(J44="Div by 0", "N/A", IF(J44="N/A","N/A", IF(J44&gt;30, "No", IF(J44&lt;-30, "No", "Yes"))))</f>
        <v>Yes</v>
      </c>
    </row>
    <row r="45" spans="1:11" x14ac:dyDescent="0.25">
      <c r="A45" s="104" t="s">
        <v>909</v>
      </c>
      <c r="B45" s="21" t="s">
        <v>213</v>
      </c>
      <c r="C45" s="44">
        <v>19.930044023000001</v>
      </c>
      <c r="D45" s="5" t="str">
        <f t="shared" si="7"/>
        <v>N/A</v>
      </c>
      <c r="E45" s="4">
        <v>13.839253717</v>
      </c>
      <c r="F45" s="5" t="str">
        <f t="shared" si="8"/>
        <v>N/A</v>
      </c>
      <c r="G45" s="4">
        <v>15.483262059999999</v>
      </c>
      <c r="H45" s="5" t="str">
        <f t="shared" si="9"/>
        <v>N/A</v>
      </c>
      <c r="I45" s="6">
        <v>-30.6</v>
      </c>
      <c r="J45" s="6">
        <v>11.88</v>
      </c>
      <c r="K45" s="85" t="str">
        <f>IF(J45="Div by 0", "N/A", IF(J45="N/A","N/A", IF(J45&gt;30, "No", IF(J45&lt;-30, "No", "Yes"))))</f>
        <v>Yes</v>
      </c>
    </row>
    <row r="46" spans="1:11" x14ac:dyDescent="0.25">
      <c r="A46" s="104" t="s">
        <v>932</v>
      </c>
      <c r="B46" s="21" t="s">
        <v>213</v>
      </c>
      <c r="C46" s="44">
        <v>6.1235999999999994E-5</v>
      </c>
      <c r="D46" s="5" t="str">
        <f t="shared" si="7"/>
        <v>N/A</v>
      </c>
      <c r="E46" s="4">
        <v>1.628965E-4</v>
      </c>
      <c r="F46" s="5" t="str">
        <f t="shared" si="8"/>
        <v>N/A</v>
      </c>
      <c r="G46" s="4">
        <v>4.60618E-5</v>
      </c>
      <c r="H46" s="5" t="str">
        <f t="shared" si="9"/>
        <v>N/A</v>
      </c>
      <c r="I46" s="6">
        <v>166</v>
      </c>
      <c r="J46" s="6">
        <v>-71.7</v>
      </c>
      <c r="K46" s="85" t="str">
        <f>IF(J46="Div by 0", "N/A", IF(J46="N/A","N/A", IF(J46&gt;30, "No", IF(J46&lt;-30, "No", "Yes"))))</f>
        <v>No</v>
      </c>
    </row>
    <row r="47" spans="1:11" x14ac:dyDescent="0.25">
      <c r="A47" s="111" t="s">
        <v>920</v>
      </c>
      <c r="B47" s="93" t="s">
        <v>213</v>
      </c>
      <c r="C47" s="110">
        <v>5.5112379999999999E-4</v>
      </c>
      <c r="D47" s="94" t="str">
        <f t="shared" si="7"/>
        <v>N/A</v>
      </c>
      <c r="E47" s="98">
        <v>5.4298800000000003E-5</v>
      </c>
      <c r="F47" s="94" t="str">
        <f t="shared" si="8"/>
        <v>N/A</v>
      </c>
      <c r="G47" s="98">
        <v>0</v>
      </c>
      <c r="H47" s="94" t="str">
        <f t="shared" si="9"/>
        <v>N/A</v>
      </c>
      <c r="I47" s="95">
        <v>-90.1</v>
      </c>
      <c r="J47" s="95">
        <v>-100</v>
      </c>
      <c r="K47" s="96" t="str">
        <f>IF(J47="Div by 0", "N/A", IF(J47="N/A","N/A", IF(J47&gt;30, "No", IF(J47&lt;-30, "No", "Yes"))))</f>
        <v>No</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9738239</v>
      </c>
      <c r="D6" s="5" t="str">
        <f t="shared" ref="D6:D15" si="0">IF($B6="N/A","N/A",IF(C6&lt;0,"No","Yes"))</f>
        <v>N/A</v>
      </c>
      <c r="E6" s="43">
        <v>55855973</v>
      </c>
      <c r="F6" s="5" t="str">
        <f t="shared" ref="F6:F15" si="1">IF($B6="N/A","N/A",IF(E6&lt;0,"No","Yes"))</f>
        <v>N/A</v>
      </c>
      <c r="G6" s="43">
        <v>65059124</v>
      </c>
      <c r="H6" s="5" t="str">
        <f t="shared" ref="H6:H15" si="2">IF($B6="N/A","N/A",IF(G6&lt;0,"No","Yes"))</f>
        <v>N/A</v>
      </c>
      <c r="I6" s="6">
        <v>473.6</v>
      </c>
      <c r="J6" s="6">
        <v>16.48</v>
      </c>
      <c r="K6" s="85" t="str">
        <f t="shared" ref="K6:K15" si="3">IF(J6="Div by 0", "N/A", IF(J6="N/A","N/A", IF(J6&gt;30, "No", IF(J6&lt;-30, "No", "Yes"))))</f>
        <v>Yes</v>
      </c>
    </row>
    <row r="7" spans="1:11" x14ac:dyDescent="0.25">
      <c r="A7" s="105" t="s">
        <v>442</v>
      </c>
      <c r="B7" s="3" t="s">
        <v>213</v>
      </c>
      <c r="C7" s="44">
        <v>0.91177675960000004</v>
      </c>
      <c r="D7" s="5" t="str">
        <f t="shared" si="0"/>
        <v>N/A</v>
      </c>
      <c r="E7" s="44">
        <v>0.63134698239999998</v>
      </c>
      <c r="F7" s="5" t="str">
        <f t="shared" si="1"/>
        <v>N/A</v>
      </c>
      <c r="G7" s="44">
        <v>0.67744687120000002</v>
      </c>
      <c r="H7" s="5" t="str">
        <f t="shared" si="2"/>
        <v>N/A</v>
      </c>
      <c r="I7" s="6">
        <v>-30.8</v>
      </c>
      <c r="J7" s="6">
        <v>7.3019999999999996</v>
      </c>
      <c r="K7" s="85" t="str">
        <f t="shared" si="3"/>
        <v>Yes</v>
      </c>
    </row>
    <row r="8" spans="1:11" x14ac:dyDescent="0.25">
      <c r="A8" s="105" t="s">
        <v>443</v>
      </c>
      <c r="B8" s="3" t="s">
        <v>213</v>
      </c>
      <c r="C8" s="44">
        <v>43.159610274999999</v>
      </c>
      <c r="D8" s="5" t="str">
        <f t="shared" si="0"/>
        <v>N/A</v>
      </c>
      <c r="E8" s="44">
        <v>47.061804832</v>
      </c>
      <c r="F8" s="5" t="str">
        <f t="shared" si="1"/>
        <v>N/A</v>
      </c>
      <c r="G8" s="44">
        <v>47.447676977999997</v>
      </c>
      <c r="H8" s="5" t="str">
        <f t="shared" si="2"/>
        <v>N/A</v>
      </c>
      <c r="I8" s="6">
        <v>9.0410000000000004</v>
      </c>
      <c r="J8" s="6">
        <v>0.81989999999999996</v>
      </c>
      <c r="K8" s="85" t="str">
        <f t="shared" si="3"/>
        <v>Yes</v>
      </c>
    </row>
    <row r="9" spans="1:11" x14ac:dyDescent="0.25">
      <c r="A9" s="105" t="s">
        <v>444</v>
      </c>
      <c r="B9" s="3" t="s">
        <v>213</v>
      </c>
      <c r="C9" s="44">
        <v>32.291854821000001</v>
      </c>
      <c r="D9" s="5" t="str">
        <f t="shared" si="0"/>
        <v>N/A</v>
      </c>
      <c r="E9" s="44">
        <v>30.706075069000001</v>
      </c>
      <c r="F9" s="5" t="str">
        <f t="shared" si="1"/>
        <v>N/A</v>
      </c>
      <c r="G9" s="44">
        <v>29.468394010000001</v>
      </c>
      <c r="H9" s="5" t="str">
        <f t="shared" si="2"/>
        <v>N/A</v>
      </c>
      <c r="I9" s="6">
        <v>-4.91</v>
      </c>
      <c r="J9" s="6">
        <v>-4.03</v>
      </c>
      <c r="K9" s="85" t="str">
        <f t="shared" si="3"/>
        <v>Yes</v>
      </c>
    </row>
    <row r="10" spans="1:11" x14ac:dyDescent="0.25">
      <c r="A10" s="105" t="s">
        <v>445</v>
      </c>
      <c r="B10" s="3" t="s">
        <v>213</v>
      </c>
      <c r="C10" s="44">
        <v>18.621231210000001</v>
      </c>
      <c r="D10" s="5" t="str">
        <f t="shared" si="0"/>
        <v>N/A</v>
      </c>
      <c r="E10" s="44">
        <v>17.141156954</v>
      </c>
      <c r="F10" s="5" t="str">
        <f t="shared" si="1"/>
        <v>N/A</v>
      </c>
      <c r="G10" s="44">
        <v>17.132799082999998</v>
      </c>
      <c r="H10" s="5" t="str">
        <f t="shared" si="2"/>
        <v>N/A</v>
      </c>
      <c r="I10" s="6">
        <v>-7.95</v>
      </c>
      <c r="J10" s="6">
        <v>-4.9000000000000002E-2</v>
      </c>
      <c r="K10" s="85" t="str">
        <f t="shared" si="3"/>
        <v>Yes</v>
      </c>
    </row>
    <row r="11" spans="1:11" ht="13" x14ac:dyDescent="0.3">
      <c r="A11" s="105" t="s">
        <v>1615</v>
      </c>
      <c r="B11" s="3" t="s">
        <v>213</v>
      </c>
      <c r="C11" s="44">
        <v>39.086502189999997</v>
      </c>
      <c r="D11" s="5" t="str">
        <f t="shared" si="0"/>
        <v>N/A</v>
      </c>
      <c r="E11" s="44">
        <v>85.054629699000003</v>
      </c>
      <c r="F11" s="5" t="str">
        <f t="shared" si="1"/>
        <v>N/A</v>
      </c>
      <c r="G11" s="44">
        <v>87.711257840000002</v>
      </c>
      <c r="H11" s="5" t="str">
        <f t="shared" si="2"/>
        <v>N/A</v>
      </c>
      <c r="I11" s="6">
        <v>117.6</v>
      </c>
      <c r="J11" s="6">
        <v>3.1230000000000002</v>
      </c>
      <c r="K11" s="85" t="str">
        <f t="shared" si="3"/>
        <v>Yes</v>
      </c>
    </row>
    <row r="12" spans="1:11" x14ac:dyDescent="0.25">
      <c r="A12" s="105" t="s">
        <v>16</v>
      </c>
      <c r="B12" s="3" t="s">
        <v>213</v>
      </c>
      <c r="C12" s="44">
        <v>0.56403421600000003</v>
      </c>
      <c r="D12" s="5" t="str">
        <f t="shared" si="0"/>
        <v>N/A</v>
      </c>
      <c r="E12" s="44">
        <v>1.0809497491</v>
      </c>
      <c r="F12" s="5" t="str">
        <f t="shared" si="1"/>
        <v>N/A</v>
      </c>
      <c r="G12" s="44">
        <v>1.2585721259</v>
      </c>
      <c r="H12" s="5" t="str">
        <f t="shared" si="2"/>
        <v>N/A</v>
      </c>
      <c r="I12" s="6">
        <v>91.65</v>
      </c>
      <c r="J12" s="6">
        <v>16.43</v>
      </c>
      <c r="K12" s="85" t="str">
        <f t="shared" si="3"/>
        <v>Yes</v>
      </c>
    </row>
    <row r="13" spans="1:11" x14ac:dyDescent="0.25">
      <c r="A13" s="105" t="s">
        <v>36</v>
      </c>
      <c r="B13" s="3" t="s">
        <v>213</v>
      </c>
      <c r="C13" s="44">
        <v>0.54983242249999997</v>
      </c>
      <c r="D13" s="5" t="str">
        <f t="shared" si="0"/>
        <v>N/A</v>
      </c>
      <c r="E13" s="44">
        <v>0.28265371950000001</v>
      </c>
      <c r="F13" s="5" t="str">
        <f t="shared" si="1"/>
        <v>N/A</v>
      </c>
      <c r="G13" s="44">
        <v>0.27334248789999999</v>
      </c>
      <c r="H13" s="5" t="str">
        <f t="shared" si="2"/>
        <v>N/A</v>
      </c>
      <c r="I13" s="6">
        <v>-48.6</v>
      </c>
      <c r="J13" s="6">
        <v>-3.29</v>
      </c>
      <c r="K13" s="85" t="str">
        <f t="shared" si="3"/>
        <v>Yes</v>
      </c>
    </row>
    <row r="14" spans="1:11" x14ac:dyDescent="0.25">
      <c r="A14" s="105" t="s">
        <v>37</v>
      </c>
      <c r="B14" s="3" t="s">
        <v>213</v>
      </c>
      <c r="C14" s="44">
        <v>0.74277350900000005</v>
      </c>
      <c r="D14" s="5" t="str">
        <f t="shared" si="0"/>
        <v>N/A</v>
      </c>
      <c r="E14" s="44">
        <v>2.1667867723000001</v>
      </c>
      <c r="F14" s="5" t="str">
        <f t="shared" si="1"/>
        <v>N/A</v>
      </c>
      <c r="G14" s="44">
        <v>2.3420925087</v>
      </c>
      <c r="H14" s="5" t="str">
        <f t="shared" si="2"/>
        <v>N/A</v>
      </c>
      <c r="I14" s="6">
        <v>191.7</v>
      </c>
      <c r="J14" s="6">
        <v>8.0909999999999993</v>
      </c>
      <c r="K14" s="85" t="str">
        <f t="shared" si="3"/>
        <v>Yes</v>
      </c>
    </row>
    <row r="15" spans="1:11" x14ac:dyDescent="0.25">
      <c r="A15" s="105" t="s">
        <v>38</v>
      </c>
      <c r="B15" s="3" t="s">
        <v>213</v>
      </c>
      <c r="C15" s="44">
        <v>0.5595911294</v>
      </c>
      <c r="D15" s="5" t="str">
        <f t="shared" si="0"/>
        <v>N/A</v>
      </c>
      <c r="E15" s="44">
        <v>1.1349975801000001</v>
      </c>
      <c r="F15" s="5" t="str">
        <f t="shared" si="1"/>
        <v>N/A</v>
      </c>
      <c r="G15" s="44">
        <v>1.3181388827</v>
      </c>
      <c r="H15" s="5" t="str">
        <f t="shared" si="2"/>
        <v>N/A</v>
      </c>
      <c r="I15" s="6">
        <v>102.8</v>
      </c>
      <c r="J15" s="6">
        <v>16.14</v>
      </c>
      <c r="K15" s="85" t="str">
        <f t="shared" si="3"/>
        <v>Yes</v>
      </c>
    </row>
    <row r="16" spans="1:11" x14ac:dyDescent="0.25">
      <c r="A16" s="105" t="s">
        <v>376</v>
      </c>
      <c r="B16" s="3" t="s">
        <v>213</v>
      </c>
      <c r="C16" s="4">
        <v>47.355060807000001</v>
      </c>
      <c r="D16" s="5" t="str">
        <f t="shared" ref="D16:D41" si="4">IF($B16="N/A","N/A",IF(C16&lt;0,"No","Yes"))</f>
        <v>N/A</v>
      </c>
      <c r="E16" s="4">
        <v>24.944420895</v>
      </c>
      <c r="F16" s="5" t="str">
        <f t="shared" ref="F16:F41" si="5">IF($B16="N/A","N/A",IF(E16&lt;0,"No","Yes"))</f>
        <v>N/A</v>
      </c>
      <c r="G16" s="4">
        <v>22.825007469999999</v>
      </c>
      <c r="H16" s="5" t="str">
        <f t="shared" ref="H16:H41" si="6">IF($B16="N/A","N/A",IF(G16&lt;0,"No","Yes"))</f>
        <v>N/A</v>
      </c>
      <c r="I16" s="6">
        <v>-47.3</v>
      </c>
      <c r="J16" s="6">
        <v>-8.5</v>
      </c>
      <c r="K16" s="85" t="str">
        <f t="shared" ref="K16:K41" si="7">IF(J16="Div by 0", "N/A", IF(J16="N/A","N/A", IF(J16&gt;30, "No", IF(J16&lt;-30, "No", "Yes"))))</f>
        <v>Yes</v>
      </c>
    </row>
    <row r="17" spans="1:11" x14ac:dyDescent="0.25">
      <c r="A17" s="105" t="s">
        <v>377</v>
      </c>
      <c r="B17" s="3" t="s">
        <v>213</v>
      </c>
      <c r="C17" s="4">
        <v>0.3926890683</v>
      </c>
      <c r="D17" s="5" t="str">
        <f t="shared" si="4"/>
        <v>N/A</v>
      </c>
      <c r="E17" s="4">
        <v>9.0372805787000008</v>
      </c>
      <c r="F17" s="5" t="str">
        <f t="shared" si="5"/>
        <v>N/A</v>
      </c>
      <c r="G17" s="4">
        <v>9.0466409628999997</v>
      </c>
      <c r="H17" s="5" t="str">
        <f t="shared" si="6"/>
        <v>N/A</v>
      </c>
      <c r="I17" s="6">
        <v>2201</v>
      </c>
      <c r="J17" s="6">
        <v>0.1036</v>
      </c>
      <c r="K17" s="85" t="str">
        <f t="shared" si="7"/>
        <v>Yes</v>
      </c>
    </row>
    <row r="18" spans="1:11" x14ac:dyDescent="0.25">
      <c r="A18" s="105" t="s">
        <v>378</v>
      </c>
      <c r="B18" s="3" t="s">
        <v>213</v>
      </c>
      <c r="C18" s="4">
        <v>2.0721816337000001</v>
      </c>
      <c r="D18" s="5" t="str">
        <f t="shared" si="4"/>
        <v>N/A</v>
      </c>
      <c r="E18" s="4">
        <v>1.390708922</v>
      </c>
      <c r="F18" s="5" t="str">
        <f t="shared" si="5"/>
        <v>N/A</v>
      </c>
      <c r="G18" s="4">
        <v>1.1550309933</v>
      </c>
      <c r="H18" s="5" t="str">
        <f t="shared" si="6"/>
        <v>N/A</v>
      </c>
      <c r="I18" s="6">
        <v>-32.9</v>
      </c>
      <c r="J18" s="6">
        <v>-16.899999999999999</v>
      </c>
      <c r="K18" s="85" t="str">
        <f t="shared" si="7"/>
        <v>Yes</v>
      </c>
    </row>
    <row r="19" spans="1:11" x14ac:dyDescent="0.25">
      <c r="A19" s="105" t="s">
        <v>379</v>
      </c>
      <c r="B19" s="3" t="s">
        <v>213</v>
      </c>
      <c r="C19" s="4">
        <v>7.1511286589000003</v>
      </c>
      <c r="D19" s="5" t="str">
        <f t="shared" si="4"/>
        <v>N/A</v>
      </c>
      <c r="E19" s="4">
        <v>8.6477627020999996</v>
      </c>
      <c r="F19" s="5" t="str">
        <f t="shared" si="5"/>
        <v>N/A</v>
      </c>
      <c r="G19" s="4">
        <v>7.4884351341000004</v>
      </c>
      <c r="H19" s="5" t="str">
        <f t="shared" si="6"/>
        <v>N/A</v>
      </c>
      <c r="I19" s="6">
        <v>20.93</v>
      </c>
      <c r="J19" s="6">
        <v>-13.4</v>
      </c>
      <c r="K19" s="85" t="str">
        <f t="shared" si="7"/>
        <v>Yes</v>
      </c>
    </row>
    <row r="20" spans="1:11" x14ac:dyDescent="0.25">
      <c r="A20" s="105" t="s">
        <v>380</v>
      </c>
      <c r="B20" s="3" t="s">
        <v>213</v>
      </c>
      <c r="C20" s="4">
        <v>1.0606127042</v>
      </c>
      <c r="D20" s="5" t="str">
        <f t="shared" si="4"/>
        <v>N/A</v>
      </c>
      <c r="E20" s="4">
        <v>2.1889207802000001</v>
      </c>
      <c r="F20" s="5" t="str">
        <f t="shared" si="5"/>
        <v>N/A</v>
      </c>
      <c r="G20" s="4">
        <v>2.7292023008999999</v>
      </c>
      <c r="H20" s="5" t="str">
        <f t="shared" si="6"/>
        <v>N/A</v>
      </c>
      <c r="I20" s="6">
        <v>106.4</v>
      </c>
      <c r="J20" s="6">
        <v>24.68</v>
      </c>
      <c r="K20" s="85" t="str">
        <f t="shared" si="7"/>
        <v>Yes</v>
      </c>
    </row>
    <row r="21" spans="1:11" x14ac:dyDescent="0.25">
      <c r="A21" s="105" t="s">
        <v>381</v>
      </c>
      <c r="B21" s="3" t="s">
        <v>213</v>
      </c>
      <c r="C21" s="4">
        <v>2.8064622360999998</v>
      </c>
      <c r="D21" s="5" t="str">
        <f t="shared" si="4"/>
        <v>N/A</v>
      </c>
      <c r="E21" s="4">
        <v>1.9055097295000001</v>
      </c>
      <c r="F21" s="5" t="str">
        <f t="shared" si="5"/>
        <v>N/A</v>
      </c>
      <c r="G21" s="4">
        <v>1.8235337335999999</v>
      </c>
      <c r="H21" s="5" t="str">
        <f t="shared" si="6"/>
        <v>N/A</v>
      </c>
      <c r="I21" s="6">
        <v>-32.1</v>
      </c>
      <c r="J21" s="6">
        <v>-4.3</v>
      </c>
      <c r="K21" s="85" t="str">
        <f t="shared" si="7"/>
        <v>Yes</v>
      </c>
    </row>
    <row r="22" spans="1:11" x14ac:dyDescent="0.25">
      <c r="A22" s="105" t="s">
        <v>382</v>
      </c>
      <c r="B22" s="3" t="s">
        <v>213</v>
      </c>
      <c r="C22" s="4">
        <v>26.122926331999999</v>
      </c>
      <c r="D22" s="5" t="str">
        <f t="shared" si="4"/>
        <v>N/A</v>
      </c>
      <c r="E22" s="4">
        <v>24.136480444</v>
      </c>
      <c r="F22" s="5" t="str">
        <f t="shared" si="5"/>
        <v>N/A</v>
      </c>
      <c r="G22" s="4">
        <v>23.376210745000002</v>
      </c>
      <c r="H22" s="5" t="str">
        <f t="shared" si="6"/>
        <v>N/A</v>
      </c>
      <c r="I22" s="6">
        <v>-7.6</v>
      </c>
      <c r="J22" s="6">
        <v>-3.15</v>
      </c>
      <c r="K22" s="85" t="str">
        <f t="shared" si="7"/>
        <v>Yes</v>
      </c>
    </row>
    <row r="23" spans="1:11" x14ac:dyDescent="0.25">
      <c r="A23" s="105" t="s">
        <v>383</v>
      </c>
      <c r="B23" s="3" t="s">
        <v>213</v>
      </c>
      <c r="C23" s="4">
        <v>0</v>
      </c>
      <c r="D23" s="5" t="str">
        <f t="shared" si="4"/>
        <v>N/A</v>
      </c>
      <c r="E23" s="4">
        <v>0</v>
      </c>
      <c r="F23" s="5" t="str">
        <f t="shared" si="5"/>
        <v>N/A</v>
      </c>
      <c r="G23" s="4">
        <v>0</v>
      </c>
      <c r="H23" s="5" t="str">
        <f t="shared" si="6"/>
        <v>N/A</v>
      </c>
      <c r="I23" s="6" t="s">
        <v>1747</v>
      </c>
      <c r="J23" s="6" t="s">
        <v>1747</v>
      </c>
      <c r="K23" s="85" t="str">
        <f t="shared" si="7"/>
        <v>N/A</v>
      </c>
    </row>
    <row r="24" spans="1:11" x14ac:dyDescent="0.25">
      <c r="A24" s="105" t="s">
        <v>384</v>
      </c>
      <c r="B24" s="3" t="s">
        <v>213</v>
      </c>
      <c r="C24" s="4">
        <v>2.1686672508</v>
      </c>
      <c r="D24" s="5" t="str">
        <f t="shared" si="4"/>
        <v>N/A</v>
      </c>
      <c r="E24" s="4">
        <v>1.6043727320000001</v>
      </c>
      <c r="F24" s="5" t="str">
        <f t="shared" si="5"/>
        <v>N/A</v>
      </c>
      <c r="G24" s="4">
        <v>1.7845046167</v>
      </c>
      <c r="H24" s="5" t="str">
        <f t="shared" si="6"/>
        <v>N/A</v>
      </c>
      <c r="I24" s="6">
        <v>-26</v>
      </c>
      <c r="J24" s="6">
        <v>11.23</v>
      </c>
      <c r="K24" s="85" t="str">
        <f t="shared" si="7"/>
        <v>Yes</v>
      </c>
    </row>
    <row r="25" spans="1:11" x14ac:dyDescent="0.25">
      <c r="A25" s="105" t="s">
        <v>385</v>
      </c>
      <c r="B25" s="3" t="s">
        <v>213</v>
      </c>
      <c r="C25" s="4">
        <v>5.5330332312000001</v>
      </c>
      <c r="D25" s="5" t="str">
        <f t="shared" si="4"/>
        <v>N/A</v>
      </c>
      <c r="E25" s="4">
        <v>4.1020769613999999</v>
      </c>
      <c r="F25" s="5" t="str">
        <f t="shared" si="5"/>
        <v>N/A</v>
      </c>
      <c r="G25" s="4">
        <v>3.8319439304</v>
      </c>
      <c r="H25" s="5" t="str">
        <f t="shared" si="6"/>
        <v>N/A</v>
      </c>
      <c r="I25" s="6">
        <v>-25.9</v>
      </c>
      <c r="J25" s="6">
        <v>-6.59</v>
      </c>
      <c r="K25" s="85" t="str">
        <f t="shared" si="7"/>
        <v>Yes</v>
      </c>
    </row>
    <row r="26" spans="1:11" x14ac:dyDescent="0.25">
      <c r="A26" s="105" t="s">
        <v>386</v>
      </c>
      <c r="B26" s="3" t="s">
        <v>213</v>
      </c>
      <c r="C26" s="4">
        <v>0.74277289759999998</v>
      </c>
      <c r="D26" s="5" t="str">
        <f t="shared" si="4"/>
        <v>N/A</v>
      </c>
      <c r="E26" s="4">
        <v>0.74962976650000002</v>
      </c>
      <c r="F26" s="5" t="str">
        <f t="shared" si="5"/>
        <v>N/A</v>
      </c>
      <c r="G26" s="4">
        <v>0.76550989319999996</v>
      </c>
      <c r="H26" s="5" t="str">
        <f t="shared" si="6"/>
        <v>N/A</v>
      </c>
      <c r="I26" s="6">
        <v>0.92310000000000003</v>
      </c>
      <c r="J26" s="6">
        <v>2.1179999999999999</v>
      </c>
      <c r="K26" s="85" t="str">
        <f t="shared" si="7"/>
        <v>Yes</v>
      </c>
    </row>
    <row r="27" spans="1:11" x14ac:dyDescent="0.25">
      <c r="A27" s="105" t="s">
        <v>387</v>
      </c>
      <c r="B27" s="3" t="s">
        <v>213</v>
      </c>
      <c r="C27" s="4">
        <v>0</v>
      </c>
      <c r="D27" s="5" t="str">
        <f t="shared" si="4"/>
        <v>N/A</v>
      </c>
      <c r="E27" s="4">
        <v>0</v>
      </c>
      <c r="F27" s="5" t="str">
        <f t="shared" si="5"/>
        <v>N/A</v>
      </c>
      <c r="G27" s="4">
        <v>0</v>
      </c>
      <c r="H27" s="5" t="str">
        <f t="shared" si="6"/>
        <v>N/A</v>
      </c>
      <c r="I27" s="6" t="s">
        <v>1747</v>
      </c>
      <c r="J27" s="6" t="s">
        <v>1747</v>
      </c>
      <c r="K27" s="85" t="str">
        <f t="shared" si="7"/>
        <v>N/A</v>
      </c>
    </row>
    <row r="28" spans="1:11" x14ac:dyDescent="0.25">
      <c r="A28" s="105" t="s">
        <v>388</v>
      </c>
      <c r="B28" s="3" t="s">
        <v>213</v>
      </c>
      <c r="C28" s="4">
        <v>0</v>
      </c>
      <c r="D28" s="5" t="str">
        <f t="shared" si="4"/>
        <v>N/A</v>
      </c>
      <c r="E28" s="4">
        <v>0</v>
      </c>
      <c r="F28" s="5" t="str">
        <f t="shared" si="5"/>
        <v>N/A</v>
      </c>
      <c r="G28" s="4">
        <v>0</v>
      </c>
      <c r="H28" s="5" t="str">
        <f t="shared" si="6"/>
        <v>N/A</v>
      </c>
      <c r="I28" s="6" t="s">
        <v>1747</v>
      </c>
      <c r="J28" s="6" t="s">
        <v>1747</v>
      </c>
      <c r="K28" s="85" t="str">
        <f t="shared" si="7"/>
        <v>N/A</v>
      </c>
    </row>
    <row r="29" spans="1:11" x14ac:dyDescent="0.25">
      <c r="A29" s="105" t="s">
        <v>389</v>
      </c>
      <c r="B29" s="3" t="s">
        <v>213</v>
      </c>
      <c r="C29" s="4">
        <v>0</v>
      </c>
      <c r="D29" s="5" t="str">
        <f t="shared" si="4"/>
        <v>N/A</v>
      </c>
      <c r="E29" s="4">
        <v>0</v>
      </c>
      <c r="F29" s="5" t="str">
        <f t="shared" si="5"/>
        <v>N/A</v>
      </c>
      <c r="G29" s="4">
        <v>0</v>
      </c>
      <c r="H29" s="5" t="str">
        <f t="shared" si="6"/>
        <v>N/A</v>
      </c>
      <c r="I29" s="6" t="s">
        <v>1747</v>
      </c>
      <c r="J29" s="6" t="s">
        <v>1747</v>
      </c>
      <c r="K29" s="85" t="str">
        <f t="shared" si="7"/>
        <v>N/A</v>
      </c>
    </row>
    <row r="30" spans="1:11" x14ac:dyDescent="0.25">
      <c r="A30" s="105" t="s">
        <v>390</v>
      </c>
      <c r="B30" s="3" t="s">
        <v>213</v>
      </c>
      <c r="C30" s="4">
        <v>1.7836900499999999E-2</v>
      </c>
      <c r="D30" s="5" t="str">
        <f t="shared" si="4"/>
        <v>N/A</v>
      </c>
      <c r="E30" s="4">
        <v>1.7040773777</v>
      </c>
      <c r="F30" s="5" t="str">
        <f t="shared" si="5"/>
        <v>N/A</v>
      </c>
      <c r="G30" s="4">
        <v>2.2452947411999999</v>
      </c>
      <c r="H30" s="5" t="str">
        <f t="shared" si="6"/>
        <v>N/A</v>
      </c>
      <c r="I30" s="6">
        <v>9454</v>
      </c>
      <c r="J30" s="6">
        <v>31.76</v>
      </c>
      <c r="K30" s="85" t="str">
        <f t="shared" si="7"/>
        <v>No</v>
      </c>
    </row>
    <row r="31" spans="1:11" x14ac:dyDescent="0.25">
      <c r="A31" s="105" t="s">
        <v>391</v>
      </c>
      <c r="B31" s="3" t="s">
        <v>213</v>
      </c>
      <c r="C31" s="4">
        <v>0.20427717989999999</v>
      </c>
      <c r="D31" s="5" t="str">
        <f t="shared" si="4"/>
        <v>N/A</v>
      </c>
      <c r="E31" s="4">
        <v>0.20986475339999999</v>
      </c>
      <c r="F31" s="5" t="str">
        <f t="shared" si="5"/>
        <v>N/A</v>
      </c>
      <c r="G31" s="4">
        <v>0.22577618629999999</v>
      </c>
      <c r="H31" s="5" t="str">
        <f t="shared" si="6"/>
        <v>N/A</v>
      </c>
      <c r="I31" s="6">
        <v>2.7349999999999999</v>
      </c>
      <c r="J31" s="6">
        <v>7.5819999999999999</v>
      </c>
      <c r="K31" s="85" t="str">
        <f t="shared" si="7"/>
        <v>Yes</v>
      </c>
    </row>
    <row r="32" spans="1:11" x14ac:dyDescent="0.25">
      <c r="A32" s="105" t="s">
        <v>392</v>
      </c>
      <c r="B32" s="3" t="s">
        <v>213</v>
      </c>
      <c r="C32" s="4">
        <v>2.9389399869999999</v>
      </c>
      <c r="D32" s="5" t="str">
        <f t="shared" si="4"/>
        <v>N/A</v>
      </c>
      <c r="E32" s="4">
        <v>1.4009119489999999</v>
      </c>
      <c r="F32" s="5" t="str">
        <f t="shared" si="5"/>
        <v>N/A</v>
      </c>
      <c r="G32" s="4">
        <v>1.4153373117000001</v>
      </c>
      <c r="H32" s="5" t="str">
        <f t="shared" si="6"/>
        <v>N/A</v>
      </c>
      <c r="I32" s="6">
        <v>-52.3</v>
      </c>
      <c r="J32" s="6">
        <v>1.03</v>
      </c>
      <c r="K32" s="85" t="str">
        <f t="shared" si="7"/>
        <v>Yes</v>
      </c>
    </row>
    <row r="33" spans="1:11" x14ac:dyDescent="0.25">
      <c r="A33" s="105" t="s">
        <v>393</v>
      </c>
      <c r="B33" s="3" t="s">
        <v>213</v>
      </c>
      <c r="C33" s="4">
        <v>1.4068252E-2</v>
      </c>
      <c r="D33" s="5" t="str">
        <f t="shared" si="4"/>
        <v>N/A</v>
      </c>
      <c r="E33" s="4">
        <v>3.9927690500000002E-2</v>
      </c>
      <c r="F33" s="5" t="str">
        <f t="shared" si="5"/>
        <v>N/A</v>
      </c>
      <c r="G33" s="4">
        <v>2.13067745E-2</v>
      </c>
      <c r="H33" s="5" t="str">
        <f t="shared" si="6"/>
        <v>N/A</v>
      </c>
      <c r="I33" s="6">
        <v>183.8</v>
      </c>
      <c r="J33" s="6">
        <v>-46.6</v>
      </c>
      <c r="K33" s="85" t="str">
        <f t="shared" si="7"/>
        <v>No</v>
      </c>
    </row>
    <row r="34" spans="1:11" x14ac:dyDescent="0.25">
      <c r="A34" s="105" t="s">
        <v>394</v>
      </c>
      <c r="B34" s="3" t="s">
        <v>213</v>
      </c>
      <c r="C34" s="4">
        <v>0.1530974953</v>
      </c>
      <c r="D34" s="5" t="str">
        <f t="shared" si="4"/>
        <v>N/A</v>
      </c>
      <c r="E34" s="4">
        <v>7.9713945699999997E-2</v>
      </c>
      <c r="F34" s="5" t="str">
        <f t="shared" si="5"/>
        <v>N/A</v>
      </c>
      <c r="G34" s="4">
        <v>7.0615772199999996E-2</v>
      </c>
      <c r="H34" s="5" t="str">
        <f t="shared" si="6"/>
        <v>N/A</v>
      </c>
      <c r="I34" s="6">
        <v>-47.9</v>
      </c>
      <c r="J34" s="6">
        <v>-11.4</v>
      </c>
      <c r="K34" s="85" t="str">
        <f t="shared" si="7"/>
        <v>Yes</v>
      </c>
    </row>
    <row r="35" spans="1:11" x14ac:dyDescent="0.25">
      <c r="A35" s="105" t="s">
        <v>395</v>
      </c>
      <c r="B35" s="3" t="s">
        <v>213</v>
      </c>
      <c r="C35" s="4">
        <v>0.77866234339999996</v>
      </c>
      <c r="D35" s="5" t="str">
        <f t="shared" si="4"/>
        <v>N/A</v>
      </c>
      <c r="E35" s="4">
        <v>0.2219726796</v>
      </c>
      <c r="F35" s="5" t="str">
        <f t="shared" si="5"/>
        <v>N/A</v>
      </c>
      <c r="G35" s="4">
        <v>0.24307891039999999</v>
      </c>
      <c r="H35" s="5" t="str">
        <f t="shared" si="6"/>
        <v>N/A</v>
      </c>
      <c r="I35" s="6">
        <v>-71.5</v>
      </c>
      <c r="J35" s="6">
        <v>9.5079999999999991</v>
      </c>
      <c r="K35" s="85" t="str">
        <f t="shared" si="7"/>
        <v>Yes</v>
      </c>
    </row>
    <row r="36" spans="1:11" x14ac:dyDescent="0.25">
      <c r="A36" s="105" t="s">
        <v>396</v>
      </c>
      <c r="B36" s="3" t="s">
        <v>213</v>
      </c>
      <c r="C36" s="4">
        <v>8.6586496799999996E-2</v>
      </c>
      <c r="D36" s="5" t="str">
        <f t="shared" si="4"/>
        <v>N/A</v>
      </c>
      <c r="E36" s="4">
        <v>4.4913728399999998E-2</v>
      </c>
      <c r="F36" s="5" t="str">
        <f t="shared" si="5"/>
        <v>N/A</v>
      </c>
      <c r="G36" s="4">
        <v>6.3439222700000006E-2</v>
      </c>
      <c r="H36" s="5" t="str">
        <f t="shared" si="6"/>
        <v>N/A</v>
      </c>
      <c r="I36" s="6">
        <v>-48.1</v>
      </c>
      <c r="J36" s="6">
        <v>41.25</v>
      </c>
      <c r="K36" s="85" t="str">
        <f t="shared" si="7"/>
        <v>No</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0</v>
      </c>
      <c r="D38" s="5" t="str">
        <f t="shared" si="4"/>
        <v>N/A</v>
      </c>
      <c r="E38" s="4">
        <v>0</v>
      </c>
      <c r="F38" s="5" t="str">
        <f t="shared" si="5"/>
        <v>N/A</v>
      </c>
      <c r="G38" s="4">
        <v>0</v>
      </c>
      <c r="H38" s="5" t="str">
        <f t="shared" si="6"/>
        <v>N/A</v>
      </c>
      <c r="I38" s="6" t="s">
        <v>1747</v>
      </c>
      <c r="J38" s="6" t="s">
        <v>1747</v>
      </c>
      <c r="K38" s="85" t="str">
        <f t="shared" si="7"/>
        <v>N/A</v>
      </c>
    </row>
    <row r="39" spans="1:11" x14ac:dyDescent="0.25">
      <c r="A39" s="105" t="s">
        <v>399</v>
      </c>
      <c r="B39" s="3" t="s">
        <v>213</v>
      </c>
      <c r="C39" s="4">
        <v>0.38185548740000003</v>
      </c>
      <c r="D39" s="5" t="str">
        <f t="shared" si="4"/>
        <v>N/A</v>
      </c>
      <c r="E39" s="4">
        <v>17.563527181000001</v>
      </c>
      <c r="F39" s="5" t="str">
        <f t="shared" si="5"/>
        <v>N/A</v>
      </c>
      <c r="G39" s="4">
        <v>20.841602222999999</v>
      </c>
      <c r="H39" s="5" t="str">
        <f t="shared" si="6"/>
        <v>N/A</v>
      </c>
      <c r="I39" s="6">
        <v>4500</v>
      </c>
      <c r="J39" s="6">
        <v>18.66</v>
      </c>
      <c r="K39" s="85" t="str">
        <f t="shared" si="7"/>
        <v>Yes</v>
      </c>
    </row>
    <row r="40" spans="1:11" x14ac:dyDescent="0.25">
      <c r="A40" s="105" t="s">
        <v>400</v>
      </c>
      <c r="B40" s="3" t="s">
        <v>213</v>
      </c>
      <c r="C40" s="4">
        <v>0</v>
      </c>
      <c r="D40" s="5" t="str">
        <f t="shared" si="4"/>
        <v>N/A</v>
      </c>
      <c r="E40" s="4">
        <v>0</v>
      </c>
      <c r="F40" s="5" t="str">
        <f t="shared" si="5"/>
        <v>N/A</v>
      </c>
      <c r="G40" s="4">
        <v>0</v>
      </c>
      <c r="H40" s="5" t="str">
        <f t="shared" si="6"/>
        <v>N/A</v>
      </c>
      <c r="I40" s="6" t="s">
        <v>1747</v>
      </c>
      <c r="J40" s="6" t="s">
        <v>1747</v>
      </c>
      <c r="K40" s="85" t="str">
        <f t="shared" si="7"/>
        <v>N/A</v>
      </c>
    </row>
    <row r="41" spans="1:11" x14ac:dyDescent="0.25">
      <c r="A41" s="105" t="s">
        <v>401</v>
      </c>
      <c r="B41" s="3" t="s">
        <v>213</v>
      </c>
      <c r="C41" s="4">
        <v>1.9141037699999999E-2</v>
      </c>
      <c r="D41" s="5" t="str">
        <f t="shared" si="4"/>
        <v>N/A</v>
      </c>
      <c r="E41" s="4">
        <v>2.79271834E-2</v>
      </c>
      <c r="F41" s="5" t="str">
        <f t="shared" si="5"/>
        <v>N/A</v>
      </c>
      <c r="G41" s="4">
        <v>4.7529078199999998E-2</v>
      </c>
      <c r="H41" s="5" t="str">
        <f t="shared" si="6"/>
        <v>N/A</v>
      </c>
      <c r="I41" s="6">
        <v>45.9</v>
      </c>
      <c r="J41" s="6">
        <v>70.19</v>
      </c>
      <c r="K41" s="85" t="str">
        <f t="shared" si="7"/>
        <v>No</v>
      </c>
    </row>
    <row r="42" spans="1:11" x14ac:dyDescent="0.25">
      <c r="A42" s="105" t="s">
        <v>32</v>
      </c>
      <c r="B42" s="3" t="s">
        <v>213</v>
      </c>
      <c r="C42" s="4">
        <v>99.067901290999998</v>
      </c>
      <c r="D42" s="5" t="str">
        <f t="shared" ref="D42:D51" si="8">IF($B42="N/A","N/A",IF(C42&lt;0,"No","Yes"))</f>
        <v>N/A</v>
      </c>
      <c r="E42" s="4">
        <v>81.624989326999994</v>
      </c>
      <c r="F42" s="5" t="str">
        <f t="shared" ref="F42:F51" si="9">IF($B42="N/A","N/A",IF(E42&lt;0,"No","Yes"))</f>
        <v>N/A</v>
      </c>
      <c r="G42" s="4">
        <v>79.304938074000006</v>
      </c>
      <c r="H42" s="5" t="str">
        <f t="shared" ref="H42:H51" si="10">IF($B42="N/A","N/A",IF(G42&lt;0,"No","Yes"))</f>
        <v>N/A</v>
      </c>
      <c r="I42" s="6">
        <v>-17.600000000000001</v>
      </c>
      <c r="J42" s="6">
        <v>-2.84</v>
      </c>
      <c r="K42" s="85" t="str">
        <f t="shared" ref="K42:K51" si="11">IF(J42="Div by 0", "N/A", IF(J42="N/A","N/A", IF(J42&gt;30, "No", IF(J42&lt;-30, "No", "Yes"))))</f>
        <v>Yes</v>
      </c>
    </row>
    <row r="43" spans="1:11" x14ac:dyDescent="0.25">
      <c r="A43" s="105" t="s">
        <v>39</v>
      </c>
      <c r="B43" s="3" t="s">
        <v>213</v>
      </c>
      <c r="C43" s="4">
        <v>99.384649843000005</v>
      </c>
      <c r="D43" s="5" t="str">
        <f t="shared" si="8"/>
        <v>N/A</v>
      </c>
      <c r="E43" s="4">
        <v>91.433503767000005</v>
      </c>
      <c r="F43" s="5" t="str">
        <f t="shared" si="9"/>
        <v>N/A</v>
      </c>
      <c r="G43" s="4">
        <v>89.671434313999995</v>
      </c>
      <c r="H43" s="5" t="str">
        <f t="shared" si="10"/>
        <v>N/A</v>
      </c>
      <c r="I43" s="6">
        <v>-8</v>
      </c>
      <c r="J43" s="6">
        <v>-1.93</v>
      </c>
      <c r="K43" s="85" t="str">
        <f t="shared" si="11"/>
        <v>Yes</v>
      </c>
    </row>
    <row r="44" spans="1:11" x14ac:dyDescent="0.25">
      <c r="A44" s="105" t="s">
        <v>40</v>
      </c>
      <c r="B44" s="3" t="s">
        <v>213</v>
      </c>
      <c r="C44" s="4">
        <v>91.153793809000007</v>
      </c>
      <c r="D44" s="5" t="str">
        <f t="shared" si="8"/>
        <v>N/A</v>
      </c>
      <c r="E44" s="4">
        <v>49.499489300999997</v>
      </c>
      <c r="F44" s="5" t="str">
        <f t="shared" si="9"/>
        <v>N/A</v>
      </c>
      <c r="G44" s="4">
        <v>48.518103406000002</v>
      </c>
      <c r="H44" s="5" t="str">
        <f t="shared" si="10"/>
        <v>N/A</v>
      </c>
      <c r="I44" s="6">
        <v>-45.7</v>
      </c>
      <c r="J44" s="6">
        <v>-1.98</v>
      </c>
      <c r="K44" s="85" t="str">
        <f t="shared" si="11"/>
        <v>Yes</v>
      </c>
    </row>
    <row r="45" spans="1:11" x14ac:dyDescent="0.25">
      <c r="A45" s="105" t="s">
        <v>163</v>
      </c>
      <c r="B45" s="3" t="s">
        <v>213</v>
      </c>
      <c r="C45" s="4">
        <v>99.399716929999997</v>
      </c>
      <c r="D45" s="5" t="str">
        <f t="shared" si="8"/>
        <v>N/A</v>
      </c>
      <c r="E45" s="4">
        <v>98.949421219000001</v>
      </c>
      <c r="F45" s="5" t="str">
        <f t="shared" si="9"/>
        <v>N/A</v>
      </c>
      <c r="G45" s="4">
        <v>99.030575635000005</v>
      </c>
      <c r="H45" s="5" t="str">
        <f t="shared" si="10"/>
        <v>N/A</v>
      </c>
      <c r="I45" s="6">
        <v>-0.45300000000000001</v>
      </c>
      <c r="J45" s="6">
        <v>8.2000000000000003E-2</v>
      </c>
      <c r="K45" s="85" t="str">
        <f t="shared" si="11"/>
        <v>Yes</v>
      </c>
    </row>
    <row r="46" spans="1:11" x14ac:dyDescent="0.25">
      <c r="A46" s="105" t="s">
        <v>41</v>
      </c>
      <c r="B46" s="3" t="s">
        <v>213</v>
      </c>
      <c r="C46" s="4">
        <v>99.999425613</v>
      </c>
      <c r="D46" s="5" t="str">
        <f t="shared" si="8"/>
        <v>N/A</v>
      </c>
      <c r="E46" s="4">
        <v>99.999896487000001</v>
      </c>
      <c r="F46" s="5" t="str">
        <f t="shared" si="9"/>
        <v>N/A</v>
      </c>
      <c r="G46" s="4">
        <v>99.999917897000003</v>
      </c>
      <c r="H46" s="5" t="str">
        <f t="shared" si="10"/>
        <v>N/A</v>
      </c>
      <c r="I46" s="6">
        <v>5.0000000000000001E-4</v>
      </c>
      <c r="J46" s="6">
        <v>0</v>
      </c>
      <c r="K46" s="85" t="str">
        <f t="shared" si="11"/>
        <v>Yes</v>
      </c>
    </row>
    <row r="47" spans="1:11" x14ac:dyDescent="0.25">
      <c r="A47" s="105" t="s">
        <v>42</v>
      </c>
      <c r="B47" s="3" t="s">
        <v>213</v>
      </c>
      <c r="C47" s="4">
        <v>99.965239663000006</v>
      </c>
      <c r="D47" s="5" t="str">
        <f t="shared" si="8"/>
        <v>N/A</v>
      </c>
      <c r="E47" s="4">
        <v>99.940244715000006</v>
      </c>
      <c r="F47" s="5" t="str">
        <f t="shared" si="9"/>
        <v>N/A</v>
      </c>
      <c r="G47" s="4">
        <v>99.782867980000006</v>
      </c>
      <c r="H47" s="5" t="str">
        <f t="shared" si="10"/>
        <v>N/A</v>
      </c>
      <c r="I47" s="6">
        <v>-2.5000000000000001E-2</v>
      </c>
      <c r="J47" s="6">
        <v>-0.157</v>
      </c>
      <c r="K47" s="85" t="str">
        <f t="shared" si="11"/>
        <v>Yes</v>
      </c>
    </row>
    <row r="48" spans="1:11" x14ac:dyDescent="0.25">
      <c r="A48" s="105" t="s">
        <v>43</v>
      </c>
      <c r="B48" s="3" t="s">
        <v>213</v>
      </c>
      <c r="C48" s="4">
        <v>99.758238110999997</v>
      </c>
      <c r="D48" s="5" t="str">
        <f t="shared" si="8"/>
        <v>N/A</v>
      </c>
      <c r="E48" s="4">
        <v>99.555796541999996</v>
      </c>
      <c r="F48" s="5" t="str">
        <f t="shared" si="9"/>
        <v>N/A</v>
      </c>
      <c r="G48" s="4">
        <v>99.588732966999999</v>
      </c>
      <c r="H48" s="5" t="str">
        <f t="shared" si="10"/>
        <v>N/A</v>
      </c>
      <c r="I48" s="6">
        <v>-0.20300000000000001</v>
      </c>
      <c r="J48" s="6">
        <v>3.3099999999999997E-2</v>
      </c>
      <c r="K48" s="85" t="str">
        <f t="shared" si="11"/>
        <v>Yes</v>
      </c>
    </row>
    <row r="49" spans="1:12" x14ac:dyDescent="0.25">
      <c r="A49" s="105" t="s">
        <v>44</v>
      </c>
      <c r="B49" s="3" t="s">
        <v>213</v>
      </c>
      <c r="C49" s="4">
        <v>85.509653006999997</v>
      </c>
      <c r="D49" s="5" t="str">
        <f t="shared" si="8"/>
        <v>N/A</v>
      </c>
      <c r="E49" s="4">
        <v>63.404154744000003</v>
      </c>
      <c r="F49" s="5" t="str">
        <f t="shared" si="9"/>
        <v>N/A</v>
      </c>
      <c r="G49" s="4">
        <v>61.902905433000001</v>
      </c>
      <c r="H49" s="5" t="str">
        <f t="shared" si="10"/>
        <v>N/A</v>
      </c>
      <c r="I49" s="6">
        <v>-25.9</v>
      </c>
      <c r="J49" s="6">
        <v>-2.37</v>
      </c>
      <c r="K49" s="85" t="str">
        <f t="shared" si="11"/>
        <v>Yes</v>
      </c>
    </row>
    <row r="50" spans="1:12" x14ac:dyDescent="0.25">
      <c r="A50" s="105" t="s">
        <v>45</v>
      </c>
      <c r="B50" s="3" t="s">
        <v>213</v>
      </c>
      <c r="C50" s="4">
        <v>14.490346992999999</v>
      </c>
      <c r="D50" s="5" t="str">
        <f t="shared" si="8"/>
        <v>N/A</v>
      </c>
      <c r="E50" s="4">
        <v>36.595845255999997</v>
      </c>
      <c r="F50" s="5" t="str">
        <f t="shared" si="9"/>
        <v>N/A</v>
      </c>
      <c r="G50" s="4">
        <v>38.097094566999999</v>
      </c>
      <c r="H50" s="5" t="str">
        <f t="shared" si="10"/>
        <v>N/A</v>
      </c>
      <c r="I50" s="6">
        <v>152.6</v>
      </c>
      <c r="J50" s="6">
        <v>4.1020000000000003</v>
      </c>
      <c r="K50" s="85" t="str">
        <f t="shared" si="11"/>
        <v>Yes</v>
      </c>
    </row>
    <row r="51" spans="1:12" x14ac:dyDescent="0.25">
      <c r="A51" s="105" t="s">
        <v>50</v>
      </c>
      <c r="B51" s="3" t="s">
        <v>213</v>
      </c>
      <c r="C51" s="4">
        <v>0</v>
      </c>
      <c r="D51" s="5" t="str">
        <f t="shared" si="8"/>
        <v>N/A</v>
      </c>
      <c r="E51" s="4">
        <v>0</v>
      </c>
      <c r="F51" s="5" t="str">
        <f t="shared" si="9"/>
        <v>N/A</v>
      </c>
      <c r="G51" s="4">
        <v>0</v>
      </c>
      <c r="H51" s="5" t="str">
        <f t="shared" si="10"/>
        <v>N/A</v>
      </c>
      <c r="I51" s="6" t="s">
        <v>1747</v>
      </c>
      <c r="J51" s="6" t="s">
        <v>1747</v>
      </c>
      <c r="K51" s="85" t="str">
        <f t="shared" si="11"/>
        <v>N/A</v>
      </c>
      <c r="L51" s="29"/>
    </row>
    <row r="52" spans="1:12" s="29" customFormat="1" x14ac:dyDescent="0.25">
      <c r="A52" s="104" t="s">
        <v>893</v>
      </c>
      <c r="B52" s="3" t="s">
        <v>213</v>
      </c>
      <c r="C52" s="4">
        <v>0.32059184419999998</v>
      </c>
      <c r="D52" s="5" t="str">
        <f t="shared" ref="D52:D57" si="12">IF($B52="N/A","N/A",IF(C52&lt;0,"No","Yes"))</f>
        <v>N/A</v>
      </c>
      <c r="E52" s="4">
        <v>0.51848528360000001</v>
      </c>
      <c r="F52" s="5" t="str">
        <f t="shared" ref="F52:F57" si="13">IF($B52="N/A","N/A",IF(E52&lt;0,"No","Yes"))</f>
        <v>N/A</v>
      </c>
      <c r="G52" s="4">
        <v>0.35918405539999998</v>
      </c>
      <c r="H52" s="5" t="str">
        <f t="shared" ref="H52:H57" si="14">IF($B52="N/A","N/A",IF(G52&lt;0,"No","Yes"))</f>
        <v>N/A</v>
      </c>
      <c r="I52" s="6">
        <v>61.73</v>
      </c>
      <c r="J52" s="6">
        <v>-30.7</v>
      </c>
      <c r="K52" s="85" t="str">
        <f t="shared" ref="K52:K57" si="15">IF(J52="Div by 0", "N/A", IF(J52="N/A","N/A", IF(J52&gt;30, "No", IF(J52&lt;-30, "No", "Yes"))))</f>
        <v>No</v>
      </c>
    </row>
    <row r="53" spans="1:12" s="29" customFormat="1" x14ac:dyDescent="0.25">
      <c r="A53" s="104" t="s">
        <v>894</v>
      </c>
      <c r="B53" s="3" t="s">
        <v>213</v>
      </c>
      <c r="C53" s="4">
        <v>8.9338534000000004E-3</v>
      </c>
      <c r="D53" s="5" t="str">
        <f t="shared" si="12"/>
        <v>N/A</v>
      </c>
      <c r="E53" s="4">
        <v>6.2235063E-2</v>
      </c>
      <c r="F53" s="5" t="str">
        <f t="shared" si="13"/>
        <v>N/A</v>
      </c>
      <c r="G53" s="4">
        <v>5.1559255499999998E-2</v>
      </c>
      <c r="H53" s="5" t="str">
        <f t="shared" si="14"/>
        <v>N/A</v>
      </c>
      <c r="I53" s="6">
        <v>596.6</v>
      </c>
      <c r="J53" s="6">
        <v>-17.2</v>
      </c>
      <c r="K53" s="85" t="str">
        <f t="shared" si="15"/>
        <v>Yes</v>
      </c>
    </row>
    <row r="54" spans="1:12" s="29" customFormat="1" x14ac:dyDescent="0.25">
      <c r="A54" s="104" t="s">
        <v>895</v>
      </c>
      <c r="B54" s="3" t="s">
        <v>213</v>
      </c>
      <c r="C54" s="4">
        <v>0.12854480160000001</v>
      </c>
      <c r="D54" s="5" t="str">
        <f t="shared" si="12"/>
        <v>N/A</v>
      </c>
      <c r="E54" s="4">
        <v>0.23483791070000001</v>
      </c>
      <c r="F54" s="5" t="str">
        <f t="shared" si="13"/>
        <v>N/A</v>
      </c>
      <c r="G54" s="4">
        <v>0.19564511809999999</v>
      </c>
      <c r="H54" s="5" t="str">
        <f t="shared" si="14"/>
        <v>N/A</v>
      </c>
      <c r="I54" s="6">
        <v>82.69</v>
      </c>
      <c r="J54" s="6">
        <v>-16.7</v>
      </c>
      <c r="K54" s="85" t="str">
        <f t="shared" si="15"/>
        <v>Yes</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1747</v>
      </c>
      <c r="J55" s="6" t="s">
        <v>1747</v>
      </c>
      <c r="K55" s="85" t="str">
        <f t="shared" si="15"/>
        <v>N/A</v>
      </c>
    </row>
    <row r="56" spans="1:12" s="29" customFormat="1" ht="25" x14ac:dyDescent="0.25">
      <c r="A56" s="104" t="s">
        <v>897</v>
      </c>
      <c r="B56" s="3" t="s">
        <v>213</v>
      </c>
      <c r="C56" s="4">
        <v>0</v>
      </c>
      <c r="D56" s="5" t="str">
        <f t="shared" si="12"/>
        <v>N/A</v>
      </c>
      <c r="E56" s="4">
        <v>0</v>
      </c>
      <c r="F56" s="5" t="str">
        <f t="shared" si="13"/>
        <v>N/A</v>
      </c>
      <c r="G56" s="4">
        <v>0</v>
      </c>
      <c r="H56" s="5" t="str">
        <f t="shared" si="14"/>
        <v>N/A</v>
      </c>
      <c r="I56" s="6" t="s">
        <v>1747</v>
      </c>
      <c r="J56" s="6" t="s">
        <v>1747</v>
      </c>
      <c r="K56" s="85" t="str">
        <f t="shared" si="15"/>
        <v>N/A</v>
      </c>
    </row>
    <row r="57" spans="1:12" s="29" customFormat="1" ht="25" x14ac:dyDescent="0.25">
      <c r="A57" s="111" t="s">
        <v>933</v>
      </c>
      <c r="B57" s="113" t="s">
        <v>213</v>
      </c>
      <c r="C57" s="98">
        <v>0</v>
      </c>
      <c r="D57" s="94" t="str">
        <f t="shared" si="12"/>
        <v>N/A</v>
      </c>
      <c r="E57" s="98">
        <v>0</v>
      </c>
      <c r="F57" s="94" t="str">
        <f t="shared" si="13"/>
        <v>N/A</v>
      </c>
      <c r="G57" s="98">
        <v>0</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8241309</v>
      </c>
      <c r="D7" s="18" t="str">
        <f>IF($B7="N/A","N/A",IF(C7&gt;15,"No",IF(C7&lt;-15,"No","Yes")))</f>
        <v>N/A</v>
      </c>
      <c r="E7" s="17">
        <v>24423548</v>
      </c>
      <c r="F7" s="18" t="str">
        <f>IF($B7="N/A","N/A",IF(E7&gt;15,"No",IF(E7&lt;-15,"No","Yes")))</f>
        <v>N/A</v>
      </c>
      <c r="G7" s="17">
        <v>30439849</v>
      </c>
      <c r="H7" s="18" t="str">
        <f>IF($B7="N/A","N/A",IF(G7&gt;15,"No",IF(G7&lt;-15,"No","Yes")))</f>
        <v>N/A</v>
      </c>
      <c r="I7" s="19">
        <v>196.4</v>
      </c>
      <c r="J7" s="19">
        <v>24.63</v>
      </c>
      <c r="K7" s="86" t="str">
        <f t="shared" ref="K7:K22" si="0">IF(J7="Div by 0", "N/A", IF(J7="N/A","N/A", IF(J7&gt;30, "No", IF(J7&lt;-30, "No", "Yes"))))</f>
        <v>Yes</v>
      </c>
    </row>
    <row r="8" spans="1:11" x14ac:dyDescent="0.25">
      <c r="A8" s="84" t="s">
        <v>362</v>
      </c>
      <c r="B8" s="16" t="s">
        <v>213</v>
      </c>
      <c r="C8" s="20">
        <v>92.856207673</v>
      </c>
      <c r="D8" s="18" t="str">
        <f>IF($B8="N/A","N/A",IF(C8&gt;15,"No",IF(C8&lt;-15,"No","Yes")))</f>
        <v>N/A</v>
      </c>
      <c r="E8" s="20">
        <v>11.752031277</v>
      </c>
      <c r="F8" s="18" t="str">
        <f>IF($B8="N/A","N/A",IF(E8&gt;15,"No",IF(E8&lt;-15,"No","Yes")))</f>
        <v>N/A</v>
      </c>
      <c r="G8" s="20">
        <v>7.7788230814999997</v>
      </c>
      <c r="H8" s="18" t="str">
        <f>IF($B8="N/A","N/A",IF(G8&gt;15,"No",IF(G8&lt;-15,"No","Yes")))</f>
        <v>N/A</v>
      </c>
      <c r="I8" s="19">
        <v>-87.3</v>
      </c>
      <c r="J8" s="19">
        <v>-33.799999999999997</v>
      </c>
      <c r="K8" s="86" t="str">
        <f t="shared" si="0"/>
        <v>No</v>
      </c>
    </row>
    <row r="9" spans="1:11" x14ac:dyDescent="0.25">
      <c r="A9" s="84" t="s">
        <v>119</v>
      </c>
      <c r="B9" s="21" t="s">
        <v>213</v>
      </c>
      <c r="C9" s="5">
        <v>7.1437923271999999</v>
      </c>
      <c r="D9" s="5" t="str">
        <f>IF($B9="N/A","N/A",IF(C9&gt;15,"No",IF(C9&lt;-15,"No","Yes")))</f>
        <v>N/A</v>
      </c>
      <c r="E9" s="5">
        <v>88.247968723</v>
      </c>
      <c r="F9" s="5" t="str">
        <f>IF($B9="N/A","N/A",IF(E9&gt;15,"No",IF(E9&lt;-15,"No","Yes")))</f>
        <v>N/A</v>
      </c>
      <c r="G9" s="5">
        <v>92.221176917999998</v>
      </c>
      <c r="H9" s="5" t="str">
        <f>IF($B9="N/A","N/A",IF(G9&gt;15,"No",IF(G9&lt;-15,"No","Yes")))</f>
        <v>N/A</v>
      </c>
      <c r="I9" s="6">
        <v>1135</v>
      </c>
      <c r="J9" s="6">
        <v>4.5019999999999998</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99.991991562999999</v>
      </c>
      <c r="D11" s="5" t="str">
        <f>IF(OR($B11="N/A",$C11="N/A"),"N/A",IF(C11&gt;100,"No",IF(C11&lt;95,"No","Yes")))</f>
        <v>Yes</v>
      </c>
      <c r="E11" s="5">
        <v>99.998845376999995</v>
      </c>
      <c r="F11" s="5" t="str">
        <f>IF(OR($B11="N/A",$E11="N/A"),"N/A",IF(E11&gt;100,"No",IF(E11&lt;95,"No","Yes")))</f>
        <v>Yes</v>
      </c>
      <c r="G11" s="5">
        <v>99.999188563999994</v>
      </c>
      <c r="H11" s="5" t="str">
        <f>IF($B11="N/A","N/A",IF(G11&gt;100,"No",IF(G11&lt;95,"No","Yes")))</f>
        <v>Yes</v>
      </c>
      <c r="I11" s="6">
        <v>6.8999999999999999E-3</v>
      </c>
      <c r="J11" s="6">
        <v>2.9999999999999997E-4</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2.0935509152999998</v>
      </c>
      <c r="D13" s="5" t="str">
        <f t="shared" si="1"/>
        <v>No</v>
      </c>
      <c r="E13" s="5">
        <v>3.0591378452</v>
      </c>
      <c r="F13" s="5" t="str">
        <f t="shared" si="2"/>
        <v>No</v>
      </c>
      <c r="G13" s="5">
        <v>4.4178668559999998</v>
      </c>
      <c r="H13" s="5" t="str">
        <f t="shared" si="3"/>
        <v>No</v>
      </c>
      <c r="I13" s="6">
        <v>46.12</v>
      </c>
      <c r="J13" s="6">
        <v>44.42</v>
      </c>
      <c r="K13" s="85" t="str">
        <f t="shared" si="0"/>
        <v>No</v>
      </c>
    </row>
    <row r="14" spans="1:11" x14ac:dyDescent="0.25">
      <c r="A14" s="84" t="s">
        <v>13</v>
      </c>
      <c r="B14" s="21" t="s">
        <v>213</v>
      </c>
      <c r="C14" s="22">
        <v>7652567</v>
      </c>
      <c r="D14" s="5" t="str">
        <f>IF($B14="N/A","N/A",IF(C14&gt;15,"No",IF(C14&lt;-15,"No","Yes")))</f>
        <v>N/A</v>
      </c>
      <c r="E14" s="22">
        <v>2870263</v>
      </c>
      <c r="F14" s="5" t="str">
        <f>IF($B14="N/A","N/A",IF(E14&gt;15,"No",IF(E14&lt;-15,"No","Yes")))</f>
        <v>N/A</v>
      </c>
      <c r="G14" s="22">
        <v>2367862</v>
      </c>
      <c r="H14" s="5" t="str">
        <f>IF($B14="N/A","N/A",IF(G14&gt;15,"No",IF(G14&lt;-15,"No","Yes")))</f>
        <v>N/A</v>
      </c>
      <c r="I14" s="6">
        <v>-62.5</v>
      </c>
      <c r="J14" s="6">
        <v>-17.5</v>
      </c>
      <c r="K14" s="85" t="str">
        <f t="shared" si="0"/>
        <v>Yes</v>
      </c>
    </row>
    <row r="15" spans="1:11" ht="14.25" customHeight="1" x14ac:dyDescent="0.25">
      <c r="A15" s="84" t="s">
        <v>441</v>
      </c>
      <c r="B15" s="21" t="s">
        <v>213</v>
      </c>
      <c r="C15" s="5">
        <v>0</v>
      </c>
      <c r="D15" s="5" t="str">
        <f>IF($B15="N/A","N/A",IF(C15&gt;15,"No",IF(C15&lt;-15,"No","Yes")))</f>
        <v>N/A</v>
      </c>
      <c r="E15" s="5">
        <v>0</v>
      </c>
      <c r="F15" s="5" t="str">
        <f>IF($B15="N/A","N/A",IF(E15&gt;15,"No",IF(E15&lt;-15,"No","Yes")))</f>
        <v>N/A</v>
      </c>
      <c r="G15" s="5">
        <v>0</v>
      </c>
      <c r="H15" s="5" t="str">
        <f>IF($B15="N/A","N/A",IF(G15&gt;15,"No",IF(G15&lt;-15,"No","Yes")))</f>
        <v>N/A</v>
      </c>
      <c r="I15" s="6" t="s">
        <v>1747</v>
      </c>
      <c r="J15" s="6" t="s">
        <v>1747</v>
      </c>
      <c r="K15" s="85" t="str">
        <f t="shared" si="0"/>
        <v>N/A</v>
      </c>
    </row>
    <row r="16" spans="1:11" ht="12.75" customHeight="1" x14ac:dyDescent="0.25">
      <c r="A16" s="84" t="s">
        <v>857</v>
      </c>
      <c r="B16" s="21" t="s">
        <v>213</v>
      </c>
      <c r="C16" s="23" t="s">
        <v>1747</v>
      </c>
      <c r="D16" s="5" t="str">
        <f>IF($B16="N/A","N/A",IF(C16&gt;15,"No",IF(C16&lt;-15,"No","Yes")))</f>
        <v>N/A</v>
      </c>
      <c r="E16" s="23" t="s">
        <v>1747</v>
      </c>
      <c r="F16" s="5" t="str">
        <f>IF($B16="N/A","N/A",IF(E16&gt;15,"No",IF(E16&lt;-15,"No","Yes")))</f>
        <v>N/A</v>
      </c>
      <c r="G16" s="23" t="s">
        <v>1747</v>
      </c>
      <c r="H16" s="5" t="str">
        <f>IF($B16="N/A","N/A",IF(G16&gt;15,"No",IF(G16&lt;-15,"No","Yes")))</f>
        <v>N/A</v>
      </c>
      <c r="I16" s="6" t="s">
        <v>1747</v>
      </c>
      <c r="J16" s="6" t="s">
        <v>1747</v>
      </c>
      <c r="K16" s="85" t="str">
        <f t="shared" si="0"/>
        <v>N/A</v>
      </c>
    </row>
    <row r="17" spans="1:11" x14ac:dyDescent="0.25">
      <c r="A17" s="84" t="s">
        <v>131</v>
      </c>
      <c r="B17" s="21" t="s">
        <v>213</v>
      </c>
      <c r="C17" s="22">
        <v>8076</v>
      </c>
      <c r="D17" s="5" t="str">
        <f>IF($B17="N/A","N/A",IF(C17&gt;15,"No",IF(C17&lt;-15,"No","Yes")))</f>
        <v>N/A</v>
      </c>
      <c r="E17" s="22">
        <v>5300</v>
      </c>
      <c r="F17" s="5" t="str">
        <f>IF($B17="N/A","N/A",IF(E17&gt;15,"No",IF(E17&lt;-15,"No","Yes")))</f>
        <v>N/A</v>
      </c>
      <c r="G17" s="22">
        <v>3398</v>
      </c>
      <c r="H17" s="5" t="str">
        <f>IF($B17="N/A","N/A",IF(G17&gt;15,"No",IF(G17&lt;-15,"No","Yes")))</f>
        <v>N/A</v>
      </c>
      <c r="I17" s="6">
        <v>-34.4</v>
      </c>
      <c r="J17" s="6">
        <v>-35.9</v>
      </c>
      <c r="K17" s="85" t="str">
        <f t="shared" si="0"/>
        <v>No</v>
      </c>
    </row>
    <row r="18" spans="1:11" x14ac:dyDescent="0.25">
      <c r="A18" s="84" t="s">
        <v>346</v>
      </c>
      <c r="B18" s="21" t="s">
        <v>213</v>
      </c>
      <c r="C18" s="4">
        <v>9.7994141500000007E-2</v>
      </c>
      <c r="D18" s="5" t="str">
        <f>IF($B18="N/A","N/A",IF(C18&gt;15,"No",IF(C18&lt;-15,"No","Yes")))</f>
        <v>N/A</v>
      </c>
      <c r="E18" s="4">
        <v>2.1700368800000001E-2</v>
      </c>
      <c r="F18" s="5" t="str">
        <f>IF($B18="N/A","N/A",IF(E18&gt;15,"No",IF(E18&lt;-15,"No","Yes")))</f>
        <v>N/A</v>
      </c>
      <c r="G18" s="4">
        <v>1.11629989E-2</v>
      </c>
      <c r="H18" s="5" t="str">
        <f>IF($B18="N/A","N/A",IF(G18&gt;15,"No",IF(G18&lt;-15,"No","Yes")))</f>
        <v>N/A</v>
      </c>
      <c r="I18" s="6">
        <v>-77.900000000000006</v>
      </c>
      <c r="J18" s="6">
        <v>-48.6</v>
      </c>
      <c r="K18" s="85" t="str">
        <f t="shared" si="0"/>
        <v>No</v>
      </c>
    </row>
    <row r="19" spans="1:11" ht="27.75" customHeight="1" x14ac:dyDescent="0.25">
      <c r="A19" s="84" t="s">
        <v>836</v>
      </c>
      <c r="B19" s="21" t="s">
        <v>213</v>
      </c>
      <c r="C19" s="23">
        <v>30.912332838000001</v>
      </c>
      <c r="D19" s="5" t="str">
        <f>IF($B19="N/A","N/A",IF(C19&gt;60,"No",IF(C19&lt;15,"No","Yes")))</f>
        <v>N/A</v>
      </c>
      <c r="E19" s="23">
        <v>38.899811321000001</v>
      </c>
      <c r="F19" s="5" t="str">
        <f>IF($B19="N/A","N/A",IF(E19&gt;60,"No",IF(E19&lt;15,"No","Yes")))</f>
        <v>N/A</v>
      </c>
      <c r="G19" s="23">
        <v>44.197174809000003</v>
      </c>
      <c r="H19" s="5" t="str">
        <f>IF($B19="N/A","N/A",IF(G19&gt;60,"No",IF(G19&lt;15,"No","Yes")))</f>
        <v>N/A</v>
      </c>
      <c r="I19" s="6">
        <v>25.84</v>
      </c>
      <c r="J19" s="6">
        <v>13.62</v>
      </c>
      <c r="K19" s="85" t="str">
        <f t="shared" si="0"/>
        <v>Yes</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7652567</v>
      </c>
      <c r="D6" s="5" t="str">
        <f>IF($B6="N/A","N/A",IF(C6&gt;15,"No",IF(C6&lt;-15,"No","Yes")))</f>
        <v>N/A</v>
      </c>
      <c r="E6" s="22">
        <v>2870263</v>
      </c>
      <c r="F6" s="5" t="str">
        <f>IF($B6="N/A","N/A",IF(E6&gt;15,"No",IF(E6&lt;-15,"No","Yes")))</f>
        <v>N/A</v>
      </c>
      <c r="G6" s="22">
        <v>2367862</v>
      </c>
      <c r="H6" s="5" t="str">
        <f>IF($B6="N/A","N/A",IF(G6&gt;15,"No",IF(G6&lt;-15,"No","Yes")))</f>
        <v>N/A</v>
      </c>
      <c r="I6" s="6">
        <v>-62.5</v>
      </c>
      <c r="J6" s="6">
        <v>-17.5</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54.490135402</v>
      </c>
      <c r="D9" s="5" t="str">
        <f>IF($B9="N/A","N/A",IF(C9&gt;60,"No",IF(C9&lt;15,"No","Yes")))</f>
        <v>Yes</v>
      </c>
      <c r="E9" s="23">
        <v>37.713134650000001</v>
      </c>
      <c r="F9" s="5" t="str">
        <f>IF($B9="N/A","N/A",IF(E9&gt;60,"No",IF(E9&lt;15,"No","Yes")))</f>
        <v>Yes</v>
      </c>
      <c r="G9" s="23">
        <v>32.213120949999997</v>
      </c>
      <c r="H9" s="5" t="str">
        <f>IF($B9="N/A","N/A",IF(G9&gt;60,"No",IF(G9&lt;15,"No","Yes")))</f>
        <v>Yes</v>
      </c>
      <c r="I9" s="6">
        <v>-30.8</v>
      </c>
      <c r="J9" s="6">
        <v>-14.6</v>
      </c>
      <c r="K9" s="85" t="str">
        <f t="shared" si="0"/>
        <v>Yes</v>
      </c>
    </row>
    <row r="10" spans="1:11" x14ac:dyDescent="0.25">
      <c r="A10" s="84" t="s">
        <v>14</v>
      </c>
      <c r="B10" s="21" t="s">
        <v>272</v>
      </c>
      <c r="C10" s="5">
        <v>5.1543488609999999</v>
      </c>
      <c r="D10" s="5" t="str">
        <f>IF($B10="N/A","N/A",IF(C10&gt;15,"No",IF(C10&lt;=0,"No","Yes")))</f>
        <v>Yes</v>
      </c>
      <c r="E10" s="5">
        <v>6.8952566368000001</v>
      </c>
      <c r="F10" s="5" t="str">
        <f>IF($B10="N/A","N/A",IF(E10&gt;15,"No",IF(E10&lt;=0,"No","Yes")))</f>
        <v>Yes</v>
      </c>
      <c r="G10" s="5">
        <v>7.3111524236000003</v>
      </c>
      <c r="H10" s="5" t="str">
        <f>IF($B10="N/A","N/A",IF(G10&gt;15,"No",IF(G10&lt;=0,"No","Yes")))</f>
        <v>Yes</v>
      </c>
      <c r="I10" s="6">
        <v>33.78</v>
      </c>
      <c r="J10" s="6">
        <v>6.032</v>
      </c>
      <c r="K10" s="85" t="str">
        <f t="shared" si="0"/>
        <v>Yes</v>
      </c>
    </row>
    <row r="11" spans="1:11" x14ac:dyDescent="0.25">
      <c r="A11" s="84" t="s">
        <v>872</v>
      </c>
      <c r="B11" s="21" t="s">
        <v>213</v>
      </c>
      <c r="C11" s="23">
        <v>191.03470236000001</v>
      </c>
      <c r="D11" s="5" t="str">
        <f>IF($B11="N/A","N/A",IF(C11&gt;15,"No",IF(C11&lt;-15,"No","Yes")))</f>
        <v>N/A</v>
      </c>
      <c r="E11" s="23">
        <v>275.91659929999997</v>
      </c>
      <c r="F11" s="5" t="str">
        <f>IF($B11="N/A","N/A",IF(E11&gt;15,"No",IF(E11&lt;-15,"No","Yes")))</f>
        <v>N/A</v>
      </c>
      <c r="G11" s="23">
        <v>309.96750771000001</v>
      </c>
      <c r="H11" s="5" t="str">
        <f>IF($B11="N/A","N/A",IF(G11&gt;15,"No",IF(G11&lt;-15,"No","Yes")))</f>
        <v>N/A</v>
      </c>
      <c r="I11" s="6">
        <v>44.43</v>
      </c>
      <c r="J11" s="6">
        <v>12.34</v>
      </c>
      <c r="K11" s="85" t="str">
        <f t="shared" si="0"/>
        <v>Yes</v>
      </c>
    </row>
    <row r="12" spans="1:11" x14ac:dyDescent="0.25">
      <c r="A12" s="84" t="s">
        <v>934</v>
      </c>
      <c r="B12" s="21" t="s">
        <v>213</v>
      </c>
      <c r="C12" s="5">
        <v>2.7153372194999998</v>
      </c>
      <c r="D12" s="5" t="str">
        <f>IF($B12="N/A","N/A",IF(C12&gt;15,"No",IF(C12&lt;-15,"No","Yes")))</f>
        <v>N/A</v>
      </c>
      <c r="E12" s="5">
        <v>3.4445623971999999</v>
      </c>
      <c r="F12" s="5" t="str">
        <f>IF($B12="N/A","N/A",IF(E12&gt;15,"No",IF(E12&lt;-15,"No","Yes")))</f>
        <v>N/A</v>
      </c>
      <c r="G12" s="5">
        <v>2.6943293148</v>
      </c>
      <c r="H12" s="5" t="str">
        <f>IF($B12="N/A","N/A",IF(G12&gt;15,"No",IF(G12&lt;-15,"No","Yes")))</f>
        <v>N/A</v>
      </c>
      <c r="I12" s="6">
        <v>26.86</v>
      </c>
      <c r="J12" s="6">
        <v>-21.8</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99.999973865000001</v>
      </c>
      <c r="D15" s="5" t="str">
        <f>IF($B15="N/A","N/A",IF(C15&gt;15,"No",IF(C15&lt;-15,"No","Yes")))</f>
        <v>N/A</v>
      </c>
      <c r="E15" s="5">
        <v>99.999930320000004</v>
      </c>
      <c r="F15" s="5" t="str">
        <f>IF($B15="N/A","N/A",IF(E15&gt;15,"No",IF(E15&lt;-15,"No","Yes")))</f>
        <v>N/A</v>
      </c>
      <c r="G15" s="5">
        <v>99.999788839000004</v>
      </c>
      <c r="H15" s="5" t="str">
        <f>IF($B15="N/A","N/A",IF(G15&gt;15,"No",IF(G15&lt;-15,"No","Yes")))</f>
        <v>N/A</v>
      </c>
      <c r="I15" s="6">
        <v>0</v>
      </c>
      <c r="J15" s="6">
        <v>0</v>
      </c>
      <c r="K15" s="85" t="str">
        <f t="shared" si="0"/>
        <v>Yes</v>
      </c>
    </row>
    <row r="16" spans="1:11" x14ac:dyDescent="0.25">
      <c r="A16" s="84" t="s">
        <v>165</v>
      </c>
      <c r="B16" s="21" t="s">
        <v>275</v>
      </c>
      <c r="C16" s="5">
        <v>99.114192661999994</v>
      </c>
      <c r="D16" s="5" t="str">
        <f>IF($B16="N/A","N/A",IF(C16&gt;98,"Yes","No"))</f>
        <v>Yes</v>
      </c>
      <c r="E16" s="5">
        <v>98.573162111000002</v>
      </c>
      <c r="F16" s="5" t="str">
        <f>IF($B16="N/A","N/A",IF(E16&gt;98,"Yes","No"))</f>
        <v>Yes</v>
      </c>
      <c r="G16" s="5">
        <v>98.719055417999996</v>
      </c>
      <c r="H16" s="5" t="str">
        <f>IF($B16="N/A","N/A",IF(G16&gt;98,"Yes","No"))</f>
        <v>Yes</v>
      </c>
      <c r="I16" s="6">
        <v>-0.54600000000000004</v>
      </c>
      <c r="J16" s="6">
        <v>0.14799999999999999</v>
      </c>
      <c r="K16" s="85" t="str">
        <f t="shared" si="0"/>
        <v>Yes</v>
      </c>
    </row>
    <row r="17" spans="1:11" x14ac:dyDescent="0.25">
      <c r="A17" s="84" t="s">
        <v>21</v>
      </c>
      <c r="B17" s="21" t="s">
        <v>275</v>
      </c>
      <c r="C17" s="5">
        <v>99.938504295000001</v>
      </c>
      <c r="D17" s="5" t="str">
        <f>IF($B17="N/A","N/A",IF(C17&gt;98,"Yes","No"))</f>
        <v>Yes</v>
      </c>
      <c r="E17" s="5">
        <v>99.885480877999996</v>
      </c>
      <c r="F17" s="5" t="str">
        <f>IF($B17="N/A","N/A",IF(E17&gt;98,"Yes","No"))</f>
        <v>Yes</v>
      </c>
      <c r="G17" s="5">
        <v>99.852778583000003</v>
      </c>
      <c r="H17" s="5" t="str">
        <f>IF($B17="N/A","N/A",IF(G17&gt;98,"Yes","No"))</f>
        <v>Yes</v>
      </c>
      <c r="I17" s="6">
        <v>-5.2999999999999999E-2</v>
      </c>
      <c r="J17" s="6">
        <v>-3.3000000000000002E-2</v>
      </c>
      <c r="K17" s="85" t="str">
        <f t="shared" si="0"/>
        <v>Yes</v>
      </c>
    </row>
    <row r="18" spans="1:11" x14ac:dyDescent="0.25">
      <c r="A18" s="84" t="s">
        <v>53</v>
      </c>
      <c r="B18" s="21" t="s">
        <v>275</v>
      </c>
      <c r="C18" s="5">
        <v>99.997647848</v>
      </c>
      <c r="D18" s="5" t="str">
        <f>IF($B18="N/A","N/A",IF(C18&gt;98,"Yes","No"))</f>
        <v>Yes</v>
      </c>
      <c r="E18" s="5">
        <v>99.997735399000007</v>
      </c>
      <c r="F18" s="5" t="str">
        <f>IF($B18="N/A","N/A",IF(E18&gt;98,"Yes","No"))</f>
        <v>Yes</v>
      </c>
      <c r="G18" s="5">
        <v>99.998226247999995</v>
      </c>
      <c r="H18" s="5" t="str">
        <f>IF($B18="N/A","N/A",IF(G18&gt;98,"Yes","No"))</f>
        <v>Yes</v>
      </c>
      <c r="I18" s="6">
        <v>1E-4</v>
      </c>
      <c r="J18" s="6">
        <v>5.0000000000000001E-4</v>
      </c>
      <c r="K18" s="85" t="str">
        <f t="shared" si="0"/>
        <v>Yes</v>
      </c>
    </row>
    <row r="19" spans="1:11" ht="12.75" customHeight="1" x14ac:dyDescent="0.25">
      <c r="A19" s="84" t="s">
        <v>673</v>
      </c>
      <c r="B19" s="21" t="s">
        <v>223</v>
      </c>
      <c r="C19" s="5">
        <v>99.375934899000001</v>
      </c>
      <c r="D19" s="5" t="str">
        <f>IF($B19="N/A","N/A",IF(C19&gt;100,"No",IF(C19&lt;98,"No","Yes")))</f>
        <v>Yes</v>
      </c>
      <c r="E19" s="5">
        <v>98.963091535999993</v>
      </c>
      <c r="F19" s="5" t="str">
        <f>IF($B19="N/A","N/A",IF(E19&gt;100,"No",IF(E19&lt;98,"No","Yes")))</f>
        <v>Yes</v>
      </c>
      <c r="G19" s="5">
        <v>99.276478105999999</v>
      </c>
      <c r="H19" s="5" t="str">
        <f>IF($B19="N/A","N/A",IF(G19&gt;100,"No",IF(G19&lt;98,"No","Yes")))</f>
        <v>Yes</v>
      </c>
      <c r="I19" s="6">
        <v>-0.41499999999999998</v>
      </c>
      <c r="J19" s="6">
        <v>0.31669999999999998</v>
      </c>
      <c r="K19" s="85" t="str">
        <f>IF(J19="Div by 0", "N/A", IF(J19="N/A","N/A", IF(J19&gt;30, "No", IF(J19&lt;-30, "No", "Yes"))))</f>
        <v>Yes</v>
      </c>
    </row>
    <row r="20" spans="1:11" x14ac:dyDescent="0.25">
      <c r="A20" s="84" t="s">
        <v>674</v>
      </c>
      <c r="B20" s="21" t="s">
        <v>223</v>
      </c>
      <c r="C20" s="5">
        <v>99.999411961999996</v>
      </c>
      <c r="D20" s="5" t="str">
        <f>IF($B20="N/A","N/A",IF(C20&gt;100,"No",IF(C20&lt;98,"No","Yes")))</f>
        <v>Yes</v>
      </c>
      <c r="E20" s="5">
        <v>99.998432199000007</v>
      </c>
      <c r="F20" s="5" t="str">
        <f>IF($B20="N/A","N/A",IF(E20&gt;100,"No",IF(E20&lt;98,"No","Yes")))</f>
        <v>Yes</v>
      </c>
      <c r="G20" s="5">
        <v>99.990371060000001</v>
      </c>
      <c r="H20" s="5" t="str">
        <f>IF($B20="N/A","N/A",IF(G20&gt;100,"No",IF(G20&lt;98,"No","Yes")))</f>
        <v>Yes</v>
      </c>
      <c r="I20" s="6">
        <v>-1E-3</v>
      </c>
      <c r="J20" s="6">
        <v>-8.0000000000000002E-3</v>
      </c>
      <c r="K20" s="85" t="str">
        <f>IF(J20="Div by 0", "N/A", IF(J20="N/A","N/A", IF(J20&gt;30, "No", IF(J20&lt;-30, "No", "Yes"))))</f>
        <v>Yes</v>
      </c>
    </row>
    <row r="21" spans="1:11" x14ac:dyDescent="0.25">
      <c r="A21" s="84" t="s">
        <v>675</v>
      </c>
      <c r="B21" s="21" t="s">
        <v>223</v>
      </c>
      <c r="C21" s="5">
        <v>99.999411961999996</v>
      </c>
      <c r="D21" s="5" t="str">
        <f>IF($B21="N/A","N/A",IF(C21&gt;100,"No",IF(C21&lt;98,"No","Yes")))</f>
        <v>Yes</v>
      </c>
      <c r="E21" s="5">
        <v>99.998432199000007</v>
      </c>
      <c r="F21" s="5" t="str">
        <f>IF($B21="N/A","N/A",IF(E21&gt;100,"No",IF(E21&lt;98,"No","Yes")))</f>
        <v>Yes</v>
      </c>
      <c r="G21" s="5">
        <v>99.990371060000001</v>
      </c>
      <c r="H21" s="5" t="str">
        <f>IF($B21="N/A","N/A",IF(G21&gt;100,"No",IF(G21&lt;98,"No","Yes")))</f>
        <v>Yes</v>
      </c>
      <c r="I21" s="6">
        <v>-1E-3</v>
      </c>
      <c r="J21" s="6">
        <v>-8.0000000000000002E-3</v>
      </c>
      <c r="K21" s="85" t="str">
        <f>IF(J21="Div by 0", "N/A", IF(J21="N/A","N/A", IF(J21&gt;30, "No", IF(J21&lt;-30, "No", "Yes"))))</f>
        <v>Yes</v>
      </c>
    </row>
    <row r="22" spans="1:11" ht="15" customHeight="1" x14ac:dyDescent="0.25">
      <c r="A22" s="84" t="s">
        <v>1686</v>
      </c>
      <c r="B22" s="21" t="s">
        <v>213</v>
      </c>
      <c r="C22" s="5">
        <v>65.380976082999993</v>
      </c>
      <c r="D22" s="5" t="str">
        <f>IF($B22="N/A","N/A",IF(C22&gt;15,"No",IF(C22&lt;-15,"No","Yes")))</f>
        <v>N/A</v>
      </c>
      <c r="E22" s="5">
        <v>67.573041215999993</v>
      </c>
      <c r="F22" s="5" t="str">
        <f>IF($B22="N/A","N/A",IF(E22&gt;15,"No",IF(E22&lt;-15,"No","Yes")))</f>
        <v>N/A</v>
      </c>
      <c r="G22" s="5">
        <v>68.430170339</v>
      </c>
      <c r="H22" s="5" t="str">
        <f>IF($B22="N/A","N/A",IF(G22&gt;15,"No",IF(G22&lt;-15,"No","Yes")))</f>
        <v>N/A</v>
      </c>
      <c r="I22" s="6">
        <v>3.3530000000000002</v>
      </c>
      <c r="J22" s="6">
        <v>1.268</v>
      </c>
      <c r="K22" s="85" t="str">
        <f t="shared" ref="K22:K31" si="1">IF(J22="Div by 0", "N/A", IF(J22="N/A","N/A", IF(J22&gt;30, "No", IF(J22&lt;-30, "No", "Yes"))))</f>
        <v>Yes</v>
      </c>
    </row>
    <row r="23" spans="1:11" x14ac:dyDescent="0.25">
      <c r="A23" s="84" t="s">
        <v>935</v>
      </c>
      <c r="B23" s="21" t="s">
        <v>213</v>
      </c>
      <c r="C23" s="5">
        <v>34.349062216999997</v>
      </c>
      <c r="D23" s="5" t="str">
        <f>IF($B23="N/A","N/A",IF(C23&gt;15,"No",IF(C23&lt;-15,"No","Yes")))</f>
        <v>N/A</v>
      </c>
      <c r="E23" s="5">
        <v>31.928084639000001</v>
      </c>
      <c r="F23" s="5" t="str">
        <f>IF($B23="N/A","N/A",IF(E23&gt;15,"No",IF(E23&lt;-15,"No","Yes")))</f>
        <v>N/A</v>
      </c>
      <c r="G23" s="5">
        <v>30.877095033</v>
      </c>
      <c r="H23" s="5" t="str">
        <f>IF($B23="N/A","N/A",IF(G23&gt;15,"No",IF(G23&lt;-15,"No","Yes")))</f>
        <v>N/A</v>
      </c>
      <c r="I23" s="6">
        <v>-7.05</v>
      </c>
      <c r="J23" s="6">
        <v>-3.29</v>
      </c>
      <c r="K23" s="85" t="str">
        <f t="shared" si="1"/>
        <v>Yes</v>
      </c>
    </row>
    <row r="24" spans="1:11" ht="25" x14ac:dyDescent="0.25">
      <c r="A24" s="84" t="s">
        <v>936</v>
      </c>
      <c r="B24" s="21" t="s">
        <v>213</v>
      </c>
      <c r="C24" s="5">
        <v>5.4413113899999997E-2</v>
      </c>
      <c r="D24" s="5" t="str">
        <f>IF($B24="N/A","N/A",IF(C24&gt;15,"No",IF(C24&lt;-15,"No","Yes")))</f>
        <v>N/A</v>
      </c>
      <c r="E24" s="5">
        <v>0.2064270765</v>
      </c>
      <c r="F24" s="5" t="str">
        <f>IF($B24="N/A","N/A",IF(E24&gt;15,"No",IF(E24&lt;-15,"No","Yes")))</f>
        <v>N/A</v>
      </c>
      <c r="G24" s="5">
        <v>0.38034311119999997</v>
      </c>
      <c r="H24" s="5" t="str">
        <f>IF($B24="N/A","N/A",IF(G24&gt;15,"No",IF(G24&lt;-15,"No","Yes")))</f>
        <v>N/A</v>
      </c>
      <c r="I24" s="6">
        <v>279.39999999999998</v>
      </c>
      <c r="J24" s="6">
        <v>84.25</v>
      </c>
      <c r="K24" s="85" t="str">
        <f t="shared" si="1"/>
        <v>No</v>
      </c>
    </row>
    <row r="25" spans="1:11" x14ac:dyDescent="0.25">
      <c r="A25" s="84" t="s">
        <v>166</v>
      </c>
      <c r="B25" s="21" t="s">
        <v>213</v>
      </c>
      <c r="C25" s="5">
        <v>99.999411961999996</v>
      </c>
      <c r="D25" s="5" t="str">
        <f t="shared" ref="D25:D27" si="2">IF($B25="N/A","N/A",IF(C25&gt;15,"No",IF(C25&lt;-15,"No","Yes")))</f>
        <v>N/A</v>
      </c>
      <c r="E25" s="5">
        <v>99.998432199000007</v>
      </c>
      <c r="F25" s="5" t="str">
        <f t="shared" ref="F25:F27" si="3">IF($B25="N/A","N/A",IF(E25&gt;15,"No",IF(E25&lt;-15,"No","Yes")))</f>
        <v>N/A</v>
      </c>
      <c r="G25" s="5">
        <v>99.990371060000001</v>
      </c>
      <c r="H25" s="5" t="str">
        <f t="shared" ref="H25:H27" si="4">IF($B25="N/A","N/A",IF(G25&gt;15,"No",IF(G25&lt;-15,"No","Yes")))</f>
        <v>N/A</v>
      </c>
      <c r="I25" s="6">
        <v>-1E-3</v>
      </c>
      <c r="J25" s="6">
        <v>-8.0000000000000002E-3</v>
      </c>
      <c r="K25" s="85" t="str">
        <f t="shared" si="1"/>
        <v>Yes</v>
      </c>
    </row>
    <row r="26" spans="1:11" x14ac:dyDescent="0.25">
      <c r="A26" s="84" t="s">
        <v>167</v>
      </c>
      <c r="B26" s="21" t="s">
        <v>213</v>
      </c>
      <c r="C26" s="5">
        <v>99.999411961999996</v>
      </c>
      <c r="D26" s="5" t="str">
        <f t="shared" si="2"/>
        <v>N/A</v>
      </c>
      <c r="E26" s="5">
        <v>99.998432199000007</v>
      </c>
      <c r="F26" s="5" t="str">
        <f t="shared" si="3"/>
        <v>N/A</v>
      </c>
      <c r="G26" s="5">
        <v>99.990371060000001</v>
      </c>
      <c r="H26" s="5" t="str">
        <f t="shared" si="4"/>
        <v>N/A</v>
      </c>
      <c r="I26" s="6">
        <v>-1E-3</v>
      </c>
      <c r="J26" s="6">
        <v>-8.0000000000000002E-3</v>
      </c>
      <c r="K26" s="85" t="str">
        <f t="shared" si="1"/>
        <v>Yes</v>
      </c>
    </row>
    <row r="27" spans="1:11" x14ac:dyDescent="0.25">
      <c r="A27" s="84" t="s">
        <v>168</v>
      </c>
      <c r="B27" s="21" t="s">
        <v>213</v>
      </c>
      <c r="C27" s="5">
        <v>99.999411961999996</v>
      </c>
      <c r="D27" s="5" t="str">
        <f t="shared" si="2"/>
        <v>N/A</v>
      </c>
      <c r="E27" s="5">
        <v>99.998432199000007</v>
      </c>
      <c r="F27" s="5" t="str">
        <f t="shared" si="3"/>
        <v>N/A</v>
      </c>
      <c r="G27" s="5">
        <v>99.990371060000001</v>
      </c>
      <c r="H27" s="5" t="str">
        <f t="shared" si="4"/>
        <v>N/A</v>
      </c>
      <c r="I27" s="6">
        <v>-1E-3</v>
      </c>
      <c r="J27" s="6">
        <v>-8.0000000000000002E-3</v>
      </c>
      <c r="K27" s="85" t="str">
        <f t="shared" si="1"/>
        <v>Yes</v>
      </c>
    </row>
    <row r="28" spans="1:11" x14ac:dyDescent="0.25">
      <c r="A28" s="84" t="s">
        <v>54</v>
      </c>
      <c r="B28" s="21" t="s">
        <v>213</v>
      </c>
      <c r="C28" s="5">
        <v>17.245664101999999</v>
      </c>
      <c r="D28" s="5" t="str">
        <f>IF($B28="N/A","N/A",IF(C28&gt;15,"No",IF(C28&lt;-15,"No","Yes")))</f>
        <v>N/A</v>
      </c>
      <c r="E28" s="5">
        <v>36.821050892999999</v>
      </c>
      <c r="F28" s="5" t="str">
        <f>IF($B28="N/A","N/A",IF(E28&gt;15,"No",IF(E28&lt;-15,"No","Yes")))</f>
        <v>N/A</v>
      </c>
      <c r="G28" s="5">
        <v>46.726160561999997</v>
      </c>
      <c r="H28" s="5" t="str">
        <f>IF($B28="N/A","N/A",IF(G28&gt;15,"No",IF(G28&lt;-15,"No","Yes")))</f>
        <v>N/A</v>
      </c>
      <c r="I28" s="6">
        <v>113.5</v>
      </c>
      <c r="J28" s="6">
        <v>26.9</v>
      </c>
      <c r="K28" s="85" t="str">
        <f t="shared" si="1"/>
        <v>Yes</v>
      </c>
    </row>
    <row r="29" spans="1:11" x14ac:dyDescent="0.25">
      <c r="A29" s="84" t="s">
        <v>55</v>
      </c>
      <c r="B29" s="21" t="s">
        <v>213</v>
      </c>
      <c r="C29" s="5">
        <v>82.753747860000004</v>
      </c>
      <c r="D29" s="5" t="str">
        <f>IF($B29="N/A","N/A",IF(C29&gt;15,"No",IF(C29&lt;-15,"No","Yes")))</f>
        <v>N/A</v>
      </c>
      <c r="E29" s="5">
        <v>63.177381306000001</v>
      </c>
      <c r="F29" s="5" t="str">
        <f>IF($B29="N/A","N/A",IF(E29&gt;15,"No",IF(E29&lt;-15,"No","Yes")))</f>
        <v>N/A</v>
      </c>
      <c r="G29" s="5">
        <v>53.264210499000001</v>
      </c>
      <c r="H29" s="5" t="str">
        <f>IF($B29="N/A","N/A",IF(G29&gt;15,"No",IF(G29&lt;-15,"No","Yes")))</f>
        <v>N/A</v>
      </c>
      <c r="I29" s="6">
        <v>-23.7</v>
      </c>
      <c r="J29" s="6">
        <v>-15.7</v>
      </c>
      <c r="K29" s="85" t="str">
        <f t="shared" si="1"/>
        <v>Yes</v>
      </c>
    </row>
    <row r="30" spans="1:11" x14ac:dyDescent="0.25">
      <c r="A30" s="84" t="s">
        <v>56</v>
      </c>
      <c r="B30" s="21" t="s">
        <v>213</v>
      </c>
      <c r="C30" s="5">
        <v>80.387548386999995</v>
      </c>
      <c r="D30" s="5" t="str">
        <f>IF($B30="N/A","N/A",IF(C30&gt;15,"No",IF(C30&lt;-15,"No","Yes")))</f>
        <v>N/A</v>
      </c>
      <c r="E30" s="5">
        <v>83.576104349999994</v>
      </c>
      <c r="F30" s="5" t="str">
        <f>IF($B30="N/A","N/A",IF(E30&gt;15,"No",IF(E30&lt;-15,"No","Yes")))</f>
        <v>N/A</v>
      </c>
      <c r="G30" s="5">
        <v>85.600807817000003</v>
      </c>
      <c r="H30" s="5" t="str">
        <f>IF($B30="N/A","N/A",IF(G30&gt;15,"No",IF(G30&lt;-15,"No","Yes")))</f>
        <v>N/A</v>
      </c>
      <c r="I30" s="6">
        <v>3.9660000000000002</v>
      </c>
      <c r="J30" s="6">
        <v>2.423</v>
      </c>
      <c r="K30" s="85" t="str">
        <f t="shared" si="1"/>
        <v>Yes</v>
      </c>
    </row>
    <row r="31" spans="1:11" x14ac:dyDescent="0.25">
      <c r="A31" s="92" t="s">
        <v>57</v>
      </c>
      <c r="B31" s="93" t="s">
        <v>213</v>
      </c>
      <c r="C31" s="94">
        <v>12.929334692999999</v>
      </c>
      <c r="D31" s="94" t="str">
        <f>IF($B31="N/A","N/A",IF(C31&gt;15,"No",IF(C31&lt;-15,"No","Yes")))</f>
        <v>N/A</v>
      </c>
      <c r="E31" s="94">
        <v>11.308928833</v>
      </c>
      <c r="F31" s="94" t="str">
        <f>IF($B31="N/A","N/A",IF(E31&gt;15,"No",IF(E31&lt;-15,"No","Yes")))</f>
        <v>N/A</v>
      </c>
      <c r="G31" s="94">
        <v>10.318380040999999</v>
      </c>
      <c r="H31" s="94" t="str">
        <f>IF($B31="N/A","N/A",IF(G31&gt;15,"No",IF(G31&lt;-15,"No","Yes")))</f>
        <v>N/A</v>
      </c>
      <c r="I31" s="95">
        <v>-12.5</v>
      </c>
      <c r="J31" s="95">
        <v>-8.76</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588742</v>
      </c>
      <c r="D6" s="5" t="str">
        <f t="shared" ref="D6:F18" si="0">IF($B6="N/A","N/A",IF(C6&lt;0,"No","Yes"))</f>
        <v>N/A</v>
      </c>
      <c r="E6" s="22">
        <v>21553285</v>
      </c>
      <c r="F6" s="5" t="str">
        <f t="shared" si="0"/>
        <v>N/A</v>
      </c>
      <c r="G6" s="22">
        <v>28071987</v>
      </c>
      <c r="H6" s="5" t="str">
        <f t="shared" ref="H6:H18" si="1">IF($B6="N/A","N/A",IF(G6&lt;0,"No","Yes"))</f>
        <v>N/A</v>
      </c>
      <c r="I6" s="6">
        <v>3561</v>
      </c>
      <c r="J6" s="6">
        <v>30.24</v>
      </c>
      <c r="K6" s="85" t="str">
        <f t="shared" ref="K6:K18" si="2">IF(J6="Div by 0", "N/A", IF(J6="N/A","N/A", IF(J6&gt;30, "No", IF(J6&lt;-30, "No", "Yes"))))</f>
        <v>No</v>
      </c>
    </row>
    <row r="7" spans="1:11" x14ac:dyDescent="0.25">
      <c r="A7" s="82" t="s">
        <v>442</v>
      </c>
      <c r="B7" s="42" t="s">
        <v>213</v>
      </c>
      <c r="C7" s="5">
        <v>0.82277126479999996</v>
      </c>
      <c r="D7" s="5" t="str">
        <f t="shared" si="0"/>
        <v>N/A</v>
      </c>
      <c r="E7" s="5">
        <v>0.91409267780000003</v>
      </c>
      <c r="F7" s="5" t="str">
        <f t="shared" si="0"/>
        <v>N/A</v>
      </c>
      <c r="G7" s="5">
        <v>0.93563380460000001</v>
      </c>
      <c r="H7" s="5" t="str">
        <f t="shared" si="1"/>
        <v>N/A</v>
      </c>
      <c r="I7" s="6">
        <v>11.1</v>
      </c>
      <c r="J7" s="6">
        <v>2.3570000000000002</v>
      </c>
      <c r="K7" s="85" t="str">
        <f t="shared" si="2"/>
        <v>Yes</v>
      </c>
    </row>
    <row r="8" spans="1:11" x14ac:dyDescent="0.25">
      <c r="A8" s="82" t="s">
        <v>443</v>
      </c>
      <c r="B8" s="42" t="s">
        <v>213</v>
      </c>
      <c r="C8" s="5">
        <v>56.141399798000002</v>
      </c>
      <c r="D8" s="5" t="str">
        <f t="shared" si="0"/>
        <v>N/A</v>
      </c>
      <c r="E8" s="5">
        <v>60.262646738000001</v>
      </c>
      <c r="F8" s="5" t="str">
        <f t="shared" si="0"/>
        <v>N/A</v>
      </c>
      <c r="G8" s="5">
        <v>60.041774029000003</v>
      </c>
      <c r="H8" s="5" t="str">
        <f t="shared" si="1"/>
        <v>N/A</v>
      </c>
      <c r="I8" s="6">
        <v>7.3410000000000002</v>
      </c>
      <c r="J8" s="6">
        <v>-0.36699999999999999</v>
      </c>
      <c r="K8" s="85" t="str">
        <f t="shared" si="2"/>
        <v>Yes</v>
      </c>
    </row>
    <row r="9" spans="1:11" x14ac:dyDescent="0.25">
      <c r="A9" s="82" t="s">
        <v>444</v>
      </c>
      <c r="B9" s="42" t="s">
        <v>213</v>
      </c>
      <c r="C9" s="5">
        <v>22.780267078000001</v>
      </c>
      <c r="D9" s="5" t="str">
        <f t="shared" si="0"/>
        <v>N/A</v>
      </c>
      <c r="E9" s="5">
        <v>18.045931281000001</v>
      </c>
      <c r="F9" s="5" t="str">
        <f t="shared" si="0"/>
        <v>N/A</v>
      </c>
      <c r="G9" s="5">
        <v>18.069615094</v>
      </c>
      <c r="H9" s="5" t="str">
        <f t="shared" si="1"/>
        <v>N/A</v>
      </c>
      <c r="I9" s="6">
        <v>-20.8</v>
      </c>
      <c r="J9" s="6">
        <v>0.13120000000000001</v>
      </c>
      <c r="K9" s="85" t="str">
        <f t="shared" si="2"/>
        <v>Yes</v>
      </c>
    </row>
    <row r="10" spans="1:11" x14ac:dyDescent="0.25">
      <c r="A10" s="82" t="s">
        <v>445</v>
      </c>
      <c r="B10" s="42" t="s">
        <v>213</v>
      </c>
      <c r="C10" s="5">
        <v>14.897357416</v>
      </c>
      <c r="D10" s="5" t="str">
        <f t="shared" si="0"/>
        <v>N/A</v>
      </c>
      <c r="E10" s="5">
        <v>15.310724096</v>
      </c>
      <c r="F10" s="5" t="str">
        <f t="shared" si="0"/>
        <v>N/A</v>
      </c>
      <c r="G10" s="5">
        <v>14.974807448</v>
      </c>
      <c r="H10" s="5" t="str">
        <f t="shared" si="1"/>
        <v>N/A</v>
      </c>
      <c r="I10" s="6">
        <v>2.7749999999999999</v>
      </c>
      <c r="J10" s="6">
        <v>-2.19</v>
      </c>
      <c r="K10" s="85" t="str">
        <f t="shared" si="2"/>
        <v>Yes</v>
      </c>
    </row>
    <row r="11" spans="1:11" x14ac:dyDescent="0.25">
      <c r="A11" s="108" t="s">
        <v>207</v>
      </c>
      <c r="B11" s="42" t="s">
        <v>213</v>
      </c>
      <c r="C11" s="5">
        <v>74.577998511999994</v>
      </c>
      <c r="D11" s="5" t="str">
        <f t="shared" si="0"/>
        <v>N/A</v>
      </c>
      <c r="E11" s="5">
        <v>97.945519673999996</v>
      </c>
      <c r="F11" s="5" t="str">
        <f t="shared" si="0"/>
        <v>N/A</v>
      </c>
      <c r="G11" s="5">
        <v>99.033036030000005</v>
      </c>
      <c r="H11" s="5" t="str">
        <f t="shared" si="1"/>
        <v>N/A</v>
      </c>
      <c r="I11" s="6">
        <v>31.33</v>
      </c>
      <c r="J11" s="6">
        <v>1.1100000000000001</v>
      </c>
      <c r="K11" s="85" t="str">
        <f t="shared" si="2"/>
        <v>Yes</v>
      </c>
    </row>
    <row r="12" spans="1:11" x14ac:dyDescent="0.25">
      <c r="A12" s="108" t="s">
        <v>934</v>
      </c>
      <c r="B12" s="42" t="s">
        <v>213</v>
      </c>
      <c r="C12" s="5">
        <v>1.8094513386</v>
      </c>
      <c r="D12" s="5" t="str">
        <f t="shared" si="0"/>
        <v>N/A</v>
      </c>
      <c r="E12" s="5">
        <v>1.7190047827999999</v>
      </c>
      <c r="F12" s="5" t="str">
        <f t="shared" si="0"/>
        <v>N/A</v>
      </c>
      <c r="G12" s="5">
        <v>1.6308963095</v>
      </c>
      <c r="H12" s="5" t="str">
        <f t="shared" si="1"/>
        <v>N/A</v>
      </c>
      <c r="I12" s="6">
        <v>-5</v>
      </c>
      <c r="J12" s="6">
        <v>-5.13</v>
      </c>
      <c r="K12" s="85" t="str">
        <f t="shared" si="2"/>
        <v>Yes</v>
      </c>
    </row>
    <row r="13" spans="1:11" x14ac:dyDescent="0.25">
      <c r="A13" s="108" t="s">
        <v>51</v>
      </c>
      <c r="B13" s="42" t="s">
        <v>213</v>
      </c>
      <c r="C13" s="5">
        <v>100</v>
      </c>
      <c r="D13" s="5" t="str">
        <f t="shared" si="0"/>
        <v>N/A</v>
      </c>
      <c r="E13" s="5">
        <v>99.999990721000003</v>
      </c>
      <c r="F13" s="5" t="str">
        <f t="shared" si="0"/>
        <v>N/A</v>
      </c>
      <c r="G13" s="5">
        <v>99.999953689999998</v>
      </c>
      <c r="H13" s="5" t="str">
        <f t="shared" si="1"/>
        <v>N/A</v>
      </c>
      <c r="I13" s="6">
        <v>0</v>
      </c>
      <c r="J13" s="6">
        <v>0</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1747</v>
      </c>
      <c r="J14" s="6" t="s">
        <v>1747</v>
      </c>
      <c r="K14" s="85" t="str">
        <f t="shared" si="2"/>
        <v>N/A</v>
      </c>
    </row>
    <row r="15" spans="1:11" x14ac:dyDescent="0.25">
      <c r="A15" s="108" t="s">
        <v>164</v>
      </c>
      <c r="B15" s="42" t="s">
        <v>213</v>
      </c>
      <c r="C15" s="5">
        <v>98.991069092999993</v>
      </c>
      <c r="D15" s="5" t="str">
        <f t="shared" si="0"/>
        <v>N/A</v>
      </c>
      <c r="E15" s="5">
        <v>99.192976772999998</v>
      </c>
      <c r="F15" s="5" t="str">
        <f t="shared" si="0"/>
        <v>N/A</v>
      </c>
      <c r="G15" s="5">
        <v>99.324162240999996</v>
      </c>
      <c r="H15" s="5" t="str">
        <f t="shared" si="1"/>
        <v>N/A</v>
      </c>
      <c r="I15" s="6">
        <v>0.20399999999999999</v>
      </c>
      <c r="J15" s="6">
        <v>0.1323</v>
      </c>
      <c r="K15" s="85" t="str">
        <f t="shared" si="2"/>
        <v>Yes</v>
      </c>
    </row>
    <row r="16" spans="1:11" x14ac:dyDescent="0.25">
      <c r="A16" s="108" t="s">
        <v>165</v>
      </c>
      <c r="B16" s="42" t="s">
        <v>213</v>
      </c>
      <c r="C16" s="5">
        <v>91.949954309000006</v>
      </c>
      <c r="D16" s="5" t="str">
        <f t="shared" si="0"/>
        <v>N/A</v>
      </c>
      <c r="E16" s="5">
        <v>97.364373678000007</v>
      </c>
      <c r="F16" s="5" t="str">
        <f t="shared" si="0"/>
        <v>N/A</v>
      </c>
      <c r="G16" s="5">
        <v>96.815457296000005</v>
      </c>
      <c r="H16" s="5" t="str">
        <f t="shared" si="1"/>
        <v>N/A</v>
      </c>
      <c r="I16" s="6">
        <v>5.8879999999999999</v>
      </c>
      <c r="J16" s="6">
        <v>-0.56399999999999995</v>
      </c>
      <c r="K16" s="85" t="str">
        <f t="shared" si="2"/>
        <v>Yes</v>
      </c>
    </row>
    <row r="17" spans="1:11" x14ac:dyDescent="0.25">
      <c r="A17" s="108" t="s">
        <v>21</v>
      </c>
      <c r="B17" s="42" t="s">
        <v>213</v>
      </c>
      <c r="C17" s="5">
        <v>98.189019978000005</v>
      </c>
      <c r="D17" s="5" t="str">
        <f t="shared" si="0"/>
        <v>N/A</v>
      </c>
      <c r="E17" s="5">
        <v>99.801955925000001</v>
      </c>
      <c r="F17" s="5" t="str">
        <f t="shared" si="0"/>
        <v>N/A</v>
      </c>
      <c r="G17" s="5">
        <v>99.702008843000002</v>
      </c>
      <c r="H17" s="5" t="str">
        <f t="shared" si="1"/>
        <v>N/A</v>
      </c>
      <c r="I17" s="6">
        <v>1.643</v>
      </c>
      <c r="J17" s="6">
        <v>-0.1</v>
      </c>
      <c r="K17" s="85" t="str">
        <f t="shared" si="2"/>
        <v>Yes</v>
      </c>
    </row>
    <row r="18" spans="1:11" x14ac:dyDescent="0.25">
      <c r="A18" s="108" t="s">
        <v>53</v>
      </c>
      <c r="B18" s="42" t="s">
        <v>213</v>
      </c>
      <c r="C18" s="5">
        <v>75.363232112000006</v>
      </c>
      <c r="D18" s="5" t="str">
        <f t="shared" si="0"/>
        <v>N/A</v>
      </c>
      <c r="E18" s="5">
        <v>98.921561045000004</v>
      </c>
      <c r="F18" s="5" t="str">
        <f t="shared" si="0"/>
        <v>N/A</v>
      </c>
      <c r="G18" s="5">
        <v>99.999836134999995</v>
      </c>
      <c r="H18" s="5" t="str">
        <f t="shared" si="1"/>
        <v>N/A</v>
      </c>
      <c r="I18" s="6">
        <v>31.26</v>
      </c>
      <c r="J18" s="6">
        <v>1.0900000000000001</v>
      </c>
      <c r="K18" s="85" t="str">
        <f t="shared" si="2"/>
        <v>Yes</v>
      </c>
    </row>
    <row r="19" spans="1:11" x14ac:dyDescent="0.25">
      <c r="A19" s="84" t="s">
        <v>673</v>
      </c>
      <c r="B19" s="42" t="s">
        <v>213</v>
      </c>
      <c r="C19" s="5">
        <v>99.465130736000006</v>
      </c>
      <c r="D19" s="5" t="str">
        <f t="shared" ref="D19:D21" si="3">IF($B19="N/A","N/A",IF(C19&lt;0,"No","Yes"))</f>
        <v>N/A</v>
      </c>
      <c r="E19" s="5">
        <v>99.395962147000006</v>
      </c>
      <c r="F19" s="5" t="str">
        <f t="shared" ref="F19:F21" si="4">IF($B19="N/A","N/A",IF(E19&lt;0,"No","Yes"))</f>
        <v>N/A</v>
      </c>
      <c r="G19" s="5">
        <v>99.534500354000002</v>
      </c>
      <c r="H19" s="5" t="str">
        <f t="shared" ref="H19:H21" si="5">IF($B19="N/A","N/A",IF(G19&lt;0,"No","Yes"))</f>
        <v>N/A</v>
      </c>
      <c r="I19" s="6">
        <v>-7.0000000000000007E-2</v>
      </c>
      <c r="J19" s="6">
        <v>0.1394</v>
      </c>
      <c r="K19" s="85" t="str">
        <f>IF(J19="Div by 0", "N/A", IF(J19="N/A","N/A", IF(J19&gt;30, "No", IF(J19&lt;-30, "No", "Yes"))))</f>
        <v>Yes</v>
      </c>
    </row>
    <row r="20" spans="1:11" x14ac:dyDescent="0.25">
      <c r="A20" s="84" t="s">
        <v>674</v>
      </c>
      <c r="B20" s="42" t="s">
        <v>213</v>
      </c>
      <c r="C20" s="5">
        <v>99.995074243000005</v>
      </c>
      <c r="D20" s="5" t="str">
        <f t="shared" si="3"/>
        <v>N/A</v>
      </c>
      <c r="E20" s="5">
        <v>99.999452520000006</v>
      </c>
      <c r="F20" s="5" t="str">
        <f t="shared" si="4"/>
        <v>N/A</v>
      </c>
      <c r="G20" s="5">
        <v>99.974408651999994</v>
      </c>
      <c r="H20" s="5" t="str">
        <f t="shared" si="5"/>
        <v>N/A</v>
      </c>
      <c r="I20" s="6">
        <v>4.4000000000000003E-3</v>
      </c>
      <c r="J20" s="6">
        <v>-2.5000000000000001E-2</v>
      </c>
      <c r="K20" s="85" t="str">
        <f>IF(J20="Div by 0", "N/A", IF(J20="N/A","N/A", IF(J20&gt;30, "No", IF(J20&lt;-30, "No", "Yes"))))</f>
        <v>Yes</v>
      </c>
    </row>
    <row r="21" spans="1:11" x14ac:dyDescent="0.25">
      <c r="A21" s="84" t="s">
        <v>675</v>
      </c>
      <c r="B21" s="42" t="s">
        <v>213</v>
      </c>
      <c r="C21" s="5">
        <v>99.995074243000005</v>
      </c>
      <c r="D21" s="5" t="str">
        <f t="shared" si="3"/>
        <v>N/A</v>
      </c>
      <c r="E21" s="5">
        <v>99.999452520000006</v>
      </c>
      <c r="F21" s="5" t="str">
        <f t="shared" si="4"/>
        <v>N/A</v>
      </c>
      <c r="G21" s="5">
        <v>99.974408651999994</v>
      </c>
      <c r="H21" s="5" t="str">
        <f t="shared" si="5"/>
        <v>N/A</v>
      </c>
      <c r="I21" s="6">
        <v>4.4000000000000003E-3</v>
      </c>
      <c r="J21" s="6">
        <v>-2.5000000000000001E-2</v>
      </c>
      <c r="K21" s="85" t="str">
        <f>IF(J21="Div by 0", "N/A", IF(J21="N/A","N/A", IF(J21&gt;30, "No", IF(J21&lt;-30, "No", "Yes"))))</f>
        <v>Yes</v>
      </c>
    </row>
    <row r="22" spans="1:11" ht="16.5" customHeight="1" x14ac:dyDescent="0.25">
      <c r="A22" s="84" t="s">
        <v>1686</v>
      </c>
      <c r="B22" s="42" t="s">
        <v>213</v>
      </c>
      <c r="C22" s="5">
        <v>60.849404323000002</v>
      </c>
      <c r="D22" s="5" t="str">
        <f t="shared" ref="D22:D31" si="6">IF($B22="N/A","N/A",IF(C22&lt;0,"No","Yes"))</f>
        <v>N/A</v>
      </c>
      <c r="E22" s="5">
        <v>60.026650230000001</v>
      </c>
      <c r="F22" s="5" t="str">
        <f t="shared" ref="F22:F31" si="7">IF($B22="N/A","N/A",IF(E22&lt;0,"No","Yes"))</f>
        <v>N/A</v>
      </c>
      <c r="G22" s="5">
        <v>59.434912818999997</v>
      </c>
      <c r="I22" s="6">
        <v>-1.35</v>
      </c>
      <c r="J22" s="6">
        <v>-0.98599999999999999</v>
      </c>
      <c r="K22" s="85" t="str">
        <f t="shared" ref="K22:K31" si="8">IF(J22="Div by 0", "N/A", IF(J22="N/A","N/A", IF(J22&gt;30, "No", IF(J22&lt;-30, "No", "Yes"))))</f>
        <v>Yes</v>
      </c>
    </row>
    <row r="23" spans="1:11" x14ac:dyDescent="0.25">
      <c r="A23" s="84" t="s">
        <v>937</v>
      </c>
      <c r="B23" s="42" t="s">
        <v>213</v>
      </c>
      <c r="C23" s="5">
        <v>38.468293412000001</v>
      </c>
      <c r="D23" s="5" t="str">
        <f t="shared" si="6"/>
        <v>N/A</v>
      </c>
      <c r="E23" s="5">
        <v>39.533249804</v>
      </c>
      <c r="F23" s="5" t="str">
        <f t="shared" si="7"/>
        <v>N/A</v>
      </c>
      <c r="G23" s="5">
        <v>40.000474494000002</v>
      </c>
      <c r="H23" s="5" t="str">
        <f t="shared" ref="H23:H31" si="9">IF($B23="N/A","N/A",IF(G23&lt;0,"No","Yes"))</f>
        <v>N/A</v>
      </c>
      <c r="I23" s="6">
        <v>2.7679999999999998</v>
      </c>
      <c r="J23" s="6">
        <v>1.1819999999999999</v>
      </c>
      <c r="K23" s="85" t="str">
        <f t="shared" si="8"/>
        <v>Yes</v>
      </c>
    </row>
    <row r="24" spans="1:11" ht="25" x14ac:dyDescent="0.25">
      <c r="A24" s="84" t="s">
        <v>938</v>
      </c>
      <c r="B24" s="42" t="s">
        <v>213</v>
      </c>
      <c r="C24" s="5">
        <v>0.1948221802</v>
      </c>
      <c r="D24" s="5" t="str">
        <f t="shared" si="6"/>
        <v>N/A</v>
      </c>
      <c r="E24" s="5">
        <v>0.1639703646</v>
      </c>
      <c r="F24" s="5" t="str">
        <f t="shared" si="7"/>
        <v>N/A</v>
      </c>
      <c r="G24" s="5">
        <v>0.27455484359999999</v>
      </c>
      <c r="H24" s="5" t="str">
        <f t="shared" si="9"/>
        <v>N/A</v>
      </c>
      <c r="I24" s="6">
        <v>-15.8</v>
      </c>
      <c r="J24" s="6">
        <v>67.44</v>
      </c>
      <c r="K24" s="85" t="str">
        <f t="shared" si="8"/>
        <v>No</v>
      </c>
    </row>
    <row r="25" spans="1:11" x14ac:dyDescent="0.25">
      <c r="A25" s="108" t="s">
        <v>166</v>
      </c>
      <c r="B25" s="42" t="s">
        <v>213</v>
      </c>
      <c r="C25" s="5">
        <v>99.995074243000005</v>
      </c>
      <c r="D25" s="5" t="str">
        <f t="shared" si="6"/>
        <v>N/A</v>
      </c>
      <c r="E25" s="5">
        <v>99.999452520000006</v>
      </c>
      <c r="F25" s="5" t="str">
        <f t="shared" si="7"/>
        <v>N/A</v>
      </c>
      <c r="G25" s="5">
        <v>99.974408651999994</v>
      </c>
      <c r="H25" s="5" t="str">
        <f t="shared" si="9"/>
        <v>N/A</v>
      </c>
      <c r="I25" s="6">
        <v>4.4000000000000003E-3</v>
      </c>
      <c r="J25" s="6">
        <v>-2.5000000000000001E-2</v>
      </c>
      <c r="K25" s="85" t="str">
        <f t="shared" si="8"/>
        <v>Yes</v>
      </c>
    </row>
    <row r="26" spans="1:11" x14ac:dyDescent="0.25">
      <c r="A26" s="108" t="s">
        <v>167</v>
      </c>
      <c r="B26" s="42" t="s">
        <v>213</v>
      </c>
      <c r="C26" s="5">
        <v>99.995074243000005</v>
      </c>
      <c r="D26" s="5" t="str">
        <f t="shared" si="6"/>
        <v>N/A</v>
      </c>
      <c r="E26" s="5">
        <v>99.999452520000006</v>
      </c>
      <c r="F26" s="5" t="str">
        <f t="shared" si="7"/>
        <v>N/A</v>
      </c>
      <c r="G26" s="5">
        <v>99.974408651999994</v>
      </c>
      <c r="H26" s="5" t="str">
        <f t="shared" si="9"/>
        <v>N/A</v>
      </c>
      <c r="I26" s="6">
        <v>4.4000000000000003E-3</v>
      </c>
      <c r="J26" s="6">
        <v>-2.5000000000000001E-2</v>
      </c>
      <c r="K26" s="85" t="str">
        <f t="shared" si="8"/>
        <v>Yes</v>
      </c>
    </row>
    <row r="27" spans="1:11" x14ac:dyDescent="0.25">
      <c r="A27" s="108" t="s">
        <v>168</v>
      </c>
      <c r="B27" s="42" t="s">
        <v>213</v>
      </c>
      <c r="C27" s="5">
        <v>99.995074243000005</v>
      </c>
      <c r="D27" s="5" t="str">
        <f t="shared" si="6"/>
        <v>N/A</v>
      </c>
      <c r="E27" s="5">
        <v>99.999452520000006</v>
      </c>
      <c r="F27" s="5" t="str">
        <f t="shared" si="7"/>
        <v>N/A</v>
      </c>
      <c r="G27" s="5">
        <v>99.974408651999994</v>
      </c>
      <c r="H27" s="5" t="str">
        <f t="shared" si="9"/>
        <v>N/A</v>
      </c>
      <c r="I27" s="6">
        <v>4.4000000000000003E-3</v>
      </c>
      <c r="J27" s="6">
        <v>-2.5000000000000001E-2</v>
      </c>
      <c r="K27" s="85" t="str">
        <f t="shared" si="8"/>
        <v>Yes</v>
      </c>
    </row>
    <row r="28" spans="1:11" x14ac:dyDescent="0.25">
      <c r="A28" s="108" t="s">
        <v>54</v>
      </c>
      <c r="B28" s="42" t="s">
        <v>213</v>
      </c>
      <c r="C28" s="5">
        <v>9.3188527402000005</v>
      </c>
      <c r="D28" s="5" t="str">
        <f t="shared" si="6"/>
        <v>N/A</v>
      </c>
      <c r="E28" s="5">
        <v>10.025409120000001</v>
      </c>
      <c r="F28" s="5" t="str">
        <f t="shared" si="7"/>
        <v>N/A</v>
      </c>
      <c r="G28" s="5">
        <v>9.9332263156000007</v>
      </c>
      <c r="H28" s="5" t="str">
        <f t="shared" si="9"/>
        <v>N/A</v>
      </c>
      <c r="I28" s="6">
        <v>7.5819999999999999</v>
      </c>
      <c r="J28" s="6">
        <v>-0.91900000000000004</v>
      </c>
      <c r="K28" s="85" t="str">
        <f t="shared" si="8"/>
        <v>Yes</v>
      </c>
    </row>
    <row r="29" spans="1:11" x14ac:dyDescent="0.25">
      <c r="A29" s="108" t="s">
        <v>55</v>
      </c>
      <c r="B29" s="42" t="s">
        <v>213</v>
      </c>
      <c r="C29" s="5">
        <v>90.676221502999994</v>
      </c>
      <c r="D29" s="5" t="str">
        <f t="shared" si="6"/>
        <v>N/A</v>
      </c>
      <c r="E29" s="5">
        <v>89.974043399999999</v>
      </c>
      <c r="F29" s="5" t="str">
        <f t="shared" si="7"/>
        <v>N/A</v>
      </c>
      <c r="G29" s="5">
        <v>90.041182336000006</v>
      </c>
      <c r="H29" s="5" t="str">
        <f t="shared" si="9"/>
        <v>N/A</v>
      </c>
      <c r="I29" s="6">
        <v>-0.77400000000000002</v>
      </c>
      <c r="J29" s="6">
        <v>7.46E-2</v>
      </c>
      <c r="K29" s="85" t="str">
        <f t="shared" si="8"/>
        <v>Yes</v>
      </c>
    </row>
    <row r="30" spans="1:11" x14ac:dyDescent="0.25">
      <c r="A30" s="108" t="s">
        <v>56</v>
      </c>
      <c r="B30" s="42" t="s">
        <v>213</v>
      </c>
      <c r="C30" s="5">
        <v>73.783932520999997</v>
      </c>
      <c r="D30" s="5" t="str">
        <f t="shared" si="6"/>
        <v>N/A</v>
      </c>
      <c r="E30" s="5">
        <v>79.623375276999994</v>
      </c>
      <c r="F30" s="5" t="str">
        <f t="shared" si="7"/>
        <v>N/A</v>
      </c>
      <c r="G30" s="5">
        <v>79.765864097999994</v>
      </c>
      <c r="H30" s="5" t="str">
        <f t="shared" si="9"/>
        <v>N/A</v>
      </c>
      <c r="I30" s="6">
        <v>7.9139999999999997</v>
      </c>
      <c r="J30" s="6">
        <v>0.17899999999999999</v>
      </c>
      <c r="K30" s="85" t="str">
        <f t="shared" si="8"/>
        <v>Yes</v>
      </c>
    </row>
    <row r="31" spans="1:11" x14ac:dyDescent="0.25">
      <c r="A31" s="109" t="s">
        <v>57</v>
      </c>
      <c r="B31" s="115" t="s">
        <v>213</v>
      </c>
      <c r="C31" s="94">
        <v>23.447282511000001</v>
      </c>
      <c r="D31" s="94" t="str">
        <f t="shared" si="6"/>
        <v>N/A</v>
      </c>
      <c r="E31" s="94">
        <v>17.070474407999999</v>
      </c>
      <c r="F31" s="94" t="str">
        <f t="shared" si="7"/>
        <v>N/A</v>
      </c>
      <c r="G31" s="94">
        <v>17.234163011</v>
      </c>
      <c r="H31" s="94" t="str">
        <f t="shared" si="9"/>
        <v>N/A</v>
      </c>
      <c r="I31" s="95">
        <v>-27.2</v>
      </c>
      <c r="J31" s="95">
        <v>0.95889999999999997</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F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2592530</v>
      </c>
      <c r="D7" s="39" t="str">
        <f>IF($B7="N/A","N/A",IF(C7&gt;10,"No",IF(C7&lt;-10,"No","Yes")))</f>
        <v>N/A</v>
      </c>
      <c r="E7" s="17">
        <v>2654885</v>
      </c>
      <c r="F7" s="39" t="str">
        <f>IF($B7="N/A","N/A",IF(E7&gt;10,"No",IF(E7&lt;-10,"No","Yes")))</f>
        <v>N/A</v>
      </c>
      <c r="G7" s="17">
        <v>2726363</v>
      </c>
      <c r="H7" s="39" t="str">
        <f>IF($B7="N/A","N/A",IF(G7&gt;10,"No",IF(G7&lt;-10,"No","Yes")))</f>
        <v>N/A</v>
      </c>
      <c r="I7" s="40">
        <v>2.4049999999999998</v>
      </c>
      <c r="J7" s="40">
        <v>2.6920000000000002</v>
      </c>
      <c r="K7" s="41" t="s">
        <v>734</v>
      </c>
      <c r="L7" s="86" t="str">
        <f>IF(J7="Div by 0", "N/A", IF(K7="N/A","N/A", IF(J7&gt;VALUE(MID(K7,1,2)), "No", IF(J7&lt;-1*VALUE(MID(K7,1,2)), "No", "Yes"))))</f>
        <v>Yes</v>
      </c>
    </row>
    <row r="8" spans="1:12" x14ac:dyDescent="0.25">
      <c r="A8" s="84" t="s">
        <v>58</v>
      </c>
      <c r="B8" s="21" t="s">
        <v>213</v>
      </c>
      <c r="C8" s="26">
        <v>18660405654</v>
      </c>
      <c r="D8" s="7" t="str">
        <f>IF($B8="N/A","N/A",IF(C8&gt;10,"No",IF(C8&lt;-10,"No","Yes")))</f>
        <v>N/A</v>
      </c>
      <c r="E8" s="26">
        <v>19485169412</v>
      </c>
      <c r="F8" s="7" t="str">
        <f>IF($B8="N/A","N/A",IF(E8&gt;10,"No",IF(E8&lt;-10,"No","Yes")))</f>
        <v>N/A</v>
      </c>
      <c r="G8" s="26">
        <v>20780862638</v>
      </c>
      <c r="H8" s="7" t="str">
        <f>IF($B8="N/A","N/A",IF(G8&gt;10,"No",IF(G8&lt;-10,"No","Yes")))</f>
        <v>N/A</v>
      </c>
      <c r="I8" s="8">
        <v>4.42</v>
      </c>
      <c r="J8" s="8">
        <v>6.65</v>
      </c>
      <c r="K8" s="25" t="s">
        <v>734</v>
      </c>
      <c r="L8" s="85" t="str">
        <f>IF(J8="Div by 0", "N/A", IF(K8="N/A","N/A", IF(J8&gt;VALUE(MID(K8,1,2)), "No", IF(J8&lt;-1*VALUE(MID(K8,1,2)), "No", "Yes"))))</f>
        <v>Yes</v>
      </c>
    </row>
    <row r="9" spans="1:12" x14ac:dyDescent="0.25">
      <c r="A9" s="116" t="s">
        <v>939</v>
      </c>
      <c r="B9" s="5" t="s">
        <v>213</v>
      </c>
      <c r="C9" s="4">
        <v>6.1522913910000003</v>
      </c>
      <c r="D9" s="7" t="str">
        <f>IF($B9="N/A","N/A",IF(C9&gt;10,"No",IF(C9&lt;-10,"No","Yes")))</f>
        <v>N/A</v>
      </c>
      <c r="E9" s="4">
        <v>6.1501345633</v>
      </c>
      <c r="F9" s="7" t="str">
        <f>IF($B9="N/A","N/A",IF(E9&gt;10,"No",IF(E9&lt;-10,"No","Yes")))</f>
        <v>N/A</v>
      </c>
      <c r="G9" s="4">
        <v>6.1389477482999997</v>
      </c>
      <c r="H9" s="7" t="str">
        <f>IF($B9="N/A","N/A",IF(G9&gt;10,"No",IF(G9&lt;-10,"No","Yes")))</f>
        <v>N/A</v>
      </c>
      <c r="I9" s="8">
        <v>-3.5000000000000003E-2</v>
      </c>
      <c r="J9" s="8">
        <v>-0.182</v>
      </c>
      <c r="K9" s="5" t="s">
        <v>213</v>
      </c>
      <c r="L9" s="85" t="str">
        <f>IF(J9="Div by 0", "N/A", IF(K9="N/A","N/A", IF(J9&gt;VALUE(MID(K9,1,2)), "No", IF(J9&lt;-1*VALUE(MID(K9,1,2)), "No", "Yes"))))</f>
        <v>N/A</v>
      </c>
    </row>
    <row r="10" spans="1:12" x14ac:dyDescent="0.25">
      <c r="A10" s="116" t="s">
        <v>940</v>
      </c>
      <c r="B10" s="5" t="s">
        <v>213</v>
      </c>
      <c r="C10" s="4">
        <v>6.4209864495</v>
      </c>
      <c r="D10" s="7" t="str">
        <f t="shared" ref="D10:D20" si="0">IF($B10="N/A","N/A",IF(C10&gt;10,"No",IF(C10&lt;-10,"No","Yes")))</f>
        <v>N/A</v>
      </c>
      <c r="E10" s="4">
        <v>5.9497869022999996</v>
      </c>
      <c r="F10" s="7" t="str">
        <f t="shared" ref="F10:F20" si="1">IF($B10="N/A","N/A",IF(E10&gt;10,"No",IF(E10&lt;-10,"No","Yes")))</f>
        <v>N/A</v>
      </c>
      <c r="G10" s="4">
        <v>5.3962733502000004</v>
      </c>
      <c r="H10" s="7" t="str">
        <f t="shared" ref="H10:H20" si="2">IF($B10="N/A","N/A",IF(G10&gt;10,"No",IF(G10&lt;-10,"No","Yes")))</f>
        <v>N/A</v>
      </c>
      <c r="I10" s="8">
        <v>-7.34</v>
      </c>
      <c r="J10" s="8">
        <v>-9.3000000000000007</v>
      </c>
      <c r="K10" s="5" t="s">
        <v>213</v>
      </c>
      <c r="L10" s="85" t="str">
        <f t="shared" ref="L10:L27" si="3">IF(J10="Div by 0", "N/A", IF(K10="N/A","N/A", IF(J10&gt;VALUE(MID(K10,1,2)), "No", IF(J10&lt;-1*VALUE(MID(K10,1,2)), "No", "Yes"))))</f>
        <v>N/A</v>
      </c>
    </row>
    <row r="11" spans="1:12" x14ac:dyDescent="0.25">
      <c r="A11" s="116" t="s">
        <v>941</v>
      </c>
      <c r="B11" s="5" t="s">
        <v>213</v>
      </c>
      <c r="C11" s="4">
        <v>35.191376763000001</v>
      </c>
      <c r="D11" s="7" t="str">
        <f t="shared" si="0"/>
        <v>N/A</v>
      </c>
      <c r="E11" s="4">
        <v>11.274085317999999</v>
      </c>
      <c r="F11" s="7" t="str">
        <f t="shared" si="1"/>
        <v>N/A</v>
      </c>
      <c r="G11" s="4">
        <v>10.725827778999999</v>
      </c>
      <c r="H11" s="7" t="str">
        <f t="shared" si="2"/>
        <v>N/A</v>
      </c>
      <c r="I11" s="8">
        <v>-68</v>
      </c>
      <c r="J11" s="8">
        <v>-4.8600000000000003</v>
      </c>
      <c r="K11" s="5" t="s">
        <v>213</v>
      </c>
      <c r="L11" s="85" t="str">
        <f t="shared" si="3"/>
        <v>N/A</v>
      </c>
    </row>
    <row r="12" spans="1:12" x14ac:dyDescent="0.25">
      <c r="A12" s="116" t="s">
        <v>942</v>
      </c>
      <c r="B12" s="5" t="s">
        <v>213</v>
      </c>
      <c r="C12" s="4">
        <v>0.78440750930000003</v>
      </c>
      <c r="D12" s="7" t="str">
        <f t="shared" si="0"/>
        <v>N/A</v>
      </c>
      <c r="E12" s="4">
        <v>2.3958099879999999</v>
      </c>
      <c r="F12" s="7" t="str">
        <f t="shared" si="1"/>
        <v>N/A</v>
      </c>
      <c r="G12" s="4">
        <v>2.5701273088000001</v>
      </c>
      <c r="H12" s="7" t="str">
        <f t="shared" si="2"/>
        <v>N/A</v>
      </c>
      <c r="I12" s="8">
        <v>205.4</v>
      </c>
      <c r="J12" s="8">
        <v>7.2759999999999998</v>
      </c>
      <c r="K12" s="5" t="s">
        <v>213</v>
      </c>
      <c r="L12" s="85" t="str">
        <f t="shared" si="3"/>
        <v>N/A</v>
      </c>
    </row>
    <row r="13" spans="1:12" x14ac:dyDescent="0.25">
      <c r="A13" s="116" t="s">
        <v>943</v>
      </c>
      <c r="B13" s="7" t="s">
        <v>213</v>
      </c>
      <c r="C13" s="4">
        <v>27.353318958999999</v>
      </c>
      <c r="D13" s="7" t="str">
        <f t="shared" si="0"/>
        <v>N/A</v>
      </c>
      <c r="E13" s="4">
        <v>8.8978618659999995</v>
      </c>
      <c r="F13" s="7" t="str">
        <f t="shared" si="1"/>
        <v>N/A</v>
      </c>
      <c r="G13" s="4">
        <v>8.1307221378999994</v>
      </c>
      <c r="H13" s="7" t="str">
        <f t="shared" si="2"/>
        <v>N/A</v>
      </c>
      <c r="I13" s="8">
        <v>-67.5</v>
      </c>
      <c r="J13" s="8">
        <v>-8.6199999999999992</v>
      </c>
      <c r="K13" s="5" t="s">
        <v>213</v>
      </c>
      <c r="L13" s="85" t="str">
        <f t="shared" si="3"/>
        <v>N/A</v>
      </c>
    </row>
    <row r="14" spans="1:12" ht="12.75" customHeight="1" x14ac:dyDescent="0.25">
      <c r="A14" s="116" t="s">
        <v>944</v>
      </c>
      <c r="B14" s="7" t="s">
        <v>213</v>
      </c>
      <c r="C14" s="4">
        <v>18.417761800000001</v>
      </c>
      <c r="D14" s="7" t="str">
        <f t="shared" si="0"/>
        <v>N/A</v>
      </c>
      <c r="E14" s="4">
        <v>48.614309093999999</v>
      </c>
      <c r="F14" s="7" t="str">
        <f t="shared" si="1"/>
        <v>N/A</v>
      </c>
      <c r="G14" s="4">
        <v>54.545487889999997</v>
      </c>
      <c r="H14" s="7" t="str">
        <f t="shared" si="2"/>
        <v>N/A</v>
      </c>
      <c r="I14" s="8">
        <v>164</v>
      </c>
      <c r="J14" s="8">
        <v>12.2</v>
      </c>
      <c r="K14" s="5" t="s">
        <v>213</v>
      </c>
      <c r="L14" s="85" t="str">
        <f t="shared" si="3"/>
        <v>N/A</v>
      </c>
    </row>
    <row r="15" spans="1:12" x14ac:dyDescent="0.25">
      <c r="A15" s="116" t="s">
        <v>945</v>
      </c>
      <c r="B15" s="7" t="s">
        <v>213</v>
      </c>
      <c r="C15" s="4">
        <v>6.2217216399999997E-2</v>
      </c>
      <c r="D15" s="7" t="str">
        <f t="shared" si="0"/>
        <v>N/A</v>
      </c>
      <c r="E15" s="4">
        <v>0.15111765669999999</v>
      </c>
      <c r="F15" s="7" t="str">
        <f t="shared" si="1"/>
        <v>N/A</v>
      </c>
      <c r="G15" s="4">
        <v>0.13123710969999999</v>
      </c>
      <c r="H15" s="7" t="str">
        <f t="shared" si="2"/>
        <v>N/A</v>
      </c>
      <c r="I15" s="8">
        <v>142.9</v>
      </c>
      <c r="J15" s="8">
        <v>-13.2</v>
      </c>
      <c r="K15" s="5" t="s">
        <v>213</v>
      </c>
      <c r="L15" s="85" t="str">
        <f t="shared" si="3"/>
        <v>N/A</v>
      </c>
    </row>
    <row r="16" spans="1:12" ht="12.75" customHeight="1" x14ac:dyDescent="0.25">
      <c r="A16" s="116" t="s">
        <v>946</v>
      </c>
      <c r="B16" s="7" t="s">
        <v>213</v>
      </c>
      <c r="C16" s="4">
        <v>5.6176399116000004</v>
      </c>
      <c r="D16" s="7" t="str">
        <f t="shared" si="0"/>
        <v>N/A</v>
      </c>
      <c r="E16" s="4">
        <v>16.566894610999999</v>
      </c>
      <c r="F16" s="7" t="str">
        <f t="shared" si="1"/>
        <v>N/A</v>
      </c>
      <c r="G16" s="4">
        <v>12.361376677000001</v>
      </c>
      <c r="H16" s="7" t="str">
        <f t="shared" si="2"/>
        <v>N/A</v>
      </c>
      <c r="I16" s="8">
        <v>194.9</v>
      </c>
      <c r="J16" s="8">
        <v>-25.4</v>
      </c>
      <c r="K16" s="5" t="s">
        <v>213</v>
      </c>
      <c r="L16" s="85" t="str">
        <f t="shared" si="3"/>
        <v>N/A</v>
      </c>
    </row>
    <row r="17" spans="1:12" ht="12.75" customHeight="1" x14ac:dyDescent="0.25">
      <c r="A17" s="116" t="s">
        <v>947</v>
      </c>
      <c r="B17" s="7" t="s">
        <v>213</v>
      </c>
      <c r="C17" s="4">
        <v>39.454162535999998</v>
      </c>
      <c r="D17" s="7" t="str">
        <f t="shared" si="0"/>
        <v>N/A</v>
      </c>
      <c r="E17" s="4">
        <v>31.565661036000002</v>
      </c>
      <c r="F17" s="7" t="str">
        <f t="shared" si="1"/>
        <v>N/A</v>
      </c>
      <c r="G17" s="4">
        <v>26.019609274</v>
      </c>
      <c r="H17" s="7" t="str">
        <f t="shared" si="2"/>
        <v>N/A</v>
      </c>
      <c r="I17" s="8">
        <v>-20</v>
      </c>
      <c r="J17" s="8">
        <v>-17.600000000000001</v>
      </c>
      <c r="K17" s="5" t="s">
        <v>213</v>
      </c>
      <c r="L17" s="85" t="str">
        <f t="shared" si="3"/>
        <v>N/A</v>
      </c>
    </row>
    <row r="18" spans="1:12" ht="12.75" customHeight="1" x14ac:dyDescent="0.25">
      <c r="A18" s="116" t="s">
        <v>1704</v>
      </c>
      <c r="B18" s="7" t="s">
        <v>213</v>
      </c>
      <c r="C18" s="4" t="s">
        <v>213</v>
      </c>
      <c r="D18" s="7" t="str">
        <f t="shared" si="0"/>
        <v>N/A</v>
      </c>
      <c r="E18" s="4">
        <v>25.615874133999998</v>
      </c>
      <c r="F18" s="7" t="str">
        <f t="shared" si="1"/>
        <v>N/A</v>
      </c>
      <c r="G18" s="4">
        <v>20.623335923999999</v>
      </c>
      <c r="H18" s="7" t="str">
        <f t="shared" si="2"/>
        <v>N/A</v>
      </c>
      <c r="I18" s="8" t="s">
        <v>213</v>
      </c>
      <c r="J18" s="8">
        <v>-19.5</v>
      </c>
      <c r="K18" s="5" t="s">
        <v>213</v>
      </c>
      <c r="L18" s="85" t="str">
        <f t="shared" si="3"/>
        <v>N/A</v>
      </c>
    </row>
    <row r="19" spans="1:12" ht="12.75" customHeight="1" x14ac:dyDescent="0.25">
      <c r="A19" s="116" t="s">
        <v>948</v>
      </c>
      <c r="B19" s="7" t="s">
        <v>213</v>
      </c>
      <c r="C19" s="4">
        <v>54.393546073000003</v>
      </c>
      <c r="D19" s="7" t="str">
        <f t="shared" si="0"/>
        <v>N/A</v>
      </c>
      <c r="E19" s="4">
        <v>62.284204400999997</v>
      </c>
      <c r="F19" s="7" t="str">
        <f t="shared" si="1"/>
        <v>N/A</v>
      </c>
      <c r="G19" s="4">
        <v>67.841442977</v>
      </c>
      <c r="H19" s="7" t="str">
        <f t="shared" si="2"/>
        <v>N/A</v>
      </c>
      <c r="I19" s="8">
        <v>14.51</v>
      </c>
      <c r="J19" s="8">
        <v>8.9220000000000006</v>
      </c>
      <c r="K19" s="5" t="s">
        <v>213</v>
      </c>
      <c r="L19" s="85" t="str">
        <f t="shared" si="3"/>
        <v>N/A</v>
      </c>
    </row>
    <row r="20" spans="1:12" ht="12.75" customHeight="1" x14ac:dyDescent="0.25">
      <c r="A20" s="117" t="s">
        <v>132</v>
      </c>
      <c r="B20" s="1" t="s">
        <v>213</v>
      </c>
      <c r="C20" s="22">
        <v>33153</v>
      </c>
      <c r="D20" s="7" t="str">
        <f t="shared" si="0"/>
        <v>N/A</v>
      </c>
      <c r="E20" s="22">
        <v>74739</v>
      </c>
      <c r="F20" s="7" t="str">
        <f t="shared" si="1"/>
        <v>N/A</v>
      </c>
      <c r="G20" s="22">
        <v>102724</v>
      </c>
      <c r="H20" s="7" t="str">
        <f t="shared" si="2"/>
        <v>N/A</v>
      </c>
      <c r="I20" s="8">
        <v>125.4</v>
      </c>
      <c r="J20" s="8">
        <v>37.44</v>
      </c>
      <c r="K20" s="22" t="s">
        <v>213</v>
      </c>
      <c r="L20" s="85" t="str">
        <f t="shared" si="3"/>
        <v>N/A</v>
      </c>
    </row>
    <row r="21" spans="1:12" ht="12.75" customHeight="1" x14ac:dyDescent="0.25">
      <c r="A21" s="117" t="s">
        <v>133</v>
      </c>
      <c r="B21" s="25" t="s">
        <v>276</v>
      </c>
      <c r="C21" s="4">
        <v>1.2787894450999999</v>
      </c>
      <c r="D21" s="7" t="str">
        <f>IF($B21="N/A","N/A",IF(C21&gt;=2,"No",IF(C21&lt;0,"No","Yes")))</f>
        <v>Yes</v>
      </c>
      <c r="E21" s="4">
        <v>2.8151501853999998</v>
      </c>
      <c r="F21" s="7" t="str">
        <f>IF($B21="N/A","N/A",IF(E21&gt;=2,"No",IF(E21&lt;0,"No","Yes")))</f>
        <v>No</v>
      </c>
      <c r="G21" s="4">
        <v>3.7678034803</v>
      </c>
      <c r="H21" s="7" t="str">
        <f>IF($B21="N/A","N/A",IF(G21&gt;=2,"No",IF(G21&lt;0,"No","Yes")))</f>
        <v>No</v>
      </c>
      <c r="I21" s="8">
        <v>120.1</v>
      </c>
      <c r="J21" s="8">
        <v>33.840000000000003</v>
      </c>
      <c r="K21" s="5" t="s">
        <v>213</v>
      </c>
      <c r="L21" s="85" t="str">
        <f t="shared" si="3"/>
        <v>N/A</v>
      </c>
    </row>
    <row r="22" spans="1:12" x14ac:dyDescent="0.25">
      <c r="A22" s="108" t="s">
        <v>134</v>
      </c>
      <c r="B22" s="25" t="s">
        <v>213</v>
      </c>
      <c r="C22" s="26">
        <v>77081650</v>
      </c>
      <c r="D22" s="7" t="str">
        <f t="shared" ref="D22:D27" si="4">IF($B22="N/A","N/A",IF(C22&gt;10,"No",IF(C22&lt;-10,"No","Yes")))</f>
        <v>N/A</v>
      </c>
      <c r="E22" s="26">
        <v>59910548</v>
      </c>
      <c r="F22" s="7" t="str">
        <f t="shared" ref="F22:F27" si="5">IF($B22="N/A","N/A",IF(E22&gt;10,"No",IF(E22&lt;-10,"No","Yes")))</f>
        <v>N/A</v>
      </c>
      <c r="G22" s="26">
        <v>65752218</v>
      </c>
      <c r="H22" s="7" t="str">
        <f t="shared" ref="H22:H27" si="6">IF($B22="N/A","N/A",IF(G22&gt;10,"No",IF(G22&lt;-10,"No","Yes")))</f>
        <v>N/A</v>
      </c>
      <c r="I22" s="8">
        <v>-22.3</v>
      </c>
      <c r="J22" s="8">
        <v>9.7509999999999994</v>
      </c>
      <c r="K22" s="5" t="s">
        <v>213</v>
      </c>
      <c r="L22" s="85" t="str">
        <f t="shared" si="3"/>
        <v>N/A</v>
      </c>
    </row>
    <row r="23" spans="1:12" x14ac:dyDescent="0.25">
      <c r="A23" s="108" t="s">
        <v>1680</v>
      </c>
      <c r="B23" s="25" t="s">
        <v>213</v>
      </c>
      <c r="C23" s="26">
        <v>2325.0279009000001</v>
      </c>
      <c r="D23" s="7" t="str">
        <f t="shared" si="4"/>
        <v>N/A</v>
      </c>
      <c r="E23" s="26">
        <v>801.59686375000001</v>
      </c>
      <c r="F23" s="7" t="str">
        <f t="shared" si="5"/>
        <v>N/A</v>
      </c>
      <c r="G23" s="26">
        <v>640.08623107000005</v>
      </c>
      <c r="H23" s="7" t="str">
        <f t="shared" si="6"/>
        <v>N/A</v>
      </c>
      <c r="I23" s="8">
        <v>-65.5</v>
      </c>
      <c r="J23" s="8">
        <v>-20.100000000000001</v>
      </c>
      <c r="K23" s="5" t="s">
        <v>213</v>
      </c>
      <c r="L23" s="85" t="str">
        <f t="shared" si="3"/>
        <v>N/A</v>
      </c>
    </row>
    <row r="24" spans="1:12" ht="12.75" customHeight="1" x14ac:dyDescent="0.25">
      <c r="A24" s="117" t="s">
        <v>135</v>
      </c>
      <c r="B24" s="21" t="s">
        <v>213</v>
      </c>
      <c r="C24" s="1">
        <v>11406</v>
      </c>
      <c r="D24" s="7" t="str">
        <f t="shared" si="4"/>
        <v>N/A</v>
      </c>
      <c r="E24" s="1">
        <v>8907</v>
      </c>
      <c r="F24" s="7" t="str">
        <f t="shared" si="5"/>
        <v>N/A</v>
      </c>
      <c r="G24" s="1">
        <v>9851</v>
      </c>
      <c r="H24" s="7" t="str">
        <f t="shared" si="6"/>
        <v>N/A</v>
      </c>
      <c r="I24" s="8">
        <v>-21.9</v>
      </c>
      <c r="J24" s="8">
        <v>10.6</v>
      </c>
      <c r="K24" s="22" t="s">
        <v>213</v>
      </c>
      <c r="L24" s="85" t="str">
        <f t="shared" si="3"/>
        <v>N/A</v>
      </c>
    </row>
    <row r="25" spans="1:12" ht="12.75" customHeight="1" x14ac:dyDescent="0.25">
      <c r="A25" s="117" t="s">
        <v>136</v>
      </c>
      <c r="B25" s="21" t="s">
        <v>213</v>
      </c>
      <c r="C25" s="9">
        <v>0.43995633610000001</v>
      </c>
      <c r="D25" s="7" t="str">
        <f t="shared" si="4"/>
        <v>N/A</v>
      </c>
      <c r="E25" s="9">
        <v>0.33549475779999999</v>
      </c>
      <c r="F25" s="7" t="str">
        <f t="shared" si="5"/>
        <v>N/A</v>
      </c>
      <c r="G25" s="9">
        <v>0.36132385890000002</v>
      </c>
      <c r="H25" s="7" t="str">
        <f t="shared" si="6"/>
        <v>N/A</v>
      </c>
      <c r="I25" s="8">
        <v>-23.7</v>
      </c>
      <c r="J25" s="8">
        <v>7.6989999999999998</v>
      </c>
      <c r="K25" s="5" t="s">
        <v>213</v>
      </c>
      <c r="L25" s="85" t="str">
        <f t="shared" si="3"/>
        <v>N/A</v>
      </c>
    </row>
    <row r="26" spans="1:12" ht="25" x14ac:dyDescent="0.25">
      <c r="A26" s="108" t="s">
        <v>137</v>
      </c>
      <c r="B26" s="21" t="s">
        <v>213</v>
      </c>
      <c r="C26" s="10">
        <v>55102207</v>
      </c>
      <c r="D26" s="7" t="str">
        <f t="shared" si="4"/>
        <v>N/A</v>
      </c>
      <c r="E26" s="10">
        <v>43958037</v>
      </c>
      <c r="F26" s="7" t="str">
        <f t="shared" si="5"/>
        <v>N/A</v>
      </c>
      <c r="G26" s="10">
        <v>33360072</v>
      </c>
      <c r="H26" s="7" t="str">
        <f t="shared" si="6"/>
        <v>N/A</v>
      </c>
      <c r="I26" s="8">
        <v>-20.2</v>
      </c>
      <c r="J26" s="8">
        <v>-24.1</v>
      </c>
      <c r="K26" s="5" t="s">
        <v>213</v>
      </c>
      <c r="L26" s="85" t="str">
        <f t="shared" si="3"/>
        <v>N/A</v>
      </c>
    </row>
    <row r="27" spans="1:12" ht="25" x14ac:dyDescent="0.25">
      <c r="A27" s="108" t="s">
        <v>949</v>
      </c>
      <c r="B27" s="21" t="s">
        <v>213</v>
      </c>
      <c r="C27" s="10">
        <v>4830.9843064999995</v>
      </c>
      <c r="D27" s="7" t="str">
        <f t="shared" si="4"/>
        <v>N/A</v>
      </c>
      <c r="E27" s="10">
        <v>4935.2236443000002</v>
      </c>
      <c r="F27" s="7" t="str">
        <f t="shared" si="5"/>
        <v>N/A</v>
      </c>
      <c r="G27" s="10">
        <v>3386.4655364999999</v>
      </c>
      <c r="H27" s="7" t="str">
        <f t="shared" si="6"/>
        <v>N/A</v>
      </c>
      <c r="I27" s="8">
        <v>2.1579999999999999</v>
      </c>
      <c r="J27" s="8">
        <v>-31.4</v>
      </c>
      <c r="K27" s="5" t="s">
        <v>213</v>
      </c>
      <c r="L27" s="85" t="str">
        <f t="shared" si="3"/>
        <v>N/A</v>
      </c>
    </row>
    <row r="28" spans="1:12" x14ac:dyDescent="0.25">
      <c r="A28" s="117" t="s">
        <v>138</v>
      </c>
      <c r="B28" s="1" t="s">
        <v>213</v>
      </c>
      <c r="C28" s="22">
        <v>0</v>
      </c>
      <c r="D28" s="7" t="str">
        <f>IF($B28="N/A","N/A",IF(C28&gt;10,"No",IF(C28&lt;-10,"No","Yes")))</f>
        <v>N/A</v>
      </c>
      <c r="E28" s="22">
        <v>0</v>
      </c>
      <c r="F28" s="7" t="str">
        <f>IF($B28="N/A","N/A",IF(E28&gt;10,"No",IF(E28&lt;-10,"No","Yes")))</f>
        <v>N/A</v>
      </c>
      <c r="G28" s="22">
        <v>0</v>
      </c>
      <c r="H28" s="7" t="str">
        <f>IF($B28="N/A","N/A",IF(G28&gt;10,"No",IF(G28&lt;-10,"No","Yes")))</f>
        <v>N/A</v>
      </c>
      <c r="I28" s="8" t="s">
        <v>1747</v>
      </c>
      <c r="J28" s="8" t="s">
        <v>1747</v>
      </c>
      <c r="K28" s="22" t="s">
        <v>213</v>
      </c>
      <c r="L28" s="85" t="str">
        <f>IF(J28="Div by 0", "N/A", IF(K28="N/A","N/A", IF(J28&gt;VALUE(MID(K28,1,2)), "No", IF(J28&lt;-1*VALUE(MID(K28,1,2)), "No", "Yes"))))</f>
        <v>N/A</v>
      </c>
    </row>
    <row r="29" spans="1:12" x14ac:dyDescent="0.25">
      <c r="A29" s="108" t="s">
        <v>139</v>
      </c>
      <c r="B29" s="25" t="s">
        <v>213</v>
      </c>
      <c r="C29" s="4">
        <v>0</v>
      </c>
      <c r="D29" s="7" t="str">
        <f>IF($B29="N/A","N/A",IF(C29&gt;10,"No",IF(C29&lt;-10,"No","Yes")))</f>
        <v>N/A</v>
      </c>
      <c r="E29" s="4">
        <v>0</v>
      </c>
      <c r="F29" s="7" t="str">
        <f>IF($B29="N/A","N/A",IF(E29&gt;10,"No",IF(E29&lt;-10,"No","Yes")))</f>
        <v>N/A</v>
      </c>
      <c r="G29" s="4">
        <v>0</v>
      </c>
      <c r="H29" s="7" t="str">
        <f>IF($B29="N/A","N/A",IF(G29&gt;10,"No",IF(G29&lt;-10,"No","Yes")))</f>
        <v>N/A</v>
      </c>
      <c r="I29" s="8" t="s">
        <v>1747</v>
      </c>
      <c r="J29" s="8" t="s">
        <v>1747</v>
      </c>
      <c r="K29" s="5" t="s">
        <v>213</v>
      </c>
      <c r="L29" s="85" t="str">
        <f>IF(J29="Div by 0", "N/A", IF(K29="N/A","N/A", IF(J29&gt;VALUE(MID(K29,1,2)), "No", IF(J29&lt;-1*VALUE(MID(K29,1,2)), "No", "Yes"))))</f>
        <v>N/A</v>
      </c>
    </row>
    <row r="30" spans="1:12" x14ac:dyDescent="0.25">
      <c r="A30" s="117" t="s">
        <v>140</v>
      </c>
      <c r="B30" s="22" t="s">
        <v>213</v>
      </c>
      <c r="C30" s="22">
        <v>0</v>
      </c>
      <c r="D30" s="7" t="str">
        <f>IF($B30="N/A","N/A",IF(C30&gt;10,"No",IF(C30&lt;-10,"No","Yes")))</f>
        <v>N/A</v>
      </c>
      <c r="E30" s="22">
        <v>0</v>
      </c>
      <c r="F30" s="7" t="str">
        <f>IF($B30="N/A","N/A",IF(E30&gt;10,"No",IF(E30&lt;-10,"No","Yes")))</f>
        <v>N/A</v>
      </c>
      <c r="G30" s="22">
        <v>0</v>
      </c>
      <c r="H30" s="7" t="str">
        <f>IF($B30="N/A","N/A",IF(G30&gt;10,"No",IF(G30&lt;-10,"No","Yes")))</f>
        <v>N/A</v>
      </c>
      <c r="I30" s="8" t="s">
        <v>1747</v>
      </c>
      <c r="J30" s="8" t="s">
        <v>1747</v>
      </c>
      <c r="K30" s="22" t="s">
        <v>213</v>
      </c>
      <c r="L30" s="85" t="str">
        <f>IF(J30="Div by 0", "N/A", IF(K30="N/A","N/A", IF(J30&gt;VALUE(MID(K30,1,2)), "No", IF(J30&lt;-1*VALUE(MID(K30,1,2)), "No", "Yes"))))</f>
        <v>N/A</v>
      </c>
    </row>
    <row r="31" spans="1:12" x14ac:dyDescent="0.25">
      <c r="A31" s="108" t="s">
        <v>141</v>
      </c>
      <c r="B31" s="21" t="s">
        <v>213</v>
      </c>
      <c r="C31" s="4">
        <v>0</v>
      </c>
      <c r="D31" s="7" t="str">
        <f>IF($B31="N/A","N/A",IF(C31&gt;10,"No",IF(C31&lt;-10,"No","Yes")))</f>
        <v>N/A</v>
      </c>
      <c r="E31" s="4">
        <v>0</v>
      </c>
      <c r="F31" s="7" t="str">
        <f>IF($B31="N/A","N/A",IF(E31&gt;10,"No",IF(E31&lt;-10,"No","Yes")))</f>
        <v>N/A</v>
      </c>
      <c r="G31" s="4">
        <v>0</v>
      </c>
      <c r="H31" s="7" t="str">
        <f>IF($B31="N/A","N/A",IF(G31&gt;10,"No",IF(G31&lt;-10,"No","Yes")))</f>
        <v>N/A</v>
      </c>
      <c r="I31" s="8" t="s">
        <v>1747</v>
      </c>
      <c r="J31" s="8" t="s">
        <v>1747</v>
      </c>
      <c r="K31" s="5" t="s">
        <v>213</v>
      </c>
      <c r="L31" s="85" t="str">
        <f>IF(J31="Div by 0", "N/A", IF(K31="N/A","N/A", IF(J31&gt;VALUE(MID(K31,1,2)), "No", IF(J31&lt;-1*VALUE(MID(K31,1,2)), "No", "Yes"))))</f>
        <v>N/A</v>
      </c>
    </row>
    <row r="32" spans="1:12" ht="12.75" customHeight="1" x14ac:dyDescent="0.25">
      <c r="A32" s="117" t="s">
        <v>142</v>
      </c>
      <c r="B32" s="1" t="s">
        <v>213</v>
      </c>
      <c r="C32" s="1">
        <v>0</v>
      </c>
      <c r="D32" s="7" t="str">
        <f>IF($B32="N/A","N/A",IF(C32&gt;10,"No",IF(C32&lt;-10,"No","Yes")))</f>
        <v>N/A</v>
      </c>
      <c r="E32" s="1">
        <v>0</v>
      </c>
      <c r="F32" s="7" t="str">
        <f>IF($B32="N/A","N/A",IF(E32&gt;10,"No",IF(E32&lt;-10,"No","Yes")))</f>
        <v>N/A</v>
      </c>
      <c r="G32" s="1">
        <v>0</v>
      </c>
      <c r="H32" s="7" t="str">
        <f>IF($B32="N/A","N/A",IF(G32&gt;10,"No",IF(G32&lt;-10,"No","Yes")))</f>
        <v>N/A</v>
      </c>
      <c r="I32" s="8" t="s">
        <v>1747</v>
      </c>
      <c r="J32" s="8" t="s">
        <v>1747</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2559377</v>
      </c>
      <c r="D6" s="7" t="str">
        <f>IF($B6="N/A","N/A",IF(C6&gt;10,"No",IF(C6&lt;-10,"No","Yes")))</f>
        <v>N/A</v>
      </c>
      <c r="E6" s="22">
        <v>2580146</v>
      </c>
      <c r="F6" s="7" t="str">
        <f>IF($B6="N/A","N/A",IF(E6&gt;10,"No",IF(E6&lt;-10,"No","Yes")))</f>
        <v>N/A</v>
      </c>
      <c r="G6" s="22">
        <v>2623639</v>
      </c>
      <c r="H6" s="7" t="str">
        <f>IF($B6="N/A","N/A",IF(G6&gt;10,"No",IF(G6&lt;-10,"No","Yes")))</f>
        <v>N/A</v>
      </c>
      <c r="I6" s="8">
        <v>0.8115</v>
      </c>
      <c r="J6" s="8">
        <v>1.6859999999999999</v>
      </c>
      <c r="K6" s="1" t="s">
        <v>734</v>
      </c>
      <c r="L6" s="85" t="str">
        <f>IF(J6="Div by 0", "N/A", IF(K6="N/A","N/A", IF(J6&gt;VALUE(MID(K6,1,2)), "No", IF(J6&lt;-1*VALUE(MID(K6,1,2)), "No", "Yes"))))</f>
        <v>Yes</v>
      </c>
    </row>
    <row r="7" spans="1:12" x14ac:dyDescent="0.25">
      <c r="A7" s="117" t="s">
        <v>59</v>
      </c>
      <c r="B7" s="22" t="s">
        <v>213</v>
      </c>
      <c r="C7" s="22">
        <v>2147584.33</v>
      </c>
      <c r="D7" s="7" t="str">
        <f>IF($B7="N/A","N/A",IF(C7&gt;10,"No",IF(C7&lt;-10,"No","Yes")))</f>
        <v>N/A</v>
      </c>
      <c r="E7" s="22">
        <v>2163689.08</v>
      </c>
      <c r="F7" s="7" t="str">
        <f>IF($B7="N/A","N/A",IF(E7&gt;10,"No",IF(E7&lt;-10,"No","Yes")))</f>
        <v>N/A</v>
      </c>
      <c r="G7" s="22">
        <v>2186299.83</v>
      </c>
      <c r="H7" s="7" t="str">
        <f>IF($B7="N/A","N/A",IF(G7&gt;10,"No",IF(G7&lt;-10,"No","Yes")))</f>
        <v>N/A</v>
      </c>
      <c r="I7" s="8">
        <v>0.74990000000000001</v>
      </c>
      <c r="J7" s="8">
        <v>1.0449999999999999</v>
      </c>
      <c r="K7" s="1" t="s">
        <v>735</v>
      </c>
      <c r="L7" s="85" t="str">
        <f>IF(J7="Div by 0", "N/A", IF(K7="N/A","N/A", IF(J7&gt;VALUE(MID(K7,1,2)), "No", IF(J7&lt;-1*VALUE(MID(K7,1,2)), "No", "Yes"))))</f>
        <v>Yes</v>
      </c>
    </row>
    <row r="8" spans="1:12" x14ac:dyDescent="0.25">
      <c r="A8" s="127"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85" t="str">
        <f>IF(J8="Div by 0", "N/A", IF(K8="N/A","N/A", IF(J8&gt;VALUE(MID(K8,1,2)), "No", IF(J8&lt;-1*VALUE(MID(K8,1,2)), "No", "Yes"))))</f>
        <v>N/A</v>
      </c>
    </row>
    <row r="9" spans="1:12" x14ac:dyDescent="0.25">
      <c r="A9" s="117" t="s">
        <v>676</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85" t="str">
        <f t="shared" ref="L9:L11" si="3">IF(J9="Div by 0", "N/A", IF(K9="N/A","N/A", IF(J9&gt;VALUE(MID(K9,1,2)), "No", IF(J9&lt;-1*VALUE(MID(K9,1,2)), "No", "Yes"))))</f>
        <v>N/A</v>
      </c>
    </row>
    <row r="10" spans="1:12" x14ac:dyDescent="0.25">
      <c r="A10" s="117"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85" t="str">
        <f t="shared" si="3"/>
        <v>N/A</v>
      </c>
    </row>
    <row r="11" spans="1:12" x14ac:dyDescent="0.25">
      <c r="A11" s="117" t="s">
        <v>169</v>
      </c>
      <c r="B11" s="22" t="s">
        <v>213</v>
      </c>
      <c r="C11" s="4">
        <v>0</v>
      </c>
      <c r="D11" s="7" t="str">
        <f t="shared" si="0"/>
        <v>N/A</v>
      </c>
      <c r="E11" s="4">
        <v>0</v>
      </c>
      <c r="F11" s="7" t="str">
        <f t="shared" si="1"/>
        <v>N/A</v>
      </c>
      <c r="G11" s="4">
        <v>0</v>
      </c>
      <c r="H11" s="7" t="str">
        <f t="shared" si="2"/>
        <v>N/A</v>
      </c>
      <c r="I11" s="8" t="s">
        <v>1747</v>
      </c>
      <c r="J11" s="8" t="s">
        <v>1747</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85" t="str">
        <f>IF(J12="Div by 0", "N/A", IF(K12="N/A","N/A", IF(J12&gt;VALUE(MID(K12,1,2)), "No", IF(J12&lt;-1*VALUE(MID(K12,1,2)), "No", "Yes"))))</f>
        <v>N/A</v>
      </c>
    </row>
    <row r="13" spans="1:12" x14ac:dyDescent="0.25">
      <c r="A13" s="84" t="s">
        <v>364</v>
      </c>
      <c r="B13" s="33" t="s">
        <v>213</v>
      </c>
      <c r="C13" s="4">
        <v>99.156357192000002</v>
      </c>
      <c r="D13" s="9" t="str">
        <f>IF($B13="N/A","N/A",IF(C13&gt;=95,"Yes","No"))</f>
        <v>N/A</v>
      </c>
      <c r="E13" s="4">
        <v>99.297636644999997</v>
      </c>
      <c r="F13" s="9" t="str">
        <f>IF($B13="N/A","N/A",IF(E13&gt;=95,"Yes","No"))</f>
        <v>N/A</v>
      </c>
      <c r="G13" s="4">
        <v>99.262665329000001</v>
      </c>
      <c r="H13" s="7" t="str">
        <f>IF($B13="N/A","N/A",IF(G13&gt;=95,"Yes","No"))</f>
        <v>N/A</v>
      </c>
      <c r="I13" s="8">
        <v>0.14249999999999999</v>
      </c>
      <c r="J13" s="8">
        <v>-3.5000000000000003E-2</v>
      </c>
      <c r="K13" s="25" t="s">
        <v>735</v>
      </c>
      <c r="L13" s="85" t="str">
        <f t="shared" ref="L13:L70" si="4">IF(J13="Div by 0", "N/A", IF(K13="N/A","N/A", IF(J13&gt;VALUE(MID(K13,1,2)), "No", IF(J13&lt;-1*VALUE(MID(K13,1,2)), "No", "Yes"))))</f>
        <v>Yes</v>
      </c>
    </row>
    <row r="14" spans="1:12" x14ac:dyDescent="0.25">
      <c r="A14" s="128" t="s">
        <v>365</v>
      </c>
      <c r="B14" s="33" t="s">
        <v>213</v>
      </c>
      <c r="C14" s="34">
        <v>0.84364280840000005</v>
      </c>
      <c r="D14" s="34" t="str">
        <f>IF($B14="N/A","N/A",IF(C14&gt;10,"No",IF(C14&lt;-10,"No","Yes")))</f>
        <v>N/A</v>
      </c>
      <c r="E14" s="34">
        <v>0.70236335459999999</v>
      </c>
      <c r="F14" s="9" t="str">
        <f>IF($B14="N/A","N/A",IF(E14&gt;95,"Yes","No"))</f>
        <v>N/A</v>
      </c>
      <c r="G14" s="34">
        <v>0.73733467139999997</v>
      </c>
      <c r="H14" s="7" t="str">
        <f>IF($B14="N/A","N/A",IF(G14&gt;95,"Yes","No"))</f>
        <v>N/A</v>
      </c>
      <c r="I14" s="35">
        <v>-16.7</v>
      </c>
      <c r="J14" s="35">
        <v>4.9790000000000001</v>
      </c>
      <c r="K14" s="36" t="s">
        <v>213</v>
      </c>
      <c r="L14" s="85" t="str">
        <f t="shared" si="4"/>
        <v>N/A</v>
      </c>
    </row>
    <row r="15" spans="1:12" x14ac:dyDescent="0.25">
      <c r="A15" s="128" t="s">
        <v>366</v>
      </c>
      <c r="B15" s="33" t="s">
        <v>213</v>
      </c>
      <c r="C15" s="34">
        <v>0</v>
      </c>
      <c r="D15" s="34" t="str">
        <f t="shared" ref="D15:D21" si="5">IF($B15="N/A","N/A",IF(C15&gt;10,"No",IF(C15&lt;-10,"No","Yes")))</f>
        <v>N/A</v>
      </c>
      <c r="E15" s="34">
        <v>0</v>
      </c>
      <c r="F15" s="34" t="str">
        <f t="shared" ref="F15:F21" si="6">IF($B15="N/A","N/A",IF(E15&gt;10,"No",IF(E15&lt;-10,"No","Yes")))</f>
        <v>N/A</v>
      </c>
      <c r="G15" s="34">
        <v>0</v>
      </c>
      <c r="H15" s="37" t="str">
        <f t="shared" ref="H15:H21" si="7">IF($B15="N/A","N/A",IF(G15&gt;10,"No",IF(G15&lt;-10,"No","Yes")))</f>
        <v>N/A</v>
      </c>
      <c r="I15" s="35" t="s">
        <v>1747</v>
      </c>
      <c r="J15" s="35" t="s">
        <v>1747</v>
      </c>
      <c r="K15" s="36" t="s">
        <v>213</v>
      </c>
      <c r="L15" s="85" t="str">
        <f t="shared" si="4"/>
        <v>N/A</v>
      </c>
    </row>
    <row r="16" spans="1:12" x14ac:dyDescent="0.25">
      <c r="A16" s="128" t="s">
        <v>367</v>
      </c>
      <c r="B16" s="33" t="s">
        <v>213</v>
      </c>
      <c r="C16" s="38">
        <v>21592</v>
      </c>
      <c r="D16" s="38" t="str">
        <f t="shared" si="5"/>
        <v>N/A</v>
      </c>
      <c r="E16" s="38">
        <v>18122</v>
      </c>
      <c r="F16" s="38" t="str">
        <f t="shared" si="6"/>
        <v>N/A</v>
      </c>
      <c r="G16" s="38">
        <v>19345</v>
      </c>
      <c r="H16" s="37" t="str">
        <f t="shared" si="7"/>
        <v>N/A</v>
      </c>
      <c r="I16" s="35">
        <v>-16.100000000000001</v>
      </c>
      <c r="J16" s="35">
        <v>6.7489999999999997</v>
      </c>
      <c r="K16" s="36" t="s">
        <v>213</v>
      </c>
      <c r="L16" s="85" t="str">
        <f t="shared" si="4"/>
        <v>N/A</v>
      </c>
    </row>
    <row r="17" spans="1:12" x14ac:dyDescent="0.25">
      <c r="A17" s="129" t="s">
        <v>368</v>
      </c>
      <c r="B17" s="33" t="s">
        <v>213</v>
      </c>
      <c r="C17" s="34">
        <v>0.84364280840000005</v>
      </c>
      <c r="D17" s="37" t="str">
        <f t="shared" si="5"/>
        <v>N/A</v>
      </c>
      <c r="E17" s="34">
        <v>0.70236335459999999</v>
      </c>
      <c r="F17" s="37" t="str">
        <f t="shared" si="6"/>
        <v>N/A</v>
      </c>
      <c r="G17" s="34">
        <v>0.73733467139999997</v>
      </c>
      <c r="H17" s="37" t="str">
        <f t="shared" si="7"/>
        <v>N/A</v>
      </c>
      <c r="I17" s="35">
        <v>-16.7</v>
      </c>
      <c r="J17" s="35">
        <v>4.9790000000000001</v>
      </c>
      <c r="K17" s="36" t="s">
        <v>213</v>
      </c>
      <c r="L17" s="85" t="str">
        <f t="shared" si="4"/>
        <v>N/A</v>
      </c>
    </row>
    <row r="18" spans="1:12" x14ac:dyDescent="0.25">
      <c r="A18" s="128" t="s">
        <v>677</v>
      </c>
      <c r="B18" s="33" t="s">
        <v>213</v>
      </c>
      <c r="C18" s="34">
        <v>81.965542794000001</v>
      </c>
      <c r="D18" s="37" t="str">
        <f t="shared" si="5"/>
        <v>N/A</v>
      </c>
      <c r="E18" s="34">
        <v>80.305705771999996</v>
      </c>
      <c r="F18" s="37" t="str">
        <f t="shared" si="6"/>
        <v>N/A</v>
      </c>
      <c r="G18" s="34">
        <v>79.085034893</v>
      </c>
      <c r="H18" s="37" t="str">
        <f t="shared" si="7"/>
        <v>N/A</v>
      </c>
      <c r="I18" s="8">
        <v>-2.0299999999999998</v>
      </c>
      <c r="J18" s="8">
        <v>-1.52</v>
      </c>
      <c r="K18" s="36" t="s">
        <v>213</v>
      </c>
      <c r="L18" s="85" t="str">
        <f t="shared" si="4"/>
        <v>N/A</v>
      </c>
    </row>
    <row r="19" spans="1:12" x14ac:dyDescent="0.25">
      <c r="A19" s="128" t="s">
        <v>678</v>
      </c>
      <c r="B19" s="33" t="s">
        <v>213</v>
      </c>
      <c r="C19" s="34">
        <v>32.405520563000003</v>
      </c>
      <c r="D19" s="37" t="str">
        <f t="shared" si="5"/>
        <v>N/A</v>
      </c>
      <c r="E19" s="34">
        <v>28.799249531000001</v>
      </c>
      <c r="F19" s="37" t="str">
        <f t="shared" si="6"/>
        <v>N/A</v>
      </c>
      <c r="G19" s="34">
        <v>28.622383044999999</v>
      </c>
      <c r="H19" s="37" t="str">
        <f t="shared" si="7"/>
        <v>N/A</v>
      </c>
      <c r="I19" s="8">
        <v>-11.1</v>
      </c>
      <c r="J19" s="8">
        <v>-0.61399999999999999</v>
      </c>
      <c r="K19" s="36" t="s">
        <v>213</v>
      </c>
      <c r="L19" s="85" t="str">
        <f t="shared" si="4"/>
        <v>N/A</v>
      </c>
    </row>
    <row r="20" spans="1:12" ht="25" x14ac:dyDescent="0.25">
      <c r="A20" s="128" t="s">
        <v>679</v>
      </c>
      <c r="B20" s="33" t="s">
        <v>213</v>
      </c>
      <c r="C20" s="34">
        <v>16.705261208</v>
      </c>
      <c r="D20" s="37" t="str">
        <f t="shared" si="5"/>
        <v>N/A</v>
      </c>
      <c r="E20" s="34">
        <v>19.330096015999999</v>
      </c>
      <c r="F20" s="37" t="str">
        <f t="shared" si="6"/>
        <v>N/A</v>
      </c>
      <c r="G20" s="34">
        <v>21.333677952999999</v>
      </c>
      <c r="H20" s="37" t="str">
        <f t="shared" si="7"/>
        <v>N/A</v>
      </c>
      <c r="I20" s="8">
        <v>15.71</v>
      </c>
      <c r="J20" s="8">
        <v>10.37</v>
      </c>
      <c r="K20" s="36" t="s">
        <v>213</v>
      </c>
      <c r="L20" s="85" t="str">
        <f t="shared" si="4"/>
        <v>N/A</v>
      </c>
    </row>
    <row r="21" spans="1:12" ht="25" x14ac:dyDescent="0.25">
      <c r="A21" s="128" t="s">
        <v>680</v>
      </c>
      <c r="B21" s="33" t="s">
        <v>213</v>
      </c>
      <c r="C21" s="34">
        <v>0.57428677289999996</v>
      </c>
      <c r="D21" s="37" t="str">
        <f t="shared" si="5"/>
        <v>N/A</v>
      </c>
      <c r="E21" s="34">
        <v>0.29798035540000001</v>
      </c>
      <c r="F21" s="37" t="str">
        <f t="shared" si="6"/>
        <v>N/A</v>
      </c>
      <c r="G21" s="34">
        <v>0.1550788317</v>
      </c>
      <c r="H21" s="37" t="str">
        <f t="shared" si="7"/>
        <v>N/A</v>
      </c>
      <c r="I21" s="8">
        <v>-48.1</v>
      </c>
      <c r="J21" s="8">
        <v>-48</v>
      </c>
      <c r="K21" s="36" t="s">
        <v>213</v>
      </c>
      <c r="L21" s="85" t="str">
        <f t="shared" si="4"/>
        <v>N/A</v>
      </c>
    </row>
    <row r="22" spans="1:12" x14ac:dyDescent="0.25">
      <c r="A22" s="108" t="s">
        <v>1687</v>
      </c>
      <c r="B22" s="25" t="s">
        <v>217</v>
      </c>
      <c r="C22" s="1">
        <v>222</v>
      </c>
      <c r="D22" s="7" t="str">
        <f>IF($B22="N/A","N/A",IF(C22&gt;0,"No",IF(C22&lt;0,"No","Yes")))</f>
        <v>No</v>
      </c>
      <c r="E22" s="1">
        <v>321</v>
      </c>
      <c r="F22" s="7" t="str">
        <f>IF($B22="N/A","N/A",IF(E22&gt;0,"No",IF(E22&lt;0,"No","Yes")))</f>
        <v>No</v>
      </c>
      <c r="G22" s="1">
        <v>191</v>
      </c>
      <c r="H22" s="7" t="str">
        <f>IF($B22="N/A","N/A",IF(G22&gt;0,"No",IF(G22&lt;0,"No","Yes")))</f>
        <v>No</v>
      </c>
      <c r="I22" s="8">
        <v>44.59</v>
      </c>
      <c r="J22" s="8">
        <v>-40.5</v>
      </c>
      <c r="K22" s="25" t="s">
        <v>213</v>
      </c>
      <c r="L22" s="85" t="str">
        <f t="shared" si="4"/>
        <v>N/A</v>
      </c>
    </row>
    <row r="23" spans="1:12" x14ac:dyDescent="0.25">
      <c r="A23" s="130" t="s">
        <v>145</v>
      </c>
      <c r="B23" s="25" t="s">
        <v>279</v>
      </c>
      <c r="C23" s="4">
        <v>1.73479718E-2</v>
      </c>
      <c r="D23" s="7" t="str">
        <f>IF($B23="N/A","N/A",IF(C23&gt;=10,"No",IF(C23&lt;0,"No","Yes")))</f>
        <v>Yes</v>
      </c>
      <c r="E23" s="4">
        <v>2.4882312899999998E-2</v>
      </c>
      <c r="F23" s="7" t="str">
        <f>IF($B23="N/A","N/A",IF(E23&gt;=10,"No",IF(E23&lt;0,"No","Yes")))</f>
        <v>Yes</v>
      </c>
      <c r="G23" s="4">
        <v>1.4559929900000001E-2</v>
      </c>
      <c r="H23" s="7" t="str">
        <f>IF($B23="N/A","N/A",IF(G23&gt;=10,"No",IF(G23&lt;0,"No","Yes")))</f>
        <v>Yes</v>
      </c>
      <c r="I23" s="8">
        <v>43.43</v>
      </c>
      <c r="J23" s="8">
        <v>-41.5</v>
      </c>
      <c r="K23" s="25" t="s">
        <v>213</v>
      </c>
      <c r="L23" s="85" t="str">
        <f t="shared" si="4"/>
        <v>N/A</v>
      </c>
    </row>
    <row r="24" spans="1:12" x14ac:dyDescent="0.25">
      <c r="A24" s="108" t="s">
        <v>424</v>
      </c>
      <c r="B24" s="21" t="s">
        <v>213</v>
      </c>
      <c r="C24" s="9">
        <v>94.819819820000006</v>
      </c>
      <c r="D24" s="37" t="str">
        <f t="shared" ref="D24:D27" si="8">IF($B24="N/A","N/A",IF(C24&gt;10,"No",IF(C24&lt;-10,"No","Yes")))</f>
        <v>N/A</v>
      </c>
      <c r="E24" s="9">
        <v>96.573208722999993</v>
      </c>
      <c r="F24" s="7" t="str">
        <f t="shared" ref="F24:F27" si="9">IF($B24="N/A","N/A",IF(E24&gt;10,"No",IF(E24&lt;-10,"No","Yes")))</f>
        <v>N/A</v>
      </c>
      <c r="G24" s="9">
        <v>95.026178009999995</v>
      </c>
      <c r="H24" s="7" t="str">
        <f t="shared" ref="H24:H27" si="10">IF($B24="N/A","N/A",IF(G24&gt;10,"No",IF(G24&lt;-10,"No","Yes")))</f>
        <v>N/A</v>
      </c>
      <c r="I24" s="8">
        <v>1.849</v>
      </c>
      <c r="J24" s="8">
        <v>-1.6</v>
      </c>
      <c r="K24" s="25" t="s">
        <v>213</v>
      </c>
      <c r="L24" s="85" t="str">
        <f t="shared" si="4"/>
        <v>N/A</v>
      </c>
    </row>
    <row r="25" spans="1:12" x14ac:dyDescent="0.25">
      <c r="A25" s="108" t="s">
        <v>425</v>
      </c>
      <c r="B25" s="21" t="s">
        <v>213</v>
      </c>
      <c r="C25" s="9">
        <v>10.135135135000001</v>
      </c>
      <c r="D25" s="37" t="str">
        <f t="shared" si="8"/>
        <v>N/A</v>
      </c>
      <c r="E25" s="9">
        <v>14.953271028</v>
      </c>
      <c r="F25" s="7" t="str">
        <f t="shared" si="9"/>
        <v>N/A</v>
      </c>
      <c r="G25" s="9">
        <v>9.9476439791000004</v>
      </c>
      <c r="H25" s="7" t="str">
        <f t="shared" si="10"/>
        <v>N/A</v>
      </c>
      <c r="I25" s="8">
        <v>47.54</v>
      </c>
      <c r="J25" s="8">
        <v>-33.5</v>
      </c>
      <c r="K25" s="25" t="s">
        <v>213</v>
      </c>
      <c r="L25" s="85" t="str">
        <f t="shared" si="4"/>
        <v>N/A</v>
      </c>
    </row>
    <row r="26" spans="1:12" x14ac:dyDescent="0.25">
      <c r="A26" s="108" t="s">
        <v>421</v>
      </c>
      <c r="B26" s="21" t="s">
        <v>213</v>
      </c>
      <c r="C26" s="9">
        <v>0.22522522519999999</v>
      </c>
      <c r="D26" s="37" t="str">
        <f t="shared" si="8"/>
        <v>N/A</v>
      </c>
      <c r="E26" s="9">
        <v>0.15576323989999999</v>
      </c>
      <c r="F26" s="7" t="str">
        <f t="shared" si="9"/>
        <v>N/A</v>
      </c>
      <c r="G26" s="9">
        <v>0</v>
      </c>
      <c r="H26" s="7" t="str">
        <f t="shared" si="10"/>
        <v>N/A</v>
      </c>
      <c r="I26" s="8">
        <v>-30.8</v>
      </c>
      <c r="J26" s="8">
        <v>-100</v>
      </c>
      <c r="K26" s="25" t="s">
        <v>213</v>
      </c>
      <c r="L26" s="85" t="str">
        <f t="shared" si="4"/>
        <v>N/A</v>
      </c>
    </row>
    <row r="27" spans="1:12" x14ac:dyDescent="0.25">
      <c r="A27" s="108" t="s">
        <v>422</v>
      </c>
      <c r="B27" s="21" t="s">
        <v>213</v>
      </c>
      <c r="C27" s="9">
        <v>0.45045045049999999</v>
      </c>
      <c r="D27" s="37" t="str">
        <f t="shared" si="8"/>
        <v>N/A</v>
      </c>
      <c r="E27" s="9">
        <v>0.15576323989999999</v>
      </c>
      <c r="F27" s="7" t="str">
        <f t="shared" si="9"/>
        <v>N/A</v>
      </c>
      <c r="G27" s="9">
        <v>0</v>
      </c>
      <c r="H27" s="7" t="str">
        <f t="shared" si="10"/>
        <v>N/A</v>
      </c>
      <c r="I27" s="8">
        <v>-65.400000000000006</v>
      </c>
      <c r="J27" s="8">
        <v>-100</v>
      </c>
      <c r="K27" s="25" t="s">
        <v>213</v>
      </c>
      <c r="L27" s="85" t="str">
        <f t="shared" si="4"/>
        <v>N/A</v>
      </c>
    </row>
    <row r="28" spans="1:12" x14ac:dyDescent="0.25">
      <c r="A28" s="108" t="s">
        <v>950</v>
      </c>
      <c r="B28" s="21" t="s">
        <v>213</v>
      </c>
      <c r="C28" s="34">
        <v>19.518031145999998</v>
      </c>
      <c r="D28" s="37" t="str">
        <f>IF($B28="N/A","N/A",IF(C28&gt;10,"No",IF(C28&lt;-10,"No","Yes")))</f>
        <v>N/A</v>
      </c>
      <c r="E28" s="34">
        <v>19.793027215999999</v>
      </c>
      <c r="F28" s="37" t="str">
        <f>IF($B28="N/A","N/A",IF(E28&gt;10,"No",IF(E28&lt;-10,"No","Yes")))</f>
        <v>N/A</v>
      </c>
      <c r="G28" s="34">
        <v>19.924044427999998</v>
      </c>
      <c r="H28" s="37" t="str">
        <f>IF($B28="N/A","N/A",IF(G28&gt;10,"No",IF(G28&lt;-10,"No","Yes")))</f>
        <v>N/A</v>
      </c>
      <c r="I28" s="8">
        <v>1.409</v>
      </c>
      <c r="J28" s="8">
        <v>0.66190000000000004</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100</v>
      </c>
      <c r="D30" s="7" t="str">
        <f>IF($B30="N/A","N/A",IF(C30&gt;=98,"Yes","No"))</f>
        <v>Yes</v>
      </c>
      <c r="E30" s="9">
        <v>100</v>
      </c>
      <c r="F30" s="7" t="str">
        <f>IF($B30="N/A","N/A",IF(E30&gt;=98,"Yes","No"))</f>
        <v>Yes</v>
      </c>
      <c r="G30" s="9">
        <v>100</v>
      </c>
      <c r="H30" s="7" t="str">
        <f>IF($B30="N/A","N/A",IF(G30&gt;=98,"Yes","No"))</f>
        <v>Yes</v>
      </c>
      <c r="I30" s="8">
        <v>0</v>
      </c>
      <c r="J30" s="8">
        <v>0</v>
      </c>
      <c r="K30" s="25" t="s">
        <v>735</v>
      </c>
      <c r="L30" s="85" t="str">
        <f t="shared" si="4"/>
        <v>Yes</v>
      </c>
    </row>
    <row r="31" spans="1:12" x14ac:dyDescent="0.25">
      <c r="A31" s="108" t="s">
        <v>18</v>
      </c>
      <c r="B31" s="25" t="s">
        <v>277</v>
      </c>
      <c r="C31" s="9">
        <v>99.997147742999999</v>
      </c>
      <c r="D31" s="7" t="str">
        <f>IF($B31="N/A","N/A",IF(C31&gt;=95,"Yes","No"))</f>
        <v>Yes</v>
      </c>
      <c r="E31" s="9">
        <v>99.999961243000001</v>
      </c>
      <c r="F31" s="7" t="str">
        <f>IF($B31="N/A","N/A",IF(E31&gt;=95,"Yes","No"))</f>
        <v>Yes</v>
      </c>
      <c r="G31" s="9">
        <v>99.999733195000005</v>
      </c>
      <c r="H31" s="7" t="str">
        <f>IF($B31="N/A","N/A",IF(G31&gt;=95,"Yes","No"))</f>
        <v>Yes</v>
      </c>
      <c r="I31" s="8">
        <v>2.8E-3</v>
      </c>
      <c r="J31" s="8">
        <v>0</v>
      </c>
      <c r="K31" s="25" t="s">
        <v>735</v>
      </c>
      <c r="L31" s="85" t="str">
        <f t="shared" si="4"/>
        <v>Yes</v>
      </c>
    </row>
    <row r="32" spans="1:12" x14ac:dyDescent="0.25">
      <c r="A32" s="108" t="s">
        <v>23</v>
      </c>
      <c r="B32" s="21" t="s">
        <v>213</v>
      </c>
      <c r="C32" s="9">
        <v>59.567230619</v>
      </c>
      <c r="D32" s="7" t="str">
        <f t="shared" ref="D32:D37" si="11">IF($B32="N/A","N/A",IF(C32&gt;10,"No",IF(C32&lt;-10,"No","Yes")))</f>
        <v>N/A</v>
      </c>
      <c r="E32" s="9">
        <v>59.326720270999999</v>
      </c>
      <c r="F32" s="7" t="str">
        <f t="shared" ref="F32:F37" si="12">IF($B32="N/A","N/A",IF(E32&gt;10,"No",IF(E32&lt;-10,"No","Yes")))</f>
        <v>N/A</v>
      </c>
      <c r="G32" s="9">
        <v>59.045051549</v>
      </c>
      <c r="H32" s="7" t="str">
        <f t="shared" ref="H32:H37" si="13">IF($B32="N/A","N/A",IF(G32&gt;10,"No",IF(G32&lt;-10,"No","Yes")))</f>
        <v>N/A</v>
      </c>
      <c r="I32" s="8">
        <v>-0.40400000000000003</v>
      </c>
      <c r="J32" s="8">
        <v>-0.47499999999999998</v>
      </c>
      <c r="K32" s="25" t="s">
        <v>735</v>
      </c>
      <c r="L32" s="85" t="str">
        <f t="shared" si="4"/>
        <v>Yes</v>
      </c>
    </row>
    <row r="33" spans="1:12" x14ac:dyDescent="0.25">
      <c r="A33" s="108" t="s">
        <v>24</v>
      </c>
      <c r="B33" s="21" t="s">
        <v>213</v>
      </c>
      <c r="C33" s="9">
        <v>25.630573378000001</v>
      </c>
      <c r="D33" s="7" t="str">
        <f t="shared" si="11"/>
        <v>N/A</v>
      </c>
      <c r="E33" s="9">
        <v>25.729396709</v>
      </c>
      <c r="F33" s="7" t="str">
        <f t="shared" si="12"/>
        <v>N/A</v>
      </c>
      <c r="G33" s="9">
        <v>25.630507856000001</v>
      </c>
      <c r="H33" s="7" t="str">
        <f t="shared" si="13"/>
        <v>N/A</v>
      </c>
      <c r="I33" s="8">
        <v>0.3856</v>
      </c>
      <c r="J33" s="8">
        <v>-0.38400000000000001</v>
      </c>
      <c r="K33" s="25" t="s">
        <v>735</v>
      </c>
      <c r="L33" s="85" t="str">
        <f t="shared" si="4"/>
        <v>Yes</v>
      </c>
    </row>
    <row r="34" spans="1:12" x14ac:dyDescent="0.25">
      <c r="A34" s="108" t="s">
        <v>25</v>
      </c>
      <c r="B34" s="21" t="s">
        <v>213</v>
      </c>
      <c r="C34" s="9">
        <v>0.20129898800000001</v>
      </c>
      <c r="D34" s="7" t="str">
        <f t="shared" si="11"/>
        <v>N/A</v>
      </c>
      <c r="E34" s="9">
        <v>0.1867723764</v>
      </c>
      <c r="F34" s="7" t="str">
        <f t="shared" si="12"/>
        <v>N/A</v>
      </c>
      <c r="G34" s="9">
        <v>0.18584873909999999</v>
      </c>
      <c r="H34" s="7" t="str">
        <f t="shared" si="13"/>
        <v>N/A</v>
      </c>
      <c r="I34" s="8">
        <v>-7.22</v>
      </c>
      <c r="J34" s="8">
        <v>-0.495</v>
      </c>
      <c r="K34" s="25" t="s">
        <v>735</v>
      </c>
      <c r="L34" s="85" t="str">
        <f t="shared" si="4"/>
        <v>Yes</v>
      </c>
    </row>
    <row r="35" spans="1:12" x14ac:dyDescent="0.25">
      <c r="A35" s="108" t="s">
        <v>26</v>
      </c>
      <c r="B35" s="25" t="s">
        <v>213</v>
      </c>
      <c r="C35" s="9">
        <v>2.5545279182999998</v>
      </c>
      <c r="D35" s="7" t="str">
        <f t="shared" si="11"/>
        <v>N/A</v>
      </c>
      <c r="E35" s="9">
        <v>2.6485710499000001</v>
      </c>
      <c r="F35" s="7" t="str">
        <f t="shared" si="12"/>
        <v>N/A</v>
      </c>
      <c r="G35" s="9">
        <v>2.7318163817999999</v>
      </c>
      <c r="H35" s="7" t="str">
        <f t="shared" si="13"/>
        <v>N/A</v>
      </c>
      <c r="I35" s="8">
        <v>3.681</v>
      </c>
      <c r="J35" s="8">
        <v>3.1429999999999998</v>
      </c>
      <c r="K35" s="25" t="s">
        <v>213</v>
      </c>
      <c r="L35" s="85" t="str">
        <f t="shared" si="4"/>
        <v>N/A</v>
      </c>
    </row>
    <row r="36" spans="1:12" x14ac:dyDescent="0.25">
      <c r="A36" s="108" t="s">
        <v>60</v>
      </c>
      <c r="B36" s="25" t="s">
        <v>213</v>
      </c>
      <c r="C36" s="9">
        <v>5.9623885000000001E-2</v>
      </c>
      <c r="D36" s="7" t="str">
        <f t="shared" si="11"/>
        <v>N/A</v>
      </c>
      <c r="E36" s="9">
        <v>6.2050752200000003E-2</v>
      </c>
      <c r="F36" s="7" t="str">
        <f t="shared" si="12"/>
        <v>N/A</v>
      </c>
      <c r="G36" s="9">
        <v>6.4490579699999995E-2</v>
      </c>
      <c r="H36" s="7" t="str">
        <f t="shared" si="13"/>
        <v>N/A</v>
      </c>
      <c r="I36" s="8">
        <v>4.07</v>
      </c>
      <c r="J36" s="8">
        <v>3.9319999999999999</v>
      </c>
      <c r="K36" s="25" t="s">
        <v>213</v>
      </c>
      <c r="L36" s="85" t="str">
        <f t="shared" si="4"/>
        <v>N/A</v>
      </c>
    </row>
    <row r="37" spans="1:12" x14ac:dyDescent="0.25">
      <c r="A37" s="108" t="s">
        <v>61</v>
      </c>
      <c r="B37" s="25" t="s">
        <v>213</v>
      </c>
      <c r="C37" s="9">
        <v>0.26381420169999997</v>
      </c>
      <c r="D37" s="7" t="str">
        <f t="shared" si="11"/>
        <v>N/A</v>
      </c>
      <c r="E37" s="9">
        <v>0.28510014550000001</v>
      </c>
      <c r="F37" s="7" t="str">
        <f t="shared" si="12"/>
        <v>N/A</v>
      </c>
      <c r="G37" s="9">
        <v>0.30187079849999998</v>
      </c>
      <c r="H37" s="7" t="str">
        <f t="shared" si="13"/>
        <v>N/A</v>
      </c>
      <c r="I37" s="8">
        <v>8.0690000000000008</v>
      </c>
      <c r="J37" s="8">
        <v>5.8819999999999997</v>
      </c>
      <c r="K37" s="25" t="s">
        <v>213</v>
      </c>
      <c r="L37" s="85" t="str">
        <f t="shared" si="4"/>
        <v>N/A</v>
      </c>
    </row>
    <row r="38" spans="1:12" x14ac:dyDescent="0.25">
      <c r="A38" s="108" t="s">
        <v>62</v>
      </c>
      <c r="B38" s="25" t="s">
        <v>278</v>
      </c>
      <c r="C38" s="9">
        <v>12.274080763000001</v>
      </c>
      <c r="D38" s="7" t="str">
        <f>IF($B38="N/A","N/A",IF(C38&gt;=5,"No",IF(C38&lt;0,"No","Yes")))</f>
        <v>No</v>
      </c>
      <c r="E38" s="9">
        <v>12.349068619000001</v>
      </c>
      <c r="F38" s="7" t="str">
        <f>IF($B38="N/A","N/A",IF(E38&gt;=5,"No",IF(E38&lt;0,"No","Yes")))</f>
        <v>No</v>
      </c>
      <c r="G38" s="9">
        <v>12.658220129</v>
      </c>
      <c r="H38" s="7" t="str">
        <f>IF($B38="N/A","N/A",IF(G38&gt;=5,"No",IF(G38&lt;0,"No","Yes")))</f>
        <v>No</v>
      </c>
      <c r="I38" s="8">
        <v>0.6109</v>
      </c>
      <c r="J38" s="8">
        <v>2.5030000000000001</v>
      </c>
      <c r="K38" s="25" t="s">
        <v>735</v>
      </c>
      <c r="L38" s="85" t="str">
        <f t="shared" si="4"/>
        <v>Yes</v>
      </c>
    </row>
    <row r="39" spans="1:12" x14ac:dyDescent="0.25">
      <c r="A39" s="108" t="s">
        <v>63</v>
      </c>
      <c r="B39" s="25" t="s">
        <v>213</v>
      </c>
      <c r="C39" s="9">
        <v>12.323584996999999</v>
      </c>
      <c r="D39" s="7" t="str">
        <f>IF($B39="N/A","N/A",IF(C39&gt;10,"No",IF(C39&lt;-10,"No","Yes")))</f>
        <v>N/A</v>
      </c>
      <c r="E39" s="9">
        <v>12.65823717</v>
      </c>
      <c r="F39" s="7" t="str">
        <f>IF($B39="N/A","N/A",IF(E39&gt;10,"No",IF(E39&lt;-10,"No","Yes")))</f>
        <v>N/A</v>
      </c>
      <c r="G39" s="9">
        <v>13.009030587</v>
      </c>
      <c r="H39" s="7" t="str">
        <f>IF($B39="N/A","N/A",IF(G39&gt;10,"No",IF(G39&lt;-10,"No","Yes")))</f>
        <v>N/A</v>
      </c>
      <c r="I39" s="8">
        <v>2.7160000000000002</v>
      </c>
      <c r="J39" s="8">
        <v>2.7709999999999999</v>
      </c>
      <c r="K39" s="25" t="s">
        <v>735</v>
      </c>
      <c r="L39" s="85" t="str">
        <f t="shared" si="4"/>
        <v>Yes</v>
      </c>
    </row>
    <row r="40" spans="1:12" x14ac:dyDescent="0.25">
      <c r="A40" s="108" t="s">
        <v>64</v>
      </c>
      <c r="B40" s="25" t="s">
        <v>213</v>
      </c>
      <c r="C40" s="9">
        <v>73.400400117999993</v>
      </c>
      <c r="D40" s="7" t="str">
        <f>IF($B40="N/A","N/A",IF(C40&gt;10,"No",IF(C40&lt;-10,"No","Yes")))</f>
        <v>N/A</v>
      </c>
      <c r="E40" s="9">
        <v>71.995186787999998</v>
      </c>
      <c r="F40" s="7" t="str">
        <f>IF($B40="N/A","N/A",IF(E40&gt;10,"No",IF(E40&lt;-10,"No","Yes")))</f>
        <v>N/A</v>
      </c>
      <c r="G40" s="9">
        <v>71.019307960999996</v>
      </c>
      <c r="H40" s="7" t="str">
        <f>IF($B40="N/A","N/A",IF(G40&gt;10,"No",IF(G40&lt;-10,"No","Yes")))</f>
        <v>N/A</v>
      </c>
      <c r="I40" s="8">
        <v>-1.91</v>
      </c>
      <c r="J40" s="8">
        <v>-1.36</v>
      </c>
      <c r="K40" s="25" t="s">
        <v>735</v>
      </c>
      <c r="L40" s="85" t="str">
        <f t="shared" si="4"/>
        <v>Yes</v>
      </c>
    </row>
    <row r="41" spans="1:12" x14ac:dyDescent="0.25">
      <c r="A41" s="84" t="s">
        <v>19</v>
      </c>
      <c r="B41" s="21" t="s">
        <v>281</v>
      </c>
      <c r="C41" s="4">
        <v>2.8846082465</v>
      </c>
      <c r="D41" s="7" t="str">
        <f>IF($B41="N/A","N/A",IF(C41&gt;8,"No",IF(C41&lt;2,"No","Yes")))</f>
        <v>Yes</v>
      </c>
      <c r="E41" s="4">
        <v>2.8070892112000001</v>
      </c>
      <c r="F41" s="7" t="str">
        <f>IF($B41="N/A","N/A",IF(E41&gt;8,"No",IF(E41&lt;2,"No","Yes")))</f>
        <v>Yes</v>
      </c>
      <c r="G41" s="4">
        <v>2.8151357713</v>
      </c>
      <c r="H41" s="7" t="str">
        <f>IF($B41="N/A","N/A",IF(G41&gt;8,"No",IF(G41&lt;2,"No","Yes")))</f>
        <v>Yes</v>
      </c>
      <c r="I41" s="8">
        <v>-2.69</v>
      </c>
      <c r="J41" s="8">
        <v>0.28670000000000001</v>
      </c>
      <c r="K41" s="25" t="s">
        <v>735</v>
      </c>
      <c r="L41" s="85" t="str">
        <f t="shared" si="4"/>
        <v>Yes</v>
      </c>
    </row>
    <row r="42" spans="1:12" x14ac:dyDescent="0.25">
      <c r="A42" s="84" t="s">
        <v>170</v>
      </c>
      <c r="B42" s="21" t="s">
        <v>213</v>
      </c>
      <c r="C42" s="4">
        <v>14.370606597</v>
      </c>
      <c r="D42" s="7" t="str">
        <f t="shared" ref="D42:D49" si="14">IF($B42="N/A","N/A",IF(C42&gt;10,"No",IF(C42&lt;-10,"No","Yes")))</f>
        <v>N/A</v>
      </c>
      <c r="E42" s="4">
        <v>14.077226638000001</v>
      </c>
      <c r="F42" s="7" t="str">
        <f t="shared" ref="F42:F49" si="15">IF($B42="N/A","N/A",IF(E42&gt;10,"No",IF(E42&lt;-10,"No","Yes")))</f>
        <v>N/A</v>
      </c>
      <c r="G42" s="4">
        <v>13.854764318000001</v>
      </c>
      <c r="H42" s="7" t="str">
        <f t="shared" ref="H42:H49" si="16">IF($B42="N/A","N/A",IF(G42&gt;10,"No",IF(G42&lt;-10,"No","Yes")))</f>
        <v>N/A</v>
      </c>
      <c r="I42" s="8">
        <v>-2.04</v>
      </c>
      <c r="J42" s="8">
        <v>-1.58</v>
      </c>
      <c r="K42" s="25" t="s">
        <v>735</v>
      </c>
      <c r="L42" s="85" t="str">
        <f>IF(J42="Div by 0", "N/A", IF(OR(J42="N/A",K42="N/A"),"N/A", IF(J42&gt;VALUE(MID(K42,1,2)), "No", IF(J42&lt;-1*VALUE(MID(K42,1,2)), "No", "Yes"))))</f>
        <v>Yes</v>
      </c>
    </row>
    <row r="43" spans="1:12" x14ac:dyDescent="0.25">
      <c r="A43" s="84" t="s">
        <v>171</v>
      </c>
      <c r="B43" s="21" t="s">
        <v>213</v>
      </c>
      <c r="C43" s="4">
        <v>28.226126905000001</v>
      </c>
      <c r="D43" s="7" t="str">
        <f t="shared" si="14"/>
        <v>N/A</v>
      </c>
      <c r="E43" s="4">
        <v>28.351573902999998</v>
      </c>
      <c r="F43" s="7" t="str">
        <f t="shared" si="15"/>
        <v>N/A</v>
      </c>
      <c r="G43" s="4">
        <v>28.656381460999999</v>
      </c>
      <c r="H43" s="7" t="str">
        <f t="shared" si="16"/>
        <v>N/A</v>
      </c>
      <c r="I43" s="8">
        <v>0.44440000000000002</v>
      </c>
      <c r="J43" s="8">
        <v>1.075</v>
      </c>
      <c r="K43" s="25" t="s">
        <v>735</v>
      </c>
      <c r="L43" s="85" t="str">
        <f>IF(J43="Div by 0", "N/A", IF(OR(J43="N/A",K43="N/A"),"N/A", IF(J43&gt;VALUE(MID(K43,1,2)), "No", IF(J43&lt;-1*VALUE(MID(K43,1,2)), "No", "Yes"))))</f>
        <v>Yes</v>
      </c>
    </row>
    <row r="44" spans="1:12" x14ac:dyDescent="0.25">
      <c r="A44" s="84" t="s">
        <v>172</v>
      </c>
      <c r="B44" s="21" t="s">
        <v>213</v>
      </c>
      <c r="C44" s="4">
        <v>4.4302187602999998</v>
      </c>
      <c r="D44" s="7" t="str">
        <f t="shared" si="14"/>
        <v>N/A</v>
      </c>
      <c r="E44" s="4">
        <v>4.2744867926000003</v>
      </c>
      <c r="F44" s="7" t="str">
        <f t="shared" si="15"/>
        <v>N/A</v>
      </c>
      <c r="G44" s="4">
        <v>4.1166105550000003</v>
      </c>
      <c r="H44" s="7" t="str">
        <f t="shared" si="16"/>
        <v>N/A</v>
      </c>
      <c r="I44" s="8">
        <v>-3.52</v>
      </c>
      <c r="J44" s="8">
        <v>-3.69</v>
      </c>
      <c r="K44" s="25" t="s">
        <v>735</v>
      </c>
      <c r="L44" s="85" t="str">
        <f t="shared" ref="L44:L53" si="17">IF(J44="Div by 0", "N/A", IF(OR(J44="N/A",K44="N/A"),"N/A", IF(J44&gt;VALUE(MID(K44,1,2)), "No", IF(J44&lt;-1*VALUE(MID(K44,1,2)), "No", "Yes"))))</f>
        <v>Yes</v>
      </c>
    </row>
    <row r="45" spans="1:12" x14ac:dyDescent="0.25">
      <c r="A45" s="84" t="s">
        <v>173</v>
      </c>
      <c r="B45" s="21" t="s">
        <v>213</v>
      </c>
      <c r="C45" s="4">
        <v>26.031647544999998</v>
      </c>
      <c r="D45" s="7" t="str">
        <f t="shared" si="14"/>
        <v>N/A</v>
      </c>
      <c r="E45" s="4">
        <v>25.915703995000001</v>
      </c>
      <c r="F45" s="7" t="str">
        <f t="shared" si="15"/>
        <v>N/A</v>
      </c>
      <c r="G45" s="4">
        <v>25.588695700999999</v>
      </c>
      <c r="H45" s="7" t="str">
        <f t="shared" si="16"/>
        <v>N/A</v>
      </c>
      <c r="I45" s="8">
        <v>-0.44500000000000001</v>
      </c>
      <c r="J45" s="8">
        <v>-1.26</v>
      </c>
      <c r="K45" s="25" t="s">
        <v>735</v>
      </c>
      <c r="L45" s="85" t="str">
        <f t="shared" si="17"/>
        <v>Yes</v>
      </c>
    </row>
    <row r="46" spans="1:12" x14ac:dyDescent="0.25">
      <c r="A46" s="84" t="s">
        <v>174</v>
      </c>
      <c r="B46" s="21" t="s">
        <v>213</v>
      </c>
      <c r="C46" s="4">
        <v>14.057444448</v>
      </c>
      <c r="D46" s="7" t="str">
        <f t="shared" si="14"/>
        <v>N/A</v>
      </c>
      <c r="E46" s="4">
        <v>14.379651384000001</v>
      </c>
      <c r="F46" s="7" t="str">
        <f t="shared" si="15"/>
        <v>N/A</v>
      </c>
      <c r="G46" s="4">
        <v>14.686586073999999</v>
      </c>
      <c r="H46" s="7" t="str">
        <f t="shared" si="16"/>
        <v>N/A</v>
      </c>
      <c r="I46" s="8">
        <v>2.2919999999999998</v>
      </c>
      <c r="J46" s="8">
        <v>2.1349999999999998</v>
      </c>
      <c r="K46" s="25" t="s">
        <v>735</v>
      </c>
      <c r="L46" s="85" t="str">
        <f t="shared" si="17"/>
        <v>Yes</v>
      </c>
    </row>
    <row r="47" spans="1:12" x14ac:dyDescent="0.25">
      <c r="A47" s="84" t="s">
        <v>175</v>
      </c>
      <c r="B47" s="21" t="s">
        <v>213</v>
      </c>
      <c r="C47" s="4">
        <v>4.3918891199000001</v>
      </c>
      <c r="D47" s="7" t="str">
        <f t="shared" si="14"/>
        <v>N/A</v>
      </c>
      <c r="E47" s="4">
        <v>4.5552848560000001</v>
      </c>
      <c r="F47" s="7" t="str">
        <f t="shared" si="15"/>
        <v>N/A</v>
      </c>
      <c r="G47" s="4">
        <v>4.7062877172000004</v>
      </c>
      <c r="H47" s="7" t="str">
        <f t="shared" si="16"/>
        <v>N/A</v>
      </c>
      <c r="I47" s="8">
        <v>3.72</v>
      </c>
      <c r="J47" s="8">
        <v>3.3149999999999999</v>
      </c>
      <c r="K47" s="25" t="s">
        <v>735</v>
      </c>
      <c r="L47" s="85" t="str">
        <f t="shared" si="17"/>
        <v>Yes</v>
      </c>
    </row>
    <row r="48" spans="1:12" x14ac:dyDescent="0.25">
      <c r="A48" s="84" t="s">
        <v>176</v>
      </c>
      <c r="B48" s="21" t="s">
        <v>213</v>
      </c>
      <c r="C48" s="4">
        <v>3.1240805867999999</v>
      </c>
      <c r="D48" s="7" t="str">
        <f t="shared" si="14"/>
        <v>N/A</v>
      </c>
      <c r="E48" s="4">
        <v>3.1315669733</v>
      </c>
      <c r="F48" s="7" t="str">
        <f t="shared" si="15"/>
        <v>N/A</v>
      </c>
      <c r="G48" s="4">
        <v>3.1216947148999998</v>
      </c>
      <c r="H48" s="7" t="str">
        <f t="shared" si="16"/>
        <v>N/A</v>
      </c>
      <c r="I48" s="8">
        <v>0.23960000000000001</v>
      </c>
      <c r="J48" s="8">
        <v>-0.315</v>
      </c>
      <c r="K48" s="25" t="s">
        <v>735</v>
      </c>
      <c r="L48" s="85" t="str">
        <f t="shared" si="17"/>
        <v>Yes</v>
      </c>
    </row>
    <row r="49" spans="1:12" x14ac:dyDescent="0.25">
      <c r="A49" s="84" t="s">
        <v>952</v>
      </c>
      <c r="B49" s="21" t="s">
        <v>213</v>
      </c>
      <c r="C49" s="4">
        <v>2.4833387187999998</v>
      </c>
      <c r="D49" s="7" t="str">
        <f t="shared" si="14"/>
        <v>N/A</v>
      </c>
      <c r="E49" s="4">
        <v>2.507338732</v>
      </c>
      <c r="F49" s="7" t="str">
        <f t="shared" si="15"/>
        <v>N/A</v>
      </c>
      <c r="G49" s="4">
        <v>2.4537674581000002</v>
      </c>
      <c r="H49" s="7" t="str">
        <f t="shared" si="16"/>
        <v>N/A</v>
      </c>
      <c r="I49" s="8">
        <v>0.96640000000000004</v>
      </c>
      <c r="J49" s="8">
        <v>-2.14</v>
      </c>
      <c r="K49" s="25" t="s">
        <v>735</v>
      </c>
      <c r="L49" s="85" t="str">
        <f t="shared" si="17"/>
        <v>Yes</v>
      </c>
    </row>
    <row r="50" spans="1:12" x14ac:dyDescent="0.25">
      <c r="A50" s="108" t="s">
        <v>208</v>
      </c>
      <c r="B50" s="21" t="s">
        <v>213</v>
      </c>
      <c r="C50" s="22">
        <v>1163366</v>
      </c>
      <c r="D50" s="5" t="str">
        <f t="shared" ref="D50:D53" si="18">IF($B50="N/A","N/A",IF(C50&lt;0,"No","Yes"))</f>
        <v>N/A</v>
      </c>
      <c r="E50" s="22">
        <v>1160588</v>
      </c>
      <c r="F50" s="5" t="str">
        <f t="shared" ref="F50:F53" si="19">IF($B50="N/A","N/A",IF(E50&lt;0,"No","Yes"))</f>
        <v>N/A</v>
      </c>
      <c r="G50" s="22">
        <v>1179235</v>
      </c>
      <c r="H50" s="5" t="str">
        <f t="shared" ref="H50:H53" si="20">IF($B50="N/A","N/A",IF(G50&lt;0,"No","Yes"))</f>
        <v>N/A</v>
      </c>
      <c r="I50" s="8">
        <v>-0.23899999999999999</v>
      </c>
      <c r="J50" s="8">
        <v>1.607</v>
      </c>
      <c r="K50" s="25" t="s">
        <v>735</v>
      </c>
      <c r="L50" s="85" t="str">
        <f t="shared" si="17"/>
        <v>Yes</v>
      </c>
    </row>
    <row r="51" spans="1:12" x14ac:dyDescent="0.25">
      <c r="A51" s="108" t="s">
        <v>209</v>
      </c>
      <c r="B51" s="21" t="s">
        <v>213</v>
      </c>
      <c r="C51" s="22">
        <v>112921</v>
      </c>
      <c r="D51" s="5" t="str">
        <f t="shared" si="18"/>
        <v>N/A</v>
      </c>
      <c r="E51" s="22">
        <v>109005</v>
      </c>
      <c r="F51" s="5" t="str">
        <f t="shared" si="19"/>
        <v>N/A</v>
      </c>
      <c r="G51" s="22">
        <v>106276</v>
      </c>
      <c r="H51" s="5" t="str">
        <f t="shared" si="20"/>
        <v>N/A</v>
      </c>
      <c r="I51" s="8">
        <v>-3.47</v>
      </c>
      <c r="J51" s="8">
        <v>-2.5</v>
      </c>
      <c r="K51" s="25" t="s">
        <v>735</v>
      </c>
      <c r="L51" s="85" t="str">
        <f t="shared" si="17"/>
        <v>Yes</v>
      </c>
    </row>
    <row r="52" spans="1:12" x14ac:dyDescent="0.25">
      <c r="A52" s="108" t="s">
        <v>210</v>
      </c>
      <c r="B52" s="21" t="s">
        <v>213</v>
      </c>
      <c r="C52" s="22">
        <v>1008929</v>
      </c>
      <c r="D52" s="5" t="str">
        <f t="shared" si="18"/>
        <v>N/A</v>
      </c>
      <c r="E52" s="22">
        <v>1007519</v>
      </c>
      <c r="F52" s="5" t="str">
        <f t="shared" si="19"/>
        <v>N/A</v>
      </c>
      <c r="G52" s="22">
        <v>1018678</v>
      </c>
      <c r="H52" s="5" t="str">
        <f t="shared" si="20"/>
        <v>N/A</v>
      </c>
      <c r="I52" s="8">
        <v>-0.14000000000000001</v>
      </c>
      <c r="J52" s="8">
        <v>1.1080000000000001</v>
      </c>
      <c r="K52" s="25" t="s">
        <v>735</v>
      </c>
      <c r="L52" s="85" t="str">
        <f t="shared" si="17"/>
        <v>Yes</v>
      </c>
    </row>
    <row r="53" spans="1:12" x14ac:dyDescent="0.25">
      <c r="A53" s="108" t="s">
        <v>953</v>
      </c>
      <c r="B53" s="21" t="s">
        <v>213</v>
      </c>
      <c r="C53" s="22">
        <v>188721</v>
      </c>
      <c r="D53" s="5" t="str">
        <f t="shared" si="18"/>
        <v>N/A</v>
      </c>
      <c r="E53" s="22">
        <v>195439</v>
      </c>
      <c r="F53" s="5" t="str">
        <f t="shared" si="19"/>
        <v>N/A</v>
      </c>
      <c r="G53" s="22">
        <v>201568</v>
      </c>
      <c r="H53" s="5" t="str">
        <f t="shared" si="20"/>
        <v>N/A</v>
      </c>
      <c r="I53" s="8">
        <v>3.56</v>
      </c>
      <c r="J53" s="8">
        <v>3.1360000000000001</v>
      </c>
      <c r="K53" s="25" t="s">
        <v>735</v>
      </c>
      <c r="L53" s="85" t="str">
        <f t="shared" si="17"/>
        <v>Yes</v>
      </c>
    </row>
    <row r="54" spans="1:12" x14ac:dyDescent="0.25">
      <c r="A54" s="108" t="s">
        <v>954</v>
      </c>
      <c r="B54" s="21" t="s">
        <v>213</v>
      </c>
      <c r="C54" s="4">
        <v>99.999960927999993</v>
      </c>
      <c r="D54" s="7" t="str">
        <f>IF($B54="N/A","N/A",IF(C54&gt;10,"No",IF(C54&lt;-10,"No","Yes")))</f>
        <v>N/A</v>
      </c>
      <c r="E54" s="4">
        <v>99.999922484999999</v>
      </c>
      <c r="F54" s="7" t="str">
        <f>IF($B54="N/A","N/A",IF(E54&gt;10,"No",IF(E54&lt;-10,"No","Yes")))</f>
        <v>N/A</v>
      </c>
      <c r="G54" s="4">
        <v>99.999923769999995</v>
      </c>
      <c r="H54" s="7" t="str">
        <f>IF($B54="N/A","N/A",IF(G54&gt;10,"No",IF(G54&lt;-10,"No","Yes")))</f>
        <v>N/A</v>
      </c>
      <c r="I54" s="8">
        <v>0</v>
      </c>
      <c r="J54" s="8">
        <v>0</v>
      </c>
      <c r="K54" s="21" t="s">
        <v>213</v>
      </c>
      <c r="L54" s="85" t="str">
        <f t="shared" si="4"/>
        <v>N/A</v>
      </c>
    </row>
    <row r="55" spans="1:12" x14ac:dyDescent="0.25">
      <c r="A55" s="108" t="s">
        <v>1751</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58.450435399</v>
      </c>
      <c r="D56" s="7" t="str">
        <f t="shared" ref="D56:D57" si="21">IF($B56="N/A","N/A",IF(C56&gt;10,"No",IF(C56&lt;-10,"No","Yes")))</f>
        <v>N/A</v>
      </c>
      <c r="E56" s="4">
        <v>58.408128842000004</v>
      </c>
      <c r="F56" s="7" t="str">
        <f t="shared" ref="F56:F57" si="22">IF($B56="N/A","N/A",IF(E56&gt;10,"No",IF(E56&lt;-10,"No","Yes")))</f>
        <v>N/A</v>
      </c>
      <c r="G56" s="4">
        <v>58.134751008000002</v>
      </c>
      <c r="H56" s="7" t="str">
        <f t="shared" ref="H56:H57" si="23">IF($B56="N/A","N/A",IF(G56&gt;10,"No",IF(G56&lt;-10,"No","Yes")))</f>
        <v>N/A</v>
      </c>
      <c r="I56" s="8">
        <v>-7.1999999999999995E-2</v>
      </c>
      <c r="J56" s="8">
        <v>-0.46800000000000003</v>
      </c>
      <c r="K56" s="25" t="s">
        <v>735</v>
      </c>
      <c r="L56" s="85" t="str">
        <f>IF(J56="Div by 0", "N/A", IF(OR(J56="N/A",K56="N/A"),"N/A", IF(J56&gt;VALUE(MID(K56,1,2)), "No", IF(J56&lt;-1*VALUE(MID(K56,1,2)), "No", "Yes"))))</f>
        <v>Yes</v>
      </c>
    </row>
    <row r="57" spans="1:12" x14ac:dyDescent="0.25">
      <c r="A57" s="130" t="s">
        <v>178</v>
      </c>
      <c r="B57" s="21" t="s">
        <v>213</v>
      </c>
      <c r="C57" s="4">
        <v>41.549564601</v>
      </c>
      <c r="D57" s="7" t="str">
        <f t="shared" si="21"/>
        <v>N/A</v>
      </c>
      <c r="E57" s="4">
        <v>41.591871157999996</v>
      </c>
      <c r="F57" s="7" t="str">
        <f t="shared" si="22"/>
        <v>N/A</v>
      </c>
      <c r="G57" s="4">
        <v>41.865248991999998</v>
      </c>
      <c r="H57" s="7" t="str">
        <f t="shared" si="23"/>
        <v>N/A</v>
      </c>
      <c r="I57" s="8">
        <v>0.1018</v>
      </c>
      <c r="J57" s="8">
        <v>0.6573</v>
      </c>
      <c r="K57" s="25" t="s">
        <v>735</v>
      </c>
      <c r="L57" s="85" t="str">
        <f>IF(J57="Div by 0", "N/A", IF(OR(J57="N/A",K57="N/A"),"N/A", IF(J57&gt;VALUE(MID(K57,1,2)), "No", IF(J57&lt;-1*VALUE(MID(K57,1,2)), "No", "Yes"))))</f>
        <v>Yes</v>
      </c>
    </row>
    <row r="58" spans="1:12" x14ac:dyDescent="0.25">
      <c r="A58" s="131" t="s">
        <v>681</v>
      </c>
      <c r="B58" s="21" t="s">
        <v>282</v>
      </c>
      <c r="C58" s="4">
        <v>66.147582009000004</v>
      </c>
      <c r="D58" s="7" t="str">
        <f>IF($B58="N/A","N/A",IF(C58&gt;70,"No",IF(C58&lt;40,"No","Yes")))</f>
        <v>Yes</v>
      </c>
      <c r="E58" s="4">
        <v>66.106297861000002</v>
      </c>
      <c r="F58" s="7" t="str">
        <f>IF($B58="N/A","N/A",IF(E58&gt;70,"No",IF(E58&lt;40,"No","Yes")))</f>
        <v>Yes</v>
      </c>
      <c r="G58" s="4">
        <v>65.005170300000003</v>
      </c>
      <c r="H58" s="7" t="str">
        <f>IF($B58="N/A","N/A",IF(G58&gt;70,"No",IF(G58&lt;40,"No","Yes")))</f>
        <v>Yes</v>
      </c>
      <c r="I58" s="8">
        <v>-6.2E-2</v>
      </c>
      <c r="J58" s="8">
        <v>-1.67</v>
      </c>
      <c r="K58" s="25" t="s">
        <v>735</v>
      </c>
      <c r="L58" s="85" t="str">
        <f t="shared" si="4"/>
        <v>Yes</v>
      </c>
    </row>
    <row r="59" spans="1:12" x14ac:dyDescent="0.25">
      <c r="A59" s="108" t="s">
        <v>682</v>
      </c>
      <c r="B59" s="21" t="s">
        <v>213</v>
      </c>
      <c r="C59" s="4">
        <v>73.729116922000003</v>
      </c>
      <c r="D59" s="7" t="str">
        <f>IF($B59="N/A","N/A",IF(C59&gt;10,"No",IF(C59&lt;-10,"No","Yes")))</f>
        <v>N/A</v>
      </c>
      <c r="E59" s="4">
        <v>73.289271135999996</v>
      </c>
      <c r="F59" s="7" t="str">
        <f>IF($B59="N/A","N/A",IF(E59&gt;10,"No",IF(E59&lt;-10,"No","Yes")))</f>
        <v>N/A</v>
      </c>
      <c r="G59" s="4">
        <v>73.828816381999999</v>
      </c>
      <c r="H59" s="7" t="str">
        <f>IF($B59="N/A","N/A",IF(G59&gt;10,"No",IF(G59&lt;-10,"No","Yes")))</f>
        <v>N/A</v>
      </c>
      <c r="I59" s="8">
        <v>-0.59699999999999998</v>
      </c>
      <c r="J59" s="8">
        <v>0.73619999999999997</v>
      </c>
      <c r="K59" s="21" t="s">
        <v>213</v>
      </c>
      <c r="L59" s="85" t="str">
        <f t="shared" si="4"/>
        <v>N/A</v>
      </c>
    </row>
    <row r="60" spans="1:12" x14ac:dyDescent="0.25">
      <c r="A60" s="108" t="s">
        <v>683</v>
      </c>
      <c r="B60" s="21" t="s">
        <v>213</v>
      </c>
      <c r="C60" s="4">
        <v>78.178578594000001</v>
      </c>
      <c r="D60" s="7" t="str">
        <f t="shared" ref="D60:D66" si="24">IF($B60="N/A","N/A",IF(C60&gt;10,"No",IF(C60&lt;-10,"No","Yes")))</f>
        <v>N/A</v>
      </c>
      <c r="E60" s="4">
        <v>77.885705256999998</v>
      </c>
      <c r="F60" s="7" t="str">
        <f t="shared" ref="F60:F66" si="25">IF($B60="N/A","N/A",IF(E60&gt;10,"No",IF(E60&lt;-10,"No","Yes")))</f>
        <v>N/A</v>
      </c>
      <c r="G60" s="4">
        <v>77.957131156000003</v>
      </c>
      <c r="H60" s="7" t="str">
        <f t="shared" ref="H60:H66" si="26">IF($B60="N/A","N/A",IF(G60&gt;10,"No",IF(G60&lt;-10,"No","Yes")))</f>
        <v>N/A</v>
      </c>
      <c r="I60" s="8">
        <v>-0.375</v>
      </c>
      <c r="J60" s="8">
        <v>9.1700000000000004E-2</v>
      </c>
      <c r="K60" s="21" t="s">
        <v>213</v>
      </c>
      <c r="L60" s="85" t="str">
        <f t="shared" si="4"/>
        <v>N/A</v>
      </c>
    </row>
    <row r="61" spans="1:12" x14ac:dyDescent="0.25">
      <c r="A61" s="108" t="s">
        <v>1732</v>
      </c>
      <c r="B61" s="21" t="s">
        <v>213</v>
      </c>
      <c r="C61" s="4">
        <v>63.939550279999999</v>
      </c>
      <c r="D61" s="7" t="str">
        <f t="shared" si="24"/>
        <v>N/A</v>
      </c>
      <c r="E61" s="4">
        <v>63.612778820999999</v>
      </c>
      <c r="F61" s="7" t="str">
        <f t="shared" si="25"/>
        <v>N/A</v>
      </c>
      <c r="G61" s="4">
        <v>63.119134846999998</v>
      </c>
      <c r="H61" s="7" t="str">
        <f t="shared" si="26"/>
        <v>N/A</v>
      </c>
      <c r="I61" s="8">
        <v>-0.51100000000000001</v>
      </c>
      <c r="J61" s="8">
        <v>-0.77600000000000002</v>
      </c>
      <c r="K61" s="21" t="s">
        <v>213</v>
      </c>
      <c r="L61" s="85" t="str">
        <f t="shared" si="4"/>
        <v>N/A</v>
      </c>
    </row>
    <row r="62" spans="1:12" x14ac:dyDescent="0.25">
      <c r="A62" s="108" t="s">
        <v>684</v>
      </c>
      <c r="B62" s="21" t="s">
        <v>213</v>
      </c>
      <c r="C62" s="4">
        <v>50.173894173999997</v>
      </c>
      <c r="D62" s="7" t="str">
        <f t="shared" si="24"/>
        <v>N/A</v>
      </c>
      <c r="E62" s="4">
        <v>50.755813146000001</v>
      </c>
      <c r="F62" s="7" t="str">
        <f t="shared" si="25"/>
        <v>N/A</v>
      </c>
      <c r="G62" s="4">
        <v>46.156004758999998</v>
      </c>
      <c r="H62" s="7" t="str">
        <f t="shared" si="26"/>
        <v>N/A</v>
      </c>
      <c r="I62" s="8">
        <v>1.1599999999999999</v>
      </c>
      <c r="J62" s="8">
        <v>-9.06</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1.3279794262</v>
      </c>
      <c r="D64" s="7" t="str">
        <f t="shared" si="24"/>
        <v>N/A</v>
      </c>
      <c r="E64" s="4">
        <v>1.3540706611</v>
      </c>
      <c r="F64" s="7" t="str">
        <f t="shared" si="25"/>
        <v>N/A</v>
      </c>
      <c r="G64" s="4">
        <v>1.3937893132000001</v>
      </c>
      <c r="H64" s="7" t="str">
        <f t="shared" si="26"/>
        <v>N/A</v>
      </c>
      <c r="I64" s="8">
        <v>1.9650000000000001</v>
      </c>
      <c r="J64" s="8">
        <v>2.9329999999999998</v>
      </c>
      <c r="K64" s="21" t="s">
        <v>213</v>
      </c>
      <c r="L64" s="85" t="str">
        <f t="shared" si="4"/>
        <v>N/A</v>
      </c>
    </row>
    <row r="65" spans="1:12" x14ac:dyDescent="0.25">
      <c r="A65" s="84" t="s">
        <v>147</v>
      </c>
      <c r="B65" s="21" t="s">
        <v>213</v>
      </c>
      <c r="C65" s="4">
        <v>1.446055036</v>
      </c>
      <c r="D65" s="7" t="str">
        <f t="shared" si="24"/>
        <v>N/A</v>
      </c>
      <c r="E65" s="4">
        <v>1.4305779595000001</v>
      </c>
      <c r="F65" s="7" t="str">
        <f t="shared" si="25"/>
        <v>N/A</v>
      </c>
      <c r="G65" s="4">
        <v>1.441318718</v>
      </c>
      <c r="H65" s="7" t="str">
        <f t="shared" si="26"/>
        <v>N/A</v>
      </c>
      <c r="I65" s="8">
        <v>-1.07</v>
      </c>
      <c r="J65" s="8">
        <v>0.75080000000000002</v>
      </c>
      <c r="K65" s="21" t="s">
        <v>213</v>
      </c>
      <c r="L65" s="85" t="str">
        <f t="shared" si="4"/>
        <v>N/A</v>
      </c>
    </row>
    <row r="66" spans="1:12" x14ac:dyDescent="0.25">
      <c r="A66" s="84" t="s">
        <v>148</v>
      </c>
      <c r="B66" s="21" t="s">
        <v>213</v>
      </c>
      <c r="C66" s="4">
        <v>1.5391245603999999</v>
      </c>
      <c r="D66" s="7" t="str">
        <f t="shared" si="24"/>
        <v>N/A</v>
      </c>
      <c r="E66" s="4">
        <v>1.5389439201999999</v>
      </c>
      <c r="F66" s="7" t="str">
        <f t="shared" si="25"/>
        <v>N/A</v>
      </c>
      <c r="G66" s="4">
        <v>1.5132036077</v>
      </c>
      <c r="H66" s="7" t="str">
        <f t="shared" si="26"/>
        <v>N/A</v>
      </c>
      <c r="I66" s="8">
        <v>-1.2E-2</v>
      </c>
      <c r="J66" s="8">
        <v>-1.67</v>
      </c>
      <c r="K66" s="21" t="s">
        <v>213</v>
      </c>
      <c r="L66" s="85" t="str">
        <f t="shared" si="4"/>
        <v>N/A</v>
      </c>
    </row>
    <row r="67" spans="1:12" x14ac:dyDescent="0.25">
      <c r="A67" s="108" t="s">
        <v>955</v>
      </c>
      <c r="B67" s="25" t="s">
        <v>213</v>
      </c>
      <c r="C67" s="1">
        <v>9073</v>
      </c>
      <c r="D67" s="7" t="str">
        <f>IF($B67="N/A","N/A",IF(C67&gt;10,"No",IF(C67&lt;-10,"No","Yes")))</f>
        <v>N/A</v>
      </c>
      <c r="E67" s="1">
        <v>9548</v>
      </c>
      <c r="F67" s="7" t="str">
        <f>IF($B67="N/A","N/A",IF(E67&gt;10,"No",IF(E67&lt;-10,"No","Yes")))</f>
        <v>N/A</v>
      </c>
      <c r="G67" s="1">
        <v>6533</v>
      </c>
      <c r="H67" s="7" t="str">
        <f>IF($B67="N/A","N/A",IF(G67&gt;10,"No",IF(G67&lt;-10,"No","Yes")))</f>
        <v>N/A</v>
      </c>
      <c r="I67" s="8">
        <v>5.2350000000000003</v>
      </c>
      <c r="J67" s="8">
        <v>-31.6</v>
      </c>
      <c r="K67" s="21" t="s">
        <v>213</v>
      </c>
      <c r="L67" s="85" t="str">
        <f t="shared" si="4"/>
        <v>N/A</v>
      </c>
    </row>
    <row r="68" spans="1:12" x14ac:dyDescent="0.25">
      <c r="A68" s="84" t="s">
        <v>201</v>
      </c>
      <c r="B68" s="25" t="s">
        <v>217</v>
      </c>
      <c r="C68" s="1">
        <v>3773</v>
      </c>
      <c r="D68" s="7" t="str">
        <f t="shared" ref="D68:D69" si="27">IF($B68="N/A","N/A",IF(C68&gt;0,"No",IF(C68&lt;0,"No","Yes")))</f>
        <v>No</v>
      </c>
      <c r="E68" s="1">
        <v>4983</v>
      </c>
      <c r="F68" s="7" t="str">
        <f t="shared" ref="F68:F69" si="28">IF($B68="N/A","N/A",IF(E68&gt;0,"No",IF(E68&lt;0,"No","Yes")))</f>
        <v>No</v>
      </c>
      <c r="G68" s="1">
        <v>4760</v>
      </c>
      <c r="H68" s="7" t="str">
        <f t="shared" ref="H68:H69" si="29">IF($B68="N/A","N/A",IF(G68&gt;0,"No",IF(G68&lt;0,"No","Yes")))</f>
        <v>No</v>
      </c>
      <c r="I68" s="8">
        <v>32.07</v>
      </c>
      <c r="J68" s="8">
        <v>-4.4800000000000004</v>
      </c>
      <c r="K68" s="21" t="s">
        <v>213</v>
      </c>
      <c r="L68" s="85" t="str">
        <f t="shared" si="4"/>
        <v>N/A</v>
      </c>
    </row>
    <row r="69" spans="1:12" x14ac:dyDescent="0.25">
      <c r="A69" s="84" t="s">
        <v>202</v>
      </c>
      <c r="B69" s="25" t="s">
        <v>217</v>
      </c>
      <c r="C69" s="1">
        <v>3612</v>
      </c>
      <c r="D69" s="7" t="str">
        <f t="shared" si="27"/>
        <v>No</v>
      </c>
      <c r="E69" s="1">
        <v>5389</v>
      </c>
      <c r="F69" s="7" t="str">
        <f t="shared" si="28"/>
        <v>No</v>
      </c>
      <c r="G69" s="1">
        <v>4628</v>
      </c>
      <c r="H69" s="7" t="str">
        <f t="shared" si="29"/>
        <v>No</v>
      </c>
      <c r="I69" s="8">
        <v>49.2</v>
      </c>
      <c r="J69" s="8">
        <v>-14.1</v>
      </c>
      <c r="K69" s="21" t="s">
        <v>213</v>
      </c>
      <c r="L69" s="85" t="str">
        <f t="shared" si="4"/>
        <v>N/A</v>
      </c>
    </row>
    <row r="70" spans="1:12" x14ac:dyDescent="0.25">
      <c r="A70" s="84" t="s">
        <v>203</v>
      </c>
      <c r="B70" s="33" t="s">
        <v>213</v>
      </c>
      <c r="C70" s="9">
        <v>84.856035437000003</v>
      </c>
      <c r="D70" s="7" t="str">
        <f>IF($B70="N/A","N/A",IF(C70&gt;10,"No",IF(C70&lt;-10,"No","Yes")))</f>
        <v>N/A</v>
      </c>
      <c r="E70" s="9">
        <v>83.206531823999995</v>
      </c>
      <c r="F70" s="7" t="str">
        <f>IF($B70="N/A","N/A",IF(E70&gt;10,"No",IF(E70&lt;-10,"No","Yes")))</f>
        <v>N/A</v>
      </c>
      <c r="G70" s="9">
        <v>81.050129646000002</v>
      </c>
      <c r="H70" s="7" t="str">
        <f>IF($B70="N/A","N/A",IF(G70&gt;10,"No",IF(G70&lt;-10,"No","Yes")))</f>
        <v>N/A</v>
      </c>
      <c r="I70" s="8">
        <v>-1.94</v>
      </c>
      <c r="J70" s="8">
        <v>-2.59</v>
      </c>
      <c r="K70" s="33" t="s">
        <v>213</v>
      </c>
      <c r="L70" s="85" t="str">
        <f t="shared" si="4"/>
        <v>N/A</v>
      </c>
    </row>
    <row r="71" spans="1:12" x14ac:dyDescent="0.25">
      <c r="A71" s="108" t="s">
        <v>65</v>
      </c>
      <c r="B71" s="25" t="s">
        <v>213</v>
      </c>
      <c r="C71" s="1">
        <v>455972</v>
      </c>
      <c r="D71" s="7" t="str">
        <f>IF($B71="N/A","N/A",IF(C71&gt;10,"No",IF(C71&lt;-10,"No","Yes")))</f>
        <v>N/A</v>
      </c>
      <c r="E71" s="1">
        <v>467717</v>
      </c>
      <c r="F71" s="7" t="str">
        <f>IF($B71="N/A","N/A",IF(E71&gt;10,"No",IF(E71&lt;-10,"No","Yes")))</f>
        <v>N/A</v>
      </c>
      <c r="G71" s="1">
        <v>480513</v>
      </c>
      <c r="H71" s="7" t="str">
        <f>IF($B71="N/A","N/A",IF(G71&gt;10,"No",IF(G71&lt;-10,"No","Yes")))</f>
        <v>N/A</v>
      </c>
      <c r="I71" s="8">
        <v>2.5760000000000001</v>
      </c>
      <c r="J71" s="8">
        <v>2.7360000000000002</v>
      </c>
      <c r="K71" s="25" t="s">
        <v>735</v>
      </c>
      <c r="L71" s="85" t="str">
        <f t="shared" ref="L71:L103" si="30">IF(J71="Div by 0", "N/A", IF(K71="N/A","N/A", IF(J71&gt;VALUE(MID(K71,1,2)), "No", IF(J71&lt;-1*VALUE(MID(K71,1,2)), "No", "Yes"))))</f>
        <v>Yes</v>
      </c>
    </row>
    <row r="72" spans="1:12" x14ac:dyDescent="0.25">
      <c r="A72" s="116" t="s">
        <v>66</v>
      </c>
      <c r="B72" s="25" t="s">
        <v>213</v>
      </c>
      <c r="C72" s="1">
        <v>408932.54</v>
      </c>
      <c r="D72" s="7" t="str">
        <f>IF($B72="N/A","N/A",IF(C72&gt;10,"No",IF(C72&lt;-10,"No","Yes")))</f>
        <v>N/A</v>
      </c>
      <c r="E72" s="1">
        <v>419271.9</v>
      </c>
      <c r="F72" s="7" t="str">
        <f>IF($B72="N/A","N/A",IF(E72&gt;10,"No",IF(E72&lt;-10,"No","Yes")))</f>
        <v>N/A</v>
      </c>
      <c r="G72" s="1">
        <v>431313.75</v>
      </c>
      <c r="H72" s="7" t="str">
        <f>IF($B72="N/A","N/A",IF(G72&gt;10,"No",IF(G72&lt;-10,"No","Yes")))</f>
        <v>N/A</v>
      </c>
      <c r="I72" s="8">
        <v>2.528</v>
      </c>
      <c r="J72" s="8">
        <v>2.8719999999999999</v>
      </c>
      <c r="K72" s="25" t="s">
        <v>736</v>
      </c>
      <c r="L72" s="85" t="str">
        <f t="shared" si="30"/>
        <v>Yes</v>
      </c>
    </row>
    <row r="73" spans="1:12" x14ac:dyDescent="0.25">
      <c r="A73" s="84" t="s">
        <v>67</v>
      </c>
      <c r="B73" s="21" t="s">
        <v>283</v>
      </c>
      <c r="C73" s="4">
        <v>94.969130977999995</v>
      </c>
      <c r="D73" s="7" t="str">
        <f>IF($B73="N/A","N/A",IF(C73&gt;=90,"Yes","No"))</f>
        <v>Yes</v>
      </c>
      <c r="E73" s="4">
        <v>94.293318126000003</v>
      </c>
      <c r="F73" s="7" t="str">
        <f>IF($B73="N/A","N/A",IF(E73&gt;=90,"Yes","No"))</f>
        <v>Yes</v>
      </c>
      <c r="G73" s="4">
        <v>94.461290943999998</v>
      </c>
      <c r="H73" s="7" t="str">
        <f>IF($B73="N/A","N/A",IF(G73&gt;=90,"Yes","No"))</f>
        <v>Yes</v>
      </c>
      <c r="I73" s="8">
        <v>-0.71199999999999997</v>
      </c>
      <c r="J73" s="8">
        <v>0.17810000000000001</v>
      </c>
      <c r="K73" s="25" t="s">
        <v>735</v>
      </c>
      <c r="L73" s="85" t="str">
        <f t="shared" si="30"/>
        <v>Yes</v>
      </c>
    </row>
    <row r="74" spans="1:12" x14ac:dyDescent="0.25">
      <c r="A74" s="108" t="s">
        <v>956</v>
      </c>
      <c r="B74" s="21" t="s">
        <v>283</v>
      </c>
      <c r="C74" s="4">
        <v>95.102532128999997</v>
      </c>
      <c r="D74" s="7" t="str">
        <f>IF($B74="N/A","N/A",IF(C74&gt;=90,"Yes","No"))</f>
        <v>Yes</v>
      </c>
      <c r="E74" s="4">
        <v>94.449082122999997</v>
      </c>
      <c r="F74" s="7" t="str">
        <f>IF($B74="N/A","N/A",IF(E74&gt;=90,"Yes","No"))</f>
        <v>Yes</v>
      </c>
      <c r="G74" s="4">
        <v>94.613264826000005</v>
      </c>
      <c r="H74" s="7" t="str">
        <f>IF($B74="N/A","N/A",IF(G74&gt;=90,"Yes","No"))</f>
        <v>Yes</v>
      </c>
      <c r="I74" s="8">
        <v>-0.68700000000000006</v>
      </c>
      <c r="J74" s="8">
        <v>0.17380000000000001</v>
      </c>
      <c r="K74" s="25" t="s">
        <v>735</v>
      </c>
      <c r="L74" s="85" t="str">
        <f t="shared" si="30"/>
        <v>Yes</v>
      </c>
    </row>
    <row r="75" spans="1:12" x14ac:dyDescent="0.25">
      <c r="A75" s="130" t="s">
        <v>957</v>
      </c>
      <c r="B75" s="25" t="s">
        <v>284</v>
      </c>
      <c r="C75" s="9">
        <v>30.009664812</v>
      </c>
      <c r="D75" s="7" t="str">
        <f>IF($B75="N/A","N/A",IF(C75&gt;55,"No",IF(C75&lt;30,"No","Yes")))</f>
        <v>Yes</v>
      </c>
      <c r="E75" s="9">
        <v>30.189254728000002</v>
      </c>
      <c r="F75" s="7" t="str">
        <f>IF($B75="N/A","N/A",IF(E75&gt;55,"No",IF(E75&lt;30,"No","Yes")))</f>
        <v>Yes</v>
      </c>
      <c r="G75" s="9">
        <v>30.745891757999999</v>
      </c>
      <c r="H75" s="7" t="str">
        <f>IF($B75="N/A","N/A",IF(G75&gt;55,"No",IF(G75&lt;30,"No","Yes")))</f>
        <v>Yes</v>
      </c>
      <c r="I75" s="8">
        <v>0.59840000000000004</v>
      </c>
      <c r="J75" s="8">
        <v>1.8440000000000001</v>
      </c>
      <c r="K75" s="25" t="s">
        <v>735</v>
      </c>
      <c r="L75" s="85" t="str">
        <f t="shared" si="30"/>
        <v>Yes</v>
      </c>
    </row>
    <row r="76" spans="1:12" ht="13" customHeight="1" x14ac:dyDescent="0.25">
      <c r="A76" s="108" t="s">
        <v>1707</v>
      </c>
      <c r="B76" s="25" t="s">
        <v>278</v>
      </c>
      <c r="C76" s="9">
        <v>0.53687507130000001</v>
      </c>
      <c r="D76" s="7" t="str">
        <f>IF($B76="N/A","N/A",IF(C76&gt;=5,"No",IF(C76&lt;0,"No","Yes")))</f>
        <v>Yes</v>
      </c>
      <c r="E76" s="9">
        <v>0.4444995585</v>
      </c>
      <c r="F76" s="7" t="str">
        <f>IF($B76="N/A","N/A",IF(E76&gt;=5,"No",IF(E76&lt;0,"No","Yes")))</f>
        <v>Yes</v>
      </c>
      <c r="G76" s="9">
        <v>0.50133919370000002</v>
      </c>
      <c r="H76" s="7" t="str">
        <f>IF($B76="N/A","N/A",IF(G76&gt;=5,"No",IF(G76&lt;0,"No","Yes")))</f>
        <v>Yes</v>
      </c>
      <c r="I76" s="8">
        <v>-17.2</v>
      </c>
      <c r="J76" s="8">
        <v>12.79</v>
      </c>
      <c r="K76" s="25" t="s">
        <v>213</v>
      </c>
      <c r="L76" s="85" t="str">
        <f t="shared" si="30"/>
        <v>N/A</v>
      </c>
    </row>
    <row r="77" spans="1:12" ht="13" customHeight="1" x14ac:dyDescent="0.25">
      <c r="A77" s="108" t="s">
        <v>1708</v>
      </c>
      <c r="B77" s="25" t="s">
        <v>213</v>
      </c>
      <c r="C77" s="9">
        <v>1.241742914</v>
      </c>
      <c r="D77" s="25" t="s">
        <v>213</v>
      </c>
      <c r="E77" s="9">
        <v>1.3322158485</v>
      </c>
      <c r="F77" s="25" t="s">
        <v>213</v>
      </c>
      <c r="G77" s="9">
        <v>1.2963228882</v>
      </c>
      <c r="H77" s="25" t="s">
        <v>213</v>
      </c>
      <c r="I77" s="8">
        <v>7.2859999999999996</v>
      </c>
      <c r="J77" s="8">
        <v>-2.69</v>
      </c>
      <c r="K77" s="25" t="s">
        <v>213</v>
      </c>
      <c r="L77" s="85" t="str">
        <f t="shared" si="30"/>
        <v>N/A</v>
      </c>
    </row>
    <row r="78" spans="1:12" ht="13" customHeight="1" x14ac:dyDescent="0.25">
      <c r="A78" s="108" t="s">
        <v>1709</v>
      </c>
      <c r="B78" s="25" t="s">
        <v>213</v>
      </c>
      <c r="C78" s="9">
        <v>61.026115638999997</v>
      </c>
      <c r="D78" s="25" t="s">
        <v>213</v>
      </c>
      <c r="E78" s="9">
        <v>61.256913902999997</v>
      </c>
      <c r="F78" s="25" t="s">
        <v>213</v>
      </c>
      <c r="G78" s="9">
        <v>61.090126593999997</v>
      </c>
      <c r="H78" s="25" t="s">
        <v>213</v>
      </c>
      <c r="I78" s="8">
        <v>0.37819999999999998</v>
      </c>
      <c r="J78" s="8">
        <v>-0.27200000000000002</v>
      </c>
      <c r="K78" s="25" t="s">
        <v>213</v>
      </c>
      <c r="L78" s="85" t="str">
        <f t="shared" si="30"/>
        <v>N/A</v>
      </c>
    </row>
    <row r="79" spans="1:12" ht="13" customHeight="1" x14ac:dyDescent="0.25">
      <c r="A79" s="108" t="s">
        <v>1710</v>
      </c>
      <c r="B79" s="25" t="s">
        <v>213</v>
      </c>
      <c r="C79" s="9">
        <v>9.9528041195999997</v>
      </c>
      <c r="D79" s="25" t="s">
        <v>213</v>
      </c>
      <c r="E79" s="9">
        <v>10.227338326</v>
      </c>
      <c r="F79" s="25" t="s">
        <v>213</v>
      </c>
      <c r="G79" s="9">
        <v>10.448416588000001</v>
      </c>
      <c r="H79" s="25" t="s">
        <v>213</v>
      </c>
      <c r="I79" s="8">
        <v>2.758</v>
      </c>
      <c r="J79" s="8">
        <v>2.1619999999999999</v>
      </c>
      <c r="K79" s="25" t="s">
        <v>213</v>
      </c>
      <c r="L79" s="85" t="str">
        <f t="shared" si="30"/>
        <v>N/A</v>
      </c>
    </row>
    <row r="80" spans="1:12" ht="13" customHeight="1" x14ac:dyDescent="0.25">
      <c r="A80" s="108" t="s">
        <v>1711</v>
      </c>
      <c r="B80" s="25" t="s">
        <v>213</v>
      </c>
      <c r="C80" s="9">
        <v>3.9969559534000001</v>
      </c>
      <c r="D80" s="25" t="s">
        <v>213</v>
      </c>
      <c r="E80" s="9">
        <v>4.0875144585000003</v>
      </c>
      <c r="F80" s="25" t="s">
        <v>213</v>
      </c>
      <c r="G80" s="9">
        <v>4.1582641884999996</v>
      </c>
      <c r="H80" s="25" t="s">
        <v>213</v>
      </c>
      <c r="I80" s="8">
        <v>2.266</v>
      </c>
      <c r="J80" s="8">
        <v>1.7310000000000001</v>
      </c>
      <c r="K80" s="25" t="s">
        <v>213</v>
      </c>
      <c r="L80" s="85" t="str">
        <f t="shared" si="30"/>
        <v>N/A</v>
      </c>
    </row>
    <row r="81" spans="1:12" ht="13" customHeight="1" x14ac:dyDescent="0.25">
      <c r="A81" s="108" t="s">
        <v>1712</v>
      </c>
      <c r="B81" s="25" t="s">
        <v>213</v>
      </c>
      <c r="C81" s="9">
        <v>1.3158702999999999E-3</v>
      </c>
      <c r="D81" s="25" t="s">
        <v>213</v>
      </c>
      <c r="E81" s="9">
        <v>8.5521800000000004E-4</v>
      </c>
      <c r="F81" s="25" t="s">
        <v>213</v>
      </c>
      <c r="G81" s="9">
        <v>4.1622179999999999E-4</v>
      </c>
      <c r="H81" s="25" t="s">
        <v>213</v>
      </c>
      <c r="I81" s="8">
        <v>-35</v>
      </c>
      <c r="J81" s="8">
        <v>-51.3</v>
      </c>
      <c r="K81" s="25" t="s">
        <v>213</v>
      </c>
      <c r="L81" s="85" t="str">
        <f t="shared" si="30"/>
        <v>N/A</v>
      </c>
    </row>
    <row r="82" spans="1:12" ht="13" customHeight="1" x14ac:dyDescent="0.25">
      <c r="A82" s="108" t="s">
        <v>1713</v>
      </c>
      <c r="B82" s="25" t="s">
        <v>213</v>
      </c>
      <c r="C82" s="9">
        <v>6.8936250471999996</v>
      </c>
      <c r="D82" s="25" t="s">
        <v>213</v>
      </c>
      <c r="E82" s="9">
        <v>6.6174631241000004</v>
      </c>
      <c r="F82" s="25" t="s">
        <v>213</v>
      </c>
      <c r="G82" s="9">
        <v>6.6316624107999997</v>
      </c>
      <c r="H82" s="25" t="s">
        <v>213</v>
      </c>
      <c r="I82" s="8">
        <v>-4.01</v>
      </c>
      <c r="J82" s="8">
        <v>0.21460000000000001</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16.350565386</v>
      </c>
      <c r="D84" s="25" t="s">
        <v>213</v>
      </c>
      <c r="E84" s="9">
        <v>16.033199563</v>
      </c>
      <c r="F84" s="25" t="s">
        <v>213</v>
      </c>
      <c r="G84" s="9">
        <v>15.873451915</v>
      </c>
      <c r="H84" s="25" t="s">
        <v>213</v>
      </c>
      <c r="I84" s="8">
        <v>-1.94</v>
      </c>
      <c r="J84" s="8">
        <v>-0.996</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81.910512049000005</v>
      </c>
      <c r="D87" s="25" t="s">
        <v>213</v>
      </c>
      <c r="E87" s="9">
        <v>81.822127483000003</v>
      </c>
      <c r="F87" s="25" t="s">
        <v>213</v>
      </c>
      <c r="G87" s="9">
        <v>81.623181891000002</v>
      </c>
      <c r="H87" s="25" t="s">
        <v>213</v>
      </c>
      <c r="I87" s="8">
        <v>-0.108</v>
      </c>
      <c r="J87" s="8">
        <v>-0.24299999999999999</v>
      </c>
      <c r="K87" s="25" t="s">
        <v>213</v>
      </c>
      <c r="L87" s="85" t="str">
        <f t="shared" si="30"/>
        <v>N/A</v>
      </c>
    </row>
    <row r="88" spans="1:12" x14ac:dyDescent="0.25">
      <c r="A88" s="108" t="s">
        <v>959</v>
      </c>
      <c r="B88" s="25" t="s">
        <v>213</v>
      </c>
      <c r="C88" s="9">
        <v>18.089487950999999</v>
      </c>
      <c r="D88" s="25" t="s">
        <v>213</v>
      </c>
      <c r="E88" s="9">
        <v>18.177872517000001</v>
      </c>
      <c r="F88" s="25" t="s">
        <v>213</v>
      </c>
      <c r="G88" s="9">
        <v>18.376818108999998</v>
      </c>
      <c r="H88" s="25" t="s">
        <v>213</v>
      </c>
      <c r="I88" s="8">
        <v>0.48859999999999998</v>
      </c>
      <c r="J88" s="8">
        <v>1.0940000000000001</v>
      </c>
      <c r="K88" s="25" t="s">
        <v>213</v>
      </c>
      <c r="L88" s="85" t="str">
        <f t="shared" si="30"/>
        <v>N/A</v>
      </c>
    </row>
    <row r="89" spans="1:12" x14ac:dyDescent="0.25">
      <c r="A89" s="130" t="s">
        <v>68</v>
      </c>
      <c r="B89" s="25" t="s">
        <v>213</v>
      </c>
      <c r="C89" s="1">
        <v>5507</v>
      </c>
      <c r="D89" s="7" t="str">
        <f>IF($B89="N/A","N/A",IF(C89&gt;10,"No",IF(C89&lt;-10,"No","Yes")))</f>
        <v>N/A</v>
      </c>
      <c r="E89" s="1">
        <v>6519</v>
      </c>
      <c r="F89" s="7" t="str">
        <f>IF($B89="N/A","N/A",IF(E89&gt;10,"No",IF(E89&lt;-10,"No","Yes")))</f>
        <v>N/A</v>
      </c>
      <c r="G89" s="1">
        <v>4050</v>
      </c>
      <c r="H89" s="7" t="str">
        <f>IF($B89="N/A","N/A",IF(G89&gt;10,"No",IF(G89&lt;-10,"No","Yes")))</f>
        <v>N/A</v>
      </c>
      <c r="I89" s="8">
        <v>18.38</v>
      </c>
      <c r="J89" s="8">
        <v>-37.9</v>
      </c>
      <c r="K89" s="25" t="s">
        <v>735</v>
      </c>
      <c r="L89" s="85" t="str">
        <f t="shared" si="30"/>
        <v>No</v>
      </c>
    </row>
    <row r="90" spans="1:12" x14ac:dyDescent="0.25">
      <c r="A90" s="108" t="s">
        <v>109</v>
      </c>
      <c r="B90" s="25" t="s">
        <v>213</v>
      </c>
      <c r="C90" s="9">
        <v>0.30869802070000002</v>
      </c>
      <c r="D90" s="7" t="str">
        <f>IF($B90="N/A","N/A",IF(C90&gt;10,"No",IF(C90&lt;-10,"No","Yes")))</f>
        <v>N/A</v>
      </c>
      <c r="E90" s="9">
        <v>0.1533977604</v>
      </c>
      <c r="F90" s="7" t="str">
        <f>IF($B90="N/A","N/A",IF(E90&gt;10,"No",IF(E90&lt;-10,"No","Yes")))</f>
        <v>N/A</v>
      </c>
      <c r="G90" s="9">
        <v>0.12345679010000001</v>
      </c>
      <c r="H90" s="7" t="str">
        <f>IF($B90="N/A","N/A",IF(G90&gt;10,"No",IF(G90&lt;-10,"No","Yes")))</f>
        <v>N/A</v>
      </c>
      <c r="I90" s="8">
        <v>-50.3</v>
      </c>
      <c r="J90" s="8">
        <v>-19.5</v>
      </c>
      <c r="K90" s="25" t="s">
        <v>735</v>
      </c>
      <c r="L90" s="85" t="str">
        <f t="shared" si="30"/>
        <v>No</v>
      </c>
    </row>
    <row r="91" spans="1:12" x14ac:dyDescent="0.25">
      <c r="A91" s="108" t="s">
        <v>110</v>
      </c>
      <c r="B91" s="25" t="s">
        <v>213</v>
      </c>
      <c r="C91" s="9">
        <v>9.0793535500000004</v>
      </c>
      <c r="D91" s="7" t="str">
        <f>IF($B91="N/A","N/A",IF(C91&gt;10,"No",IF(C91&lt;-10,"No","Yes")))</f>
        <v>N/A</v>
      </c>
      <c r="E91" s="9">
        <v>4.6172725877999996</v>
      </c>
      <c r="F91" s="7" t="str">
        <f>IF($B91="N/A","N/A",IF(E91&gt;10,"No",IF(E91&lt;-10,"No","Yes")))</f>
        <v>N/A</v>
      </c>
      <c r="G91" s="9">
        <v>1.4814814814999999</v>
      </c>
      <c r="H91" s="7" t="str">
        <f>IF($B91="N/A","N/A",IF(G91&gt;10,"No",IF(G91&lt;-10,"No","Yes")))</f>
        <v>N/A</v>
      </c>
      <c r="I91" s="8">
        <v>-49.1</v>
      </c>
      <c r="J91" s="8">
        <v>-67.900000000000006</v>
      </c>
      <c r="K91" s="25" t="s">
        <v>735</v>
      </c>
      <c r="L91" s="85" t="str">
        <f t="shared" si="30"/>
        <v>No</v>
      </c>
    </row>
    <row r="92" spans="1:12" x14ac:dyDescent="0.25">
      <c r="A92" s="116" t="s">
        <v>7</v>
      </c>
      <c r="B92" s="25" t="s">
        <v>213</v>
      </c>
      <c r="C92" s="9">
        <v>3.1113752599</v>
      </c>
      <c r="D92" s="7" t="str">
        <f>IF($B92="N/A","N/A",IF(C92&gt;10,"No",IF(C92&lt;-10,"No","Yes")))</f>
        <v>N/A</v>
      </c>
      <c r="E92" s="9">
        <v>3.2774092025999999</v>
      </c>
      <c r="F92" s="7" t="str">
        <f>IF($B92="N/A","N/A",IF(E92&gt;10,"No",IF(E92&lt;-10,"No","Yes")))</f>
        <v>N/A</v>
      </c>
      <c r="G92" s="9">
        <v>3.4309165412999998</v>
      </c>
      <c r="H92" s="7" t="str">
        <f>IF($B92="N/A","N/A",IF(G92&gt;10,"No",IF(G92&lt;-10,"No","Yes")))</f>
        <v>N/A</v>
      </c>
      <c r="I92" s="8">
        <v>5.3360000000000003</v>
      </c>
      <c r="J92" s="8">
        <v>4.6840000000000002</v>
      </c>
      <c r="K92" s="25" t="s">
        <v>736</v>
      </c>
      <c r="L92" s="85" t="str">
        <f t="shared" si="30"/>
        <v>Yes</v>
      </c>
    </row>
    <row r="93" spans="1:12" x14ac:dyDescent="0.25">
      <c r="A93" s="116" t="s">
        <v>180</v>
      </c>
      <c r="B93" s="25" t="s">
        <v>213</v>
      </c>
      <c r="C93" s="9">
        <v>61.519566990999998</v>
      </c>
      <c r="D93" s="7" t="str">
        <f t="shared" ref="D93:D94" si="31">IF($B93="N/A","N/A",IF(C93&gt;10,"No",IF(C93&lt;-10,"No","Yes")))</f>
        <v>N/A</v>
      </c>
      <c r="E93" s="9">
        <v>61.258838144000002</v>
      </c>
      <c r="F93" s="7" t="str">
        <f t="shared" ref="F93:F94" si="32">IF($B93="N/A","N/A",IF(E93&gt;10,"No",IF(E93&lt;-10,"No","Yes")))</f>
        <v>N/A</v>
      </c>
      <c r="G93" s="9">
        <v>61.009587670000002</v>
      </c>
      <c r="H93" s="7" t="str">
        <f t="shared" ref="H93:H94" si="33">IF($B93="N/A","N/A",IF(G93&gt;10,"No",IF(G93&lt;-10,"No","Yes")))</f>
        <v>N/A</v>
      </c>
      <c r="I93" s="8">
        <v>-0.42399999999999999</v>
      </c>
      <c r="J93" s="8">
        <v>-0.40699999999999997</v>
      </c>
      <c r="K93" s="25" t="s">
        <v>735</v>
      </c>
      <c r="L93" s="85" t="str">
        <f>IF(J93="Div by 0", "N/A", IF(OR(J93="N/A",K93="N/A"),"N/A", IF(J93&gt;VALUE(MID(K93,1,2)), "No", IF(J93&lt;-1*VALUE(MID(K93,1,2)), "No", "Yes"))))</f>
        <v>Yes</v>
      </c>
    </row>
    <row r="94" spans="1:12" x14ac:dyDescent="0.25">
      <c r="A94" s="116" t="s">
        <v>181</v>
      </c>
      <c r="B94" s="25" t="s">
        <v>213</v>
      </c>
      <c r="C94" s="9">
        <v>38.480433009000002</v>
      </c>
      <c r="D94" s="7" t="str">
        <f t="shared" si="31"/>
        <v>N/A</v>
      </c>
      <c r="E94" s="9">
        <v>38.741161855999998</v>
      </c>
      <c r="F94" s="7" t="str">
        <f t="shared" si="32"/>
        <v>N/A</v>
      </c>
      <c r="G94" s="9">
        <v>38.990412329999998</v>
      </c>
      <c r="H94" s="7" t="str">
        <f t="shared" si="33"/>
        <v>N/A</v>
      </c>
      <c r="I94" s="8">
        <v>0.67759999999999998</v>
      </c>
      <c r="J94" s="8">
        <v>0.64339999999999997</v>
      </c>
      <c r="K94" s="25" t="s">
        <v>735</v>
      </c>
      <c r="L94" s="85" t="str">
        <f>IF(J94="Div by 0", "N/A", IF(OR(J94="N/A",K94="N/A"),"N/A", IF(J94&gt;VALUE(MID(K94,1,2)), "No", IF(J94&lt;-1*VALUE(MID(K94,1,2)), "No", "Yes"))))</f>
        <v>Yes</v>
      </c>
    </row>
    <row r="95" spans="1:12" x14ac:dyDescent="0.25">
      <c r="A95" s="108" t="s">
        <v>8</v>
      </c>
      <c r="B95" s="25" t="s">
        <v>285</v>
      </c>
      <c r="C95" s="9">
        <v>6.8738869931000002</v>
      </c>
      <c r="D95" s="7" t="str">
        <f>IF($B95="N/A","N/A",IF(C95&gt;10,"No",IF(C95&lt;5,"No","Yes")))</f>
        <v>Yes</v>
      </c>
      <c r="E95" s="9">
        <v>6.7564360499999996</v>
      </c>
      <c r="F95" s="7" t="str">
        <f>IF($B95="N/A","N/A",IF(E95&gt;10,"No",IF(E95&lt;5,"No","Yes")))</f>
        <v>Yes</v>
      </c>
      <c r="G95" s="9">
        <v>6.5948267788999999</v>
      </c>
      <c r="H95" s="7" t="str">
        <f t="shared" ref="H95:H98" si="34">IF($B95="N/A","N/A",IF(G95&gt;10,"No",IF(G95&lt;5,"No","Yes")))</f>
        <v>Yes</v>
      </c>
      <c r="I95" s="8">
        <v>-1.71</v>
      </c>
      <c r="J95" s="8">
        <v>-2.39</v>
      </c>
      <c r="K95" s="25" t="s">
        <v>736</v>
      </c>
      <c r="L95" s="85" t="str">
        <f t="shared" si="30"/>
        <v>Yes</v>
      </c>
    </row>
    <row r="96" spans="1:12" x14ac:dyDescent="0.25">
      <c r="A96" s="108" t="s">
        <v>149</v>
      </c>
      <c r="B96" s="25" t="s">
        <v>285</v>
      </c>
      <c r="C96" s="9">
        <v>6.0365548762000003</v>
      </c>
      <c r="D96" s="7" t="str">
        <f>IF($B96="N/A","N/A",IF(C96&gt;10,"No",IF(C96&lt;5,"No","Yes")))</f>
        <v>Yes</v>
      </c>
      <c r="E96" s="9">
        <v>6.0241556326000003</v>
      </c>
      <c r="F96" s="7" t="str">
        <f t="shared" ref="F96:F98" si="35">IF($B96="N/A","N/A",IF(E96&gt;10,"No",IF(E96&lt;5,"No","Yes")))</f>
        <v>Yes</v>
      </c>
      <c r="G96" s="9">
        <v>6.1519667521999999</v>
      </c>
      <c r="H96" s="7" t="str">
        <f t="shared" si="34"/>
        <v>Yes</v>
      </c>
      <c r="I96" s="8">
        <v>-0.20499999999999999</v>
      </c>
      <c r="J96" s="8">
        <v>2.1219999999999999</v>
      </c>
      <c r="K96" s="25" t="s">
        <v>736</v>
      </c>
      <c r="L96" s="85" t="str">
        <f t="shared" si="30"/>
        <v>Yes</v>
      </c>
    </row>
    <row r="97" spans="1:12" x14ac:dyDescent="0.25">
      <c r="A97" s="108" t="s">
        <v>150</v>
      </c>
      <c r="B97" s="25" t="s">
        <v>285</v>
      </c>
      <c r="C97" s="9">
        <v>6.5444808014999998</v>
      </c>
      <c r="D97" s="7" t="str">
        <f>IF($B97="N/A","N/A",IF(C97&gt;10,"No",IF(C97&lt;5,"No","Yes")))</f>
        <v>Yes</v>
      </c>
      <c r="E97" s="9">
        <v>6.3662428349000004</v>
      </c>
      <c r="F97" s="7" t="str">
        <f t="shared" si="35"/>
        <v>Yes</v>
      </c>
      <c r="G97" s="9">
        <v>6.3548748940999999</v>
      </c>
      <c r="H97" s="7" t="str">
        <f t="shared" si="34"/>
        <v>Yes</v>
      </c>
      <c r="I97" s="8">
        <v>-2.72</v>
      </c>
      <c r="J97" s="8">
        <v>-0.17899999999999999</v>
      </c>
      <c r="K97" s="25" t="s">
        <v>736</v>
      </c>
      <c r="L97" s="85" t="str">
        <f t="shared" si="30"/>
        <v>Yes</v>
      </c>
    </row>
    <row r="98" spans="1:12" x14ac:dyDescent="0.25">
      <c r="A98" s="108" t="s">
        <v>151</v>
      </c>
      <c r="B98" s="25" t="s">
        <v>285</v>
      </c>
      <c r="C98" s="9">
        <v>6.8920898652</v>
      </c>
      <c r="D98" s="7" t="str">
        <f>IF($B98="N/A","N/A",IF(C98&gt;10,"No",IF(C98&lt;5,"No","Yes")))</f>
        <v>Yes</v>
      </c>
      <c r="E98" s="9">
        <v>6.7692643200999996</v>
      </c>
      <c r="F98" s="7" t="str">
        <f t="shared" si="35"/>
        <v>Yes</v>
      </c>
      <c r="G98" s="9">
        <v>6.6068972118999998</v>
      </c>
      <c r="H98" s="7" t="str">
        <f t="shared" si="34"/>
        <v>Yes</v>
      </c>
      <c r="I98" s="8">
        <v>-1.78</v>
      </c>
      <c r="J98" s="8">
        <v>-2.4</v>
      </c>
      <c r="K98" s="25" t="s">
        <v>736</v>
      </c>
      <c r="L98" s="85" t="str">
        <f t="shared" si="30"/>
        <v>Yes</v>
      </c>
    </row>
    <row r="99" spans="1:12" x14ac:dyDescent="0.25">
      <c r="A99" s="108" t="s">
        <v>960</v>
      </c>
      <c r="B99" s="25" t="s">
        <v>213</v>
      </c>
      <c r="C99" s="1">
        <v>5218</v>
      </c>
      <c r="D99" s="7" t="str">
        <f t="shared" ref="D99:D110" si="36">IF($B99="N/A","N/A",IF(C99&gt;10,"No",IF(C99&lt;-10,"No","Yes")))</f>
        <v>N/A</v>
      </c>
      <c r="E99" s="1">
        <v>4520</v>
      </c>
      <c r="F99" s="7" t="str">
        <f t="shared" ref="F99:F110" si="37">IF($B99="N/A","N/A",IF(E99&gt;10,"No",IF(E99&lt;-10,"No","Yes")))</f>
        <v>N/A</v>
      </c>
      <c r="G99" s="1">
        <v>3105</v>
      </c>
      <c r="H99" s="7" t="str">
        <f t="shared" ref="H99:H110" si="38">IF($B99="N/A","N/A",IF(G99&gt;10,"No",IF(G99&lt;-10,"No","Yes")))</f>
        <v>N/A</v>
      </c>
      <c r="I99" s="8">
        <v>-13.4</v>
      </c>
      <c r="J99" s="8">
        <v>-31.3</v>
      </c>
      <c r="K99" s="25" t="s">
        <v>735</v>
      </c>
      <c r="L99" s="85" t="str">
        <f t="shared" si="30"/>
        <v>No</v>
      </c>
    </row>
    <row r="100" spans="1:12" x14ac:dyDescent="0.25">
      <c r="A100" s="108" t="s">
        <v>961</v>
      </c>
      <c r="B100" s="25" t="s">
        <v>213</v>
      </c>
      <c r="C100" s="1">
        <v>1978</v>
      </c>
      <c r="D100" s="7" t="str">
        <f t="shared" si="36"/>
        <v>N/A</v>
      </c>
      <c r="E100" s="1">
        <v>2080</v>
      </c>
      <c r="F100" s="7" t="str">
        <f t="shared" si="37"/>
        <v>N/A</v>
      </c>
      <c r="G100" s="1">
        <v>1386</v>
      </c>
      <c r="H100" s="7" t="str">
        <f t="shared" si="38"/>
        <v>N/A</v>
      </c>
      <c r="I100" s="8">
        <v>5.157</v>
      </c>
      <c r="J100" s="8">
        <v>-33.4</v>
      </c>
      <c r="K100" s="25" t="s">
        <v>735</v>
      </c>
      <c r="L100" s="85" t="str">
        <f t="shared" si="30"/>
        <v>No</v>
      </c>
    </row>
    <row r="101" spans="1:12" x14ac:dyDescent="0.25">
      <c r="A101" s="108" t="s">
        <v>1</v>
      </c>
      <c r="B101" s="25" t="s">
        <v>213</v>
      </c>
      <c r="C101" s="9">
        <v>97.840876194000003</v>
      </c>
      <c r="D101" s="7" t="str">
        <f t="shared" si="36"/>
        <v>N/A</v>
      </c>
      <c r="E101" s="9">
        <v>97.752700884999996</v>
      </c>
      <c r="F101" s="7" t="str">
        <f t="shared" si="37"/>
        <v>N/A</v>
      </c>
      <c r="G101" s="9">
        <v>97.880598444</v>
      </c>
      <c r="H101" s="7" t="str">
        <f t="shared" si="38"/>
        <v>N/A</v>
      </c>
      <c r="I101" s="8">
        <v>-0.09</v>
      </c>
      <c r="J101" s="8">
        <v>0.1308</v>
      </c>
      <c r="K101" s="25" t="s">
        <v>736</v>
      </c>
      <c r="L101" s="85" t="str">
        <f t="shared" si="30"/>
        <v>Yes</v>
      </c>
    </row>
    <row r="102" spans="1:12" x14ac:dyDescent="0.25">
      <c r="A102" s="108" t="s">
        <v>69</v>
      </c>
      <c r="B102" s="25" t="s">
        <v>213</v>
      </c>
      <c r="C102" s="9">
        <v>93.957550204</v>
      </c>
      <c r="D102" s="7" t="str">
        <f t="shared" si="36"/>
        <v>N/A</v>
      </c>
      <c r="E102" s="9">
        <v>93.026775677000003</v>
      </c>
      <c r="F102" s="7" t="str">
        <f t="shared" si="37"/>
        <v>N/A</v>
      </c>
      <c r="G102" s="9">
        <v>91.938621687999998</v>
      </c>
      <c r="H102" s="7" t="str">
        <f t="shared" si="38"/>
        <v>N/A</v>
      </c>
      <c r="I102" s="8">
        <v>-0.99099999999999999</v>
      </c>
      <c r="J102" s="8">
        <v>-1.17</v>
      </c>
      <c r="K102" s="25" t="s">
        <v>736</v>
      </c>
      <c r="L102" s="85" t="str">
        <f t="shared" si="30"/>
        <v>Yes</v>
      </c>
    </row>
    <row r="103" spans="1:12" x14ac:dyDescent="0.25">
      <c r="A103" s="116" t="s">
        <v>70</v>
      </c>
      <c r="B103" s="25" t="s">
        <v>213</v>
      </c>
      <c r="C103" s="1">
        <v>429529</v>
      </c>
      <c r="D103" s="7" t="str">
        <f t="shared" si="36"/>
        <v>N/A</v>
      </c>
      <c r="E103" s="1">
        <v>440339</v>
      </c>
      <c r="F103" s="7" t="str">
        <f t="shared" si="37"/>
        <v>N/A</v>
      </c>
      <c r="G103" s="1">
        <v>454524</v>
      </c>
      <c r="H103" s="7" t="str">
        <f t="shared" si="38"/>
        <v>N/A</v>
      </c>
      <c r="I103" s="8">
        <v>2.5169999999999999</v>
      </c>
      <c r="J103" s="8">
        <v>3.2210000000000001</v>
      </c>
      <c r="K103" s="25" t="s">
        <v>735</v>
      </c>
      <c r="L103" s="85" t="str">
        <f t="shared" si="30"/>
        <v>Yes</v>
      </c>
    </row>
    <row r="104" spans="1:12" x14ac:dyDescent="0.25">
      <c r="A104" s="108" t="s">
        <v>687</v>
      </c>
      <c r="B104" s="25" t="s">
        <v>213</v>
      </c>
      <c r="C104" s="9">
        <v>1.5454136973000001</v>
      </c>
      <c r="D104" s="7" t="str">
        <f t="shared" si="36"/>
        <v>N/A</v>
      </c>
      <c r="E104" s="9">
        <v>1.4395726928999999</v>
      </c>
      <c r="F104" s="7" t="str">
        <f t="shared" si="37"/>
        <v>N/A</v>
      </c>
      <c r="G104" s="9">
        <v>1.5123513829999999</v>
      </c>
      <c r="H104" s="7" t="str">
        <f t="shared" si="38"/>
        <v>N/A</v>
      </c>
      <c r="I104" s="8">
        <v>-6.85</v>
      </c>
      <c r="J104" s="8">
        <v>5.056</v>
      </c>
      <c r="K104" s="25" t="s">
        <v>736</v>
      </c>
      <c r="L104" s="85" t="str">
        <f t="shared" ref="L104:L110" si="39">IF(J104="Div by 0", "N/A", IF(K104="N/A","N/A", IF(J104&gt;VALUE(MID(K104,1,2)), "No", IF(J104&lt;-1*VALUE(MID(K104,1,2)), "No", "Yes"))))</f>
        <v>Yes</v>
      </c>
    </row>
    <row r="105" spans="1:12" x14ac:dyDescent="0.25">
      <c r="A105" s="108" t="s">
        <v>686</v>
      </c>
      <c r="B105" s="25" t="s">
        <v>213</v>
      </c>
      <c r="C105" s="9">
        <v>0.24957569800000001</v>
      </c>
      <c r="D105" s="7" t="str">
        <f t="shared" si="36"/>
        <v>N/A</v>
      </c>
      <c r="E105" s="9">
        <v>0.22051192380000001</v>
      </c>
      <c r="F105" s="7" t="str">
        <f t="shared" si="37"/>
        <v>N/A</v>
      </c>
      <c r="G105" s="9">
        <v>0.2305708829</v>
      </c>
      <c r="H105" s="7" t="str">
        <f t="shared" si="38"/>
        <v>N/A</v>
      </c>
      <c r="I105" s="8">
        <v>-11.6</v>
      </c>
      <c r="J105" s="8">
        <v>4.5620000000000003</v>
      </c>
      <c r="K105" s="25" t="s">
        <v>736</v>
      </c>
      <c r="L105" s="85" t="str">
        <f t="shared" si="39"/>
        <v>Yes</v>
      </c>
    </row>
    <row r="106" spans="1:12" x14ac:dyDescent="0.25">
      <c r="A106" s="108" t="s">
        <v>685</v>
      </c>
      <c r="B106" s="25" t="s">
        <v>213</v>
      </c>
      <c r="C106" s="9">
        <v>98.205010604999998</v>
      </c>
      <c r="D106" s="7" t="str">
        <f t="shared" si="36"/>
        <v>N/A</v>
      </c>
      <c r="E106" s="9">
        <v>98.339915383000005</v>
      </c>
      <c r="F106" s="7" t="str">
        <f t="shared" si="37"/>
        <v>N/A</v>
      </c>
      <c r="G106" s="9">
        <v>98.257077734000006</v>
      </c>
      <c r="H106" s="7" t="str">
        <f t="shared" si="38"/>
        <v>N/A</v>
      </c>
      <c r="I106" s="8">
        <v>0.13739999999999999</v>
      </c>
      <c r="J106" s="8">
        <v>-8.4000000000000005E-2</v>
      </c>
      <c r="K106" s="25" t="s">
        <v>736</v>
      </c>
      <c r="L106" s="85" t="str">
        <f t="shared" si="39"/>
        <v>Yes</v>
      </c>
    </row>
    <row r="107" spans="1:12" ht="25" x14ac:dyDescent="0.25">
      <c r="A107" s="116" t="s">
        <v>962</v>
      </c>
      <c r="B107" s="25" t="s">
        <v>213</v>
      </c>
      <c r="C107" s="9">
        <v>42.289658137000004</v>
      </c>
      <c r="D107" s="7" t="str">
        <f t="shared" si="36"/>
        <v>N/A</v>
      </c>
      <c r="E107" s="9">
        <v>41.692091585</v>
      </c>
      <c r="F107" s="7" t="str">
        <f t="shared" si="37"/>
        <v>N/A</v>
      </c>
      <c r="G107" s="9">
        <v>41.346019775000002</v>
      </c>
      <c r="H107" s="7" t="str">
        <f t="shared" si="38"/>
        <v>N/A</v>
      </c>
      <c r="I107" s="8">
        <v>-1.41</v>
      </c>
      <c r="J107" s="8">
        <v>-0.83</v>
      </c>
      <c r="K107" s="25" t="s">
        <v>736</v>
      </c>
      <c r="L107" s="85" t="str">
        <f t="shared" si="39"/>
        <v>Yes</v>
      </c>
    </row>
    <row r="108" spans="1:12" ht="25" x14ac:dyDescent="0.25">
      <c r="A108" s="116" t="s">
        <v>963</v>
      </c>
      <c r="B108" s="25" t="s">
        <v>213</v>
      </c>
      <c r="C108" s="9">
        <v>56.678480258</v>
      </c>
      <c r="D108" s="7" t="str">
        <f t="shared" si="36"/>
        <v>N/A</v>
      </c>
      <c r="E108" s="9">
        <v>57.307517152000003</v>
      </c>
      <c r="F108" s="7" t="str">
        <f t="shared" si="37"/>
        <v>N/A</v>
      </c>
      <c r="G108" s="9">
        <v>57.677731924</v>
      </c>
      <c r="H108" s="7" t="str">
        <f t="shared" si="38"/>
        <v>N/A</v>
      </c>
      <c r="I108" s="8">
        <v>1.1100000000000001</v>
      </c>
      <c r="J108" s="8">
        <v>0.64600000000000002</v>
      </c>
      <c r="K108" s="25" t="s">
        <v>736</v>
      </c>
      <c r="L108" s="85" t="str">
        <f t="shared" si="39"/>
        <v>Yes</v>
      </c>
    </row>
    <row r="109" spans="1:12" ht="25" x14ac:dyDescent="0.25">
      <c r="A109" s="116" t="s">
        <v>964</v>
      </c>
      <c r="B109" s="25" t="s">
        <v>213</v>
      </c>
      <c r="C109" s="9">
        <v>0.3927872764</v>
      </c>
      <c r="D109" s="7" t="str">
        <f t="shared" si="36"/>
        <v>N/A</v>
      </c>
      <c r="E109" s="9">
        <v>0.37479929099999998</v>
      </c>
      <c r="F109" s="7" t="str">
        <f t="shared" si="37"/>
        <v>N/A</v>
      </c>
      <c r="G109" s="9">
        <v>0.38458897050000002</v>
      </c>
      <c r="H109" s="7" t="str">
        <f t="shared" si="38"/>
        <v>N/A</v>
      </c>
      <c r="I109" s="8">
        <v>-4.58</v>
      </c>
      <c r="J109" s="8">
        <v>2.6120000000000001</v>
      </c>
      <c r="K109" s="25" t="s">
        <v>736</v>
      </c>
      <c r="L109" s="85" t="str">
        <f t="shared" si="39"/>
        <v>Yes</v>
      </c>
    </row>
    <row r="110" spans="1:12" ht="25" x14ac:dyDescent="0.25">
      <c r="A110" s="116" t="s">
        <v>965</v>
      </c>
      <c r="B110" s="25" t="s">
        <v>213</v>
      </c>
      <c r="C110" s="9">
        <v>0.63907432909999995</v>
      </c>
      <c r="D110" s="7" t="str">
        <f t="shared" si="36"/>
        <v>N/A</v>
      </c>
      <c r="E110" s="9">
        <v>0.62559197119999999</v>
      </c>
      <c r="F110" s="7" t="str">
        <f t="shared" si="37"/>
        <v>N/A</v>
      </c>
      <c r="G110" s="9">
        <v>0.59165933079999999</v>
      </c>
      <c r="H110" s="7" t="str">
        <f t="shared" si="38"/>
        <v>N/A</v>
      </c>
      <c r="I110" s="8">
        <v>-2.11</v>
      </c>
      <c r="J110" s="8">
        <v>-5.42</v>
      </c>
      <c r="K110" s="25" t="s">
        <v>736</v>
      </c>
      <c r="L110" s="85" t="str">
        <f t="shared" si="39"/>
        <v>Yes</v>
      </c>
    </row>
    <row r="111" spans="1:12" x14ac:dyDescent="0.25">
      <c r="A111" s="108" t="s">
        <v>966</v>
      </c>
      <c r="B111" s="25" t="s">
        <v>286</v>
      </c>
      <c r="C111" s="9">
        <v>99.991739210999995</v>
      </c>
      <c r="D111" s="7" t="str">
        <f>IF($B111="N/A","N/A",IF(C111&gt;=99,"Yes","No"))</f>
        <v>Yes</v>
      </c>
      <c r="E111" s="9">
        <v>99.992724375999998</v>
      </c>
      <c r="F111" s="7" t="str">
        <f>IF($B111="N/A","N/A",IF(E111&gt;=99,"Yes","No"))</f>
        <v>Yes</v>
      </c>
      <c r="G111" s="9">
        <v>99.992158502999999</v>
      </c>
      <c r="H111" s="7" t="str">
        <f>IF($B111="N/A","N/A",IF(G111&gt;=99,"Yes","No"))</f>
        <v>Yes</v>
      </c>
      <c r="I111" s="8">
        <v>1E-3</v>
      </c>
      <c r="J111" s="8">
        <v>-1E-3</v>
      </c>
      <c r="K111" s="25" t="s">
        <v>735</v>
      </c>
      <c r="L111" s="85" t="str">
        <f t="shared" ref="L111:L145" si="40">IF(J111="Div by 0", "N/A", IF(K111="N/A","N/A", IF(J111&gt;VALUE(MID(K111,1,2)), "No", IF(J111&lt;-1*VALUE(MID(K111,1,2)), "No", "Yes"))))</f>
        <v>Yes</v>
      </c>
    </row>
    <row r="112" spans="1:12" x14ac:dyDescent="0.25">
      <c r="A112" s="108" t="s">
        <v>967</v>
      </c>
      <c r="B112" s="25" t="s">
        <v>213</v>
      </c>
      <c r="C112" s="9">
        <v>0.2407725067</v>
      </c>
      <c r="D112" s="7" t="str">
        <f>IF($B112="N/A","N/A",IF(C112&gt;10,"No",IF(C112&lt;-10,"No","Yes")))</f>
        <v>N/A</v>
      </c>
      <c r="E112" s="9">
        <v>0.259804494</v>
      </c>
      <c r="F112" s="7" t="str">
        <f>IF($B112="N/A","N/A",IF(E112&gt;10,"No",IF(E112&lt;-10,"No","Yes")))</f>
        <v>N/A</v>
      </c>
      <c r="G112" s="9">
        <v>0.26408666289999999</v>
      </c>
      <c r="H112" s="7" t="str">
        <f>IF($B112="N/A","N/A",IF(G112&gt;10,"No",IF(G112&lt;-10,"No","Yes")))</f>
        <v>N/A</v>
      </c>
      <c r="I112" s="8">
        <v>7.9050000000000002</v>
      </c>
      <c r="J112" s="8">
        <v>1.6479999999999999</v>
      </c>
      <c r="K112" s="25" t="s">
        <v>735</v>
      </c>
      <c r="L112" s="85" t="str">
        <f t="shared" si="40"/>
        <v>Yes</v>
      </c>
    </row>
    <row r="113" spans="1:12" x14ac:dyDescent="0.25">
      <c r="A113" s="84" t="s">
        <v>968</v>
      </c>
      <c r="B113" s="25" t="s">
        <v>280</v>
      </c>
      <c r="C113" s="4">
        <v>99.937358748999998</v>
      </c>
      <c r="D113" s="7" t="str">
        <f>IF($B113="N/A","N/A",IF(C113&gt;=98,"Yes","No"))</f>
        <v>Yes</v>
      </c>
      <c r="E113" s="4">
        <v>99.957037165000003</v>
      </c>
      <c r="F113" s="7" t="str">
        <f>IF($B113="N/A","N/A",IF(E113&gt;=98,"Yes","No"))</f>
        <v>Yes</v>
      </c>
      <c r="G113" s="4">
        <v>99.976557559</v>
      </c>
      <c r="H113" s="7" t="str">
        <f>IF($B113="N/A","N/A",IF(G113&gt;=98,"Yes","No"))</f>
        <v>Yes</v>
      </c>
      <c r="I113" s="8">
        <v>1.9699999999999999E-2</v>
      </c>
      <c r="J113" s="8">
        <v>1.95E-2</v>
      </c>
      <c r="K113" s="25" t="s">
        <v>735</v>
      </c>
      <c r="L113" s="85" t="str">
        <f t="shared" si="40"/>
        <v>Yes</v>
      </c>
    </row>
    <row r="114" spans="1:12" x14ac:dyDescent="0.25">
      <c r="A114" s="84" t="s">
        <v>969</v>
      </c>
      <c r="B114" s="25" t="s">
        <v>287</v>
      </c>
      <c r="C114" s="4">
        <v>98.998242145999996</v>
      </c>
      <c r="D114" s="7" t="str">
        <f>IF($B114="N/A","N/A",IF(C114&gt;=80,"Yes","No"))</f>
        <v>Yes</v>
      </c>
      <c r="E114" s="4">
        <v>97.891141485000006</v>
      </c>
      <c r="F114" s="7" t="str">
        <f>IF($B114="N/A","N/A",IF(E114&gt;=80,"Yes","No"))</f>
        <v>Yes</v>
      </c>
      <c r="G114" s="4">
        <v>95.737671519000003</v>
      </c>
      <c r="H114" s="7" t="str">
        <f>IF($B114="N/A","N/A",IF(G114&gt;=80,"Yes","No"))</f>
        <v>Yes</v>
      </c>
      <c r="I114" s="8">
        <v>-1.1200000000000001</v>
      </c>
      <c r="J114" s="8">
        <v>-2.2000000000000002</v>
      </c>
      <c r="K114" s="25" t="s">
        <v>735</v>
      </c>
      <c r="L114" s="85" t="str">
        <f t="shared" si="40"/>
        <v>Yes</v>
      </c>
    </row>
    <row r="115" spans="1:12" ht="25" x14ac:dyDescent="0.25">
      <c r="A115" s="108" t="s">
        <v>970</v>
      </c>
      <c r="B115" s="25" t="s">
        <v>288</v>
      </c>
      <c r="C115" s="9">
        <v>100</v>
      </c>
      <c r="D115" s="7" t="str">
        <f>IF($B115="N/A","N/A",IF(C115&gt;=100,"Yes","No"))</f>
        <v>Yes</v>
      </c>
      <c r="E115" s="9">
        <v>100</v>
      </c>
      <c r="F115" s="7" t="str">
        <f t="shared" ref="F115:F116" si="41">IF($B115="N/A","N/A",IF(E115&gt;=100,"Yes","No"))</f>
        <v>Yes</v>
      </c>
      <c r="G115" s="9">
        <v>99.220917193000005</v>
      </c>
      <c r="H115" s="7" t="str">
        <f t="shared" ref="H115:H116" si="42">IF($B115="N/A","N/A",IF(G115&gt;=100,"Yes","No"))</f>
        <v>No</v>
      </c>
      <c r="I115" s="8">
        <v>0</v>
      </c>
      <c r="J115" s="8">
        <v>-0.77900000000000003</v>
      </c>
      <c r="K115" s="25" t="s">
        <v>734</v>
      </c>
      <c r="L115" s="85" t="str">
        <f t="shared" si="40"/>
        <v>Yes</v>
      </c>
    </row>
    <row r="116" spans="1:12" ht="25" x14ac:dyDescent="0.25">
      <c r="A116" s="84" t="s">
        <v>971</v>
      </c>
      <c r="B116" s="25" t="s">
        <v>288</v>
      </c>
      <c r="C116" s="9">
        <v>100</v>
      </c>
      <c r="D116" s="7" t="str">
        <f>IF($B116="N/A","N/A",IF(C116&gt;=100,"Yes","No"))</f>
        <v>Yes</v>
      </c>
      <c r="E116" s="9">
        <v>100</v>
      </c>
      <c r="F116" s="7" t="str">
        <f t="shared" si="41"/>
        <v>Yes</v>
      </c>
      <c r="G116" s="9">
        <v>100</v>
      </c>
      <c r="H116" s="7" t="str">
        <f t="shared" si="42"/>
        <v>Yes</v>
      </c>
      <c r="I116" s="8">
        <v>0</v>
      </c>
      <c r="J116" s="8">
        <v>0</v>
      </c>
      <c r="K116" s="25" t="s">
        <v>734</v>
      </c>
      <c r="L116" s="85" t="str">
        <f t="shared" si="40"/>
        <v>Yes</v>
      </c>
    </row>
    <row r="117" spans="1:12" ht="25" x14ac:dyDescent="0.25">
      <c r="A117" s="108" t="s">
        <v>972</v>
      </c>
      <c r="B117" s="25" t="s">
        <v>213</v>
      </c>
      <c r="C117" s="9">
        <v>82.702106623999995</v>
      </c>
      <c r="D117" s="22" t="s">
        <v>737</v>
      </c>
      <c r="E117" s="9">
        <v>81.049568276000002</v>
      </c>
      <c r="F117" s="22" t="s">
        <v>737</v>
      </c>
      <c r="G117" s="9">
        <v>79.390255421000006</v>
      </c>
      <c r="H117" s="7" t="str">
        <f>IF($B117="N/A","N/A",IF(G117&lt;100,"No",IF(G117=100,"No","Yes")))</f>
        <v>N/A</v>
      </c>
      <c r="I117" s="8">
        <v>-2</v>
      </c>
      <c r="J117" s="8">
        <v>-2.0499999999999998</v>
      </c>
      <c r="K117" s="25" t="s">
        <v>734</v>
      </c>
      <c r="L117" s="85" t="str">
        <f t="shared" si="40"/>
        <v>Yes</v>
      </c>
    </row>
    <row r="118" spans="1:12" ht="25" x14ac:dyDescent="0.25">
      <c r="A118" s="108" t="s">
        <v>973</v>
      </c>
      <c r="B118" s="21" t="s">
        <v>213</v>
      </c>
      <c r="C118" s="9">
        <v>97.139121661999994</v>
      </c>
      <c r="D118" s="7" t="str">
        <f>IF($B118="N/A","N/A",IF(C118&gt;10,"No",IF(C118&lt;-10,"No","Yes")))</f>
        <v>N/A</v>
      </c>
      <c r="E118" s="9">
        <v>96.880326428999993</v>
      </c>
      <c r="F118" s="7" t="str">
        <f>IF($B118="N/A","N/A",IF(E118&gt;10,"No",IF(E118&lt;-10,"No","Yes")))</f>
        <v>N/A</v>
      </c>
      <c r="G118" s="9">
        <v>96.711553695000006</v>
      </c>
      <c r="H118" s="7" t="str">
        <f>IF($B118="N/A","N/A",IF(G118&gt;10,"No",IF(G118&lt;-10,"No","Yes")))</f>
        <v>N/A</v>
      </c>
      <c r="I118" s="8">
        <v>-0.26600000000000001</v>
      </c>
      <c r="J118" s="8">
        <v>-0.17399999999999999</v>
      </c>
      <c r="K118" s="25" t="s">
        <v>734</v>
      </c>
      <c r="L118" s="85" t="str">
        <f>IF(J118="Div by 0", "N/A", IF(OR(J118="N/A",K118="N/A"),"N/A", IF(J118&gt;VALUE(MID(K118,1,2)), "No", IF(J118&lt;-1*VALUE(MID(K118,1,2)), "No", "Yes"))))</f>
        <v>Yes</v>
      </c>
    </row>
    <row r="119" spans="1:12" x14ac:dyDescent="0.25">
      <c r="A119" s="131" t="s">
        <v>100</v>
      </c>
      <c r="B119" s="21" t="s">
        <v>213</v>
      </c>
      <c r="C119" s="22">
        <v>254213</v>
      </c>
      <c r="D119" s="7" t="str">
        <f t="shared" ref="D119:D145" si="43">IF($B119="N/A","N/A",IF(C119&gt;10,"No",IF(C119&lt;-10,"No","Yes")))</f>
        <v>N/A</v>
      </c>
      <c r="E119" s="22">
        <v>261146</v>
      </c>
      <c r="F119" s="7" t="str">
        <f t="shared" ref="F119:F145" si="44">IF($B119="N/A","N/A",IF(E119&gt;10,"No",IF(E119&lt;-10,"No","Yes")))</f>
        <v>N/A</v>
      </c>
      <c r="G119" s="22">
        <v>267806</v>
      </c>
      <c r="H119" s="7" t="str">
        <f t="shared" ref="H119:H145" si="45">IF($B119="N/A","N/A",IF(G119&gt;10,"No",IF(G119&lt;-10,"No","Yes")))</f>
        <v>N/A</v>
      </c>
      <c r="I119" s="8">
        <v>2.7269999999999999</v>
      </c>
      <c r="J119" s="8">
        <v>2.5499999999999998</v>
      </c>
      <c r="K119" s="25" t="s">
        <v>735</v>
      </c>
      <c r="L119" s="85" t="str">
        <f t="shared" si="40"/>
        <v>Yes</v>
      </c>
    </row>
    <row r="120" spans="1:12" x14ac:dyDescent="0.25">
      <c r="A120" s="108" t="s">
        <v>974</v>
      </c>
      <c r="B120" s="21" t="s">
        <v>213</v>
      </c>
      <c r="C120" s="22">
        <v>70042</v>
      </c>
      <c r="D120" s="7" t="str">
        <f t="shared" si="43"/>
        <v>N/A</v>
      </c>
      <c r="E120" s="22">
        <v>71271</v>
      </c>
      <c r="F120" s="7" t="str">
        <f t="shared" si="44"/>
        <v>N/A</v>
      </c>
      <c r="G120" s="22">
        <v>71918</v>
      </c>
      <c r="H120" s="7" t="str">
        <f t="shared" si="45"/>
        <v>N/A</v>
      </c>
      <c r="I120" s="8">
        <v>1.7549999999999999</v>
      </c>
      <c r="J120" s="8">
        <v>0.90780000000000005</v>
      </c>
      <c r="K120" s="25" t="s">
        <v>735</v>
      </c>
      <c r="L120" s="85" t="str">
        <f t="shared" si="40"/>
        <v>Yes</v>
      </c>
    </row>
    <row r="121" spans="1:12" x14ac:dyDescent="0.25">
      <c r="A121" s="108" t="s">
        <v>975</v>
      </c>
      <c r="B121" s="21" t="s">
        <v>213</v>
      </c>
      <c r="C121" s="22">
        <v>8447</v>
      </c>
      <c r="D121" s="7" t="str">
        <f t="shared" si="43"/>
        <v>N/A</v>
      </c>
      <c r="E121" s="22">
        <v>8788</v>
      </c>
      <c r="F121" s="7" t="str">
        <f t="shared" si="44"/>
        <v>N/A</v>
      </c>
      <c r="G121" s="22">
        <v>9199</v>
      </c>
      <c r="H121" s="7" t="str">
        <f t="shared" si="45"/>
        <v>N/A</v>
      </c>
      <c r="I121" s="8">
        <v>4.0369999999999999</v>
      </c>
      <c r="J121" s="8">
        <v>4.6769999999999996</v>
      </c>
      <c r="K121" s="25" t="s">
        <v>735</v>
      </c>
      <c r="L121" s="85" t="str">
        <f t="shared" si="40"/>
        <v>Yes</v>
      </c>
    </row>
    <row r="122" spans="1:12" x14ac:dyDescent="0.25">
      <c r="A122" s="108" t="s">
        <v>976</v>
      </c>
      <c r="B122" s="21" t="s">
        <v>213</v>
      </c>
      <c r="C122" s="22">
        <v>95754</v>
      </c>
      <c r="D122" s="7" t="str">
        <f t="shared" si="43"/>
        <v>N/A</v>
      </c>
      <c r="E122" s="22">
        <v>98903</v>
      </c>
      <c r="F122" s="7" t="str">
        <f t="shared" si="44"/>
        <v>N/A</v>
      </c>
      <c r="G122" s="22">
        <v>103129</v>
      </c>
      <c r="H122" s="7" t="str">
        <f t="shared" si="45"/>
        <v>N/A</v>
      </c>
      <c r="I122" s="8">
        <v>3.2890000000000001</v>
      </c>
      <c r="J122" s="8">
        <v>4.2729999999999997</v>
      </c>
      <c r="K122" s="25" t="s">
        <v>735</v>
      </c>
      <c r="L122" s="85" t="str">
        <f t="shared" si="40"/>
        <v>Yes</v>
      </c>
    </row>
    <row r="123" spans="1:12" x14ac:dyDescent="0.25">
      <c r="A123" s="108" t="s">
        <v>977</v>
      </c>
      <c r="B123" s="21" t="s">
        <v>213</v>
      </c>
      <c r="C123" s="22">
        <v>79970</v>
      </c>
      <c r="D123" s="7" t="str">
        <f t="shared" si="43"/>
        <v>N/A</v>
      </c>
      <c r="E123" s="22">
        <v>82184</v>
      </c>
      <c r="F123" s="7" t="str">
        <f t="shared" si="44"/>
        <v>N/A</v>
      </c>
      <c r="G123" s="22">
        <v>83560</v>
      </c>
      <c r="H123" s="7" t="str">
        <f t="shared" si="45"/>
        <v>N/A</v>
      </c>
      <c r="I123" s="8">
        <v>2.7690000000000001</v>
      </c>
      <c r="J123" s="8">
        <v>1.6739999999999999</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707722</v>
      </c>
      <c r="D125" s="7" t="str">
        <f t="shared" si="43"/>
        <v>N/A</v>
      </c>
      <c r="E125" s="22">
        <v>727855</v>
      </c>
      <c r="F125" s="7" t="str">
        <f t="shared" si="44"/>
        <v>N/A</v>
      </c>
      <c r="G125" s="22">
        <v>734986</v>
      </c>
      <c r="H125" s="7" t="str">
        <f t="shared" si="45"/>
        <v>N/A</v>
      </c>
      <c r="I125" s="8">
        <v>2.8450000000000002</v>
      </c>
      <c r="J125" s="8">
        <v>0.97970000000000002</v>
      </c>
      <c r="K125" s="25" t="s">
        <v>735</v>
      </c>
      <c r="L125" s="85" t="str">
        <f t="shared" si="40"/>
        <v>Yes</v>
      </c>
    </row>
    <row r="126" spans="1:12" x14ac:dyDescent="0.25">
      <c r="A126" s="108" t="s">
        <v>979</v>
      </c>
      <c r="B126" s="21" t="s">
        <v>213</v>
      </c>
      <c r="C126" s="22">
        <v>343249</v>
      </c>
      <c r="D126" s="7" t="str">
        <f t="shared" si="43"/>
        <v>N/A</v>
      </c>
      <c r="E126" s="22">
        <v>346489</v>
      </c>
      <c r="F126" s="7" t="str">
        <f t="shared" si="44"/>
        <v>N/A</v>
      </c>
      <c r="G126" s="22">
        <v>340688</v>
      </c>
      <c r="H126" s="7" t="str">
        <f t="shared" si="45"/>
        <v>N/A</v>
      </c>
      <c r="I126" s="8">
        <v>0.94389999999999996</v>
      </c>
      <c r="J126" s="8">
        <v>-1.67</v>
      </c>
      <c r="K126" s="25" t="s">
        <v>735</v>
      </c>
      <c r="L126" s="85" t="str">
        <f t="shared" si="40"/>
        <v>Yes</v>
      </c>
    </row>
    <row r="127" spans="1:12" x14ac:dyDescent="0.25">
      <c r="A127" s="108" t="s">
        <v>980</v>
      </c>
      <c r="B127" s="21" t="s">
        <v>213</v>
      </c>
      <c r="C127" s="22">
        <v>4402</v>
      </c>
      <c r="D127" s="7" t="str">
        <f t="shared" si="43"/>
        <v>N/A</v>
      </c>
      <c r="E127" s="22">
        <v>4170</v>
      </c>
      <c r="F127" s="7" t="str">
        <f t="shared" si="44"/>
        <v>N/A</v>
      </c>
      <c r="G127" s="22">
        <v>3334</v>
      </c>
      <c r="H127" s="7" t="str">
        <f t="shared" si="45"/>
        <v>N/A</v>
      </c>
      <c r="I127" s="8">
        <v>-5.27</v>
      </c>
      <c r="J127" s="8">
        <v>-20</v>
      </c>
      <c r="K127" s="25" t="s">
        <v>735</v>
      </c>
      <c r="L127" s="85" t="str">
        <f t="shared" si="40"/>
        <v>No</v>
      </c>
    </row>
    <row r="128" spans="1:12" x14ac:dyDescent="0.25">
      <c r="A128" s="108" t="s">
        <v>981</v>
      </c>
      <c r="B128" s="21" t="s">
        <v>213</v>
      </c>
      <c r="C128" s="22">
        <v>282911</v>
      </c>
      <c r="D128" s="7" t="str">
        <f t="shared" si="43"/>
        <v>N/A</v>
      </c>
      <c r="E128" s="22">
        <v>293063</v>
      </c>
      <c r="F128" s="7" t="str">
        <f t="shared" si="44"/>
        <v>N/A</v>
      </c>
      <c r="G128" s="22">
        <v>300821</v>
      </c>
      <c r="H128" s="7" t="str">
        <f t="shared" si="45"/>
        <v>N/A</v>
      </c>
      <c r="I128" s="8">
        <v>3.5880000000000001</v>
      </c>
      <c r="J128" s="8">
        <v>2.6469999999999998</v>
      </c>
      <c r="K128" s="25" t="s">
        <v>735</v>
      </c>
      <c r="L128" s="85" t="str">
        <f t="shared" si="40"/>
        <v>Yes</v>
      </c>
    </row>
    <row r="129" spans="1:12" x14ac:dyDescent="0.25">
      <c r="A129" s="108" t="s">
        <v>982</v>
      </c>
      <c r="B129" s="21" t="s">
        <v>213</v>
      </c>
      <c r="C129" s="22">
        <v>77160</v>
      </c>
      <c r="D129" s="7" t="str">
        <f t="shared" si="43"/>
        <v>N/A</v>
      </c>
      <c r="E129" s="22">
        <v>84133</v>
      </c>
      <c r="F129" s="7" t="str">
        <f t="shared" si="44"/>
        <v>N/A</v>
      </c>
      <c r="G129" s="22">
        <v>90143</v>
      </c>
      <c r="H129" s="7" t="str">
        <f t="shared" si="45"/>
        <v>N/A</v>
      </c>
      <c r="I129" s="8">
        <v>9.0370000000000008</v>
      </c>
      <c r="J129" s="8">
        <v>7.1429999999999998</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1095125</v>
      </c>
      <c r="D131" s="7" t="str">
        <f t="shared" si="43"/>
        <v>N/A</v>
      </c>
      <c r="E131" s="22">
        <v>1086986</v>
      </c>
      <c r="F131" s="7" t="str">
        <f t="shared" si="44"/>
        <v>N/A</v>
      </c>
      <c r="G131" s="22">
        <v>1100568</v>
      </c>
      <c r="H131" s="7" t="str">
        <f t="shared" si="45"/>
        <v>N/A</v>
      </c>
      <c r="I131" s="8">
        <v>-0.74299999999999999</v>
      </c>
      <c r="J131" s="8">
        <v>1.25</v>
      </c>
      <c r="K131" s="25" t="s">
        <v>735</v>
      </c>
      <c r="L131" s="85" t="str">
        <f t="shared" si="40"/>
        <v>Yes</v>
      </c>
    </row>
    <row r="132" spans="1:12" x14ac:dyDescent="0.25">
      <c r="A132" s="108" t="s">
        <v>984</v>
      </c>
      <c r="B132" s="21" t="s">
        <v>213</v>
      </c>
      <c r="C132" s="22">
        <v>372482</v>
      </c>
      <c r="D132" s="7" t="str">
        <f t="shared" si="43"/>
        <v>N/A</v>
      </c>
      <c r="E132" s="22">
        <v>257101</v>
      </c>
      <c r="F132" s="7" t="str">
        <f t="shared" si="44"/>
        <v>N/A</v>
      </c>
      <c r="G132" s="22">
        <v>137680</v>
      </c>
      <c r="H132" s="7" t="str">
        <f t="shared" si="45"/>
        <v>N/A</v>
      </c>
      <c r="I132" s="8">
        <v>-31</v>
      </c>
      <c r="J132" s="8">
        <v>-46.4</v>
      </c>
      <c r="K132" s="25" t="s">
        <v>735</v>
      </c>
      <c r="L132" s="85" t="str">
        <f t="shared" si="40"/>
        <v>No</v>
      </c>
    </row>
    <row r="133" spans="1:12" x14ac:dyDescent="0.25">
      <c r="A133" s="108" t="s">
        <v>985</v>
      </c>
      <c r="B133" s="21" t="s">
        <v>213</v>
      </c>
      <c r="C133" s="22">
        <v>54835</v>
      </c>
      <c r="D133" s="7" t="str">
        <f t="shared" si="43"/>
        <v>N/A</v>
      </c>
      <c r="E133" s="22">
        <v>30306</v>
      </c>
      <c r="F133" s="7" t="str">
        <f t="shared" si="44"/>
        <v>N/A</v>
      </c>
      <c r="G133" s="22">
        <v>6229</v>
      </c>
      <c r="H133" s="7" t="str">
        <f t="shared" si="45"/>
        <v>N/A</v>
      </c>
      <c r="I133" s="8">
        <v>-44.7</v>
      </c>
      <c r="J133" s="8">
        <v>-79.400000000000006</v>
      </c>
      <c r="K133" s="25" t="s">
        <v>735</v>
      </c>
      <c r="L133" s="85" t="str">
        <f t="shared" si="40"/>
        <v>No</v>
      </c>
    </row>
    <row r="134" spans="1:12" x14ac:dyDescent="0.25">
      <c r="A134" s="108" t="s">
        <v>986</v>
      </c>
      <c r="B134" s="21" t="s">
        <v>213</v>
      </c>
      <c r="C134" s="22">
        <v>34238</v>
      </c>
      <c r="D134" s="7" t="str">
        <f t="shared" si="43"/>
        <v>N/A</v>
      </c>
      <c r="E134" s="22">
        <v>49952</v>
      </c>
      <c r="F134" s="7" t="str">
        <f t="shared" si="44"/>
        <v>N/A</v>
      </c>
      <c r="G134" s="22">
        <v>65684</v>
      </c>
      <c r="H134" s="7" t="str">
        <f t="shared" si="45"/>
        <v>N/A</v>
      </c>
      <c r="I134" s="8">
        <v>45.9</v>
      </c>
      <c r="J134" s="8">
        <v>31.49</v>
      </c>
      <c r="K134" s="25" t="s">
        <v>735</v>
      </c>
      <c r="L134" s="85" t="str">
        <f t="shared" si="40"/>
        <v>No</v>
      </c>
    </row>
    <row r="135" spans="1:12" x14ac:dyDescent="0.25">
      <c r="A135" s="108" t="s">
        <v>987</v>
      </c>
      <c r="B135" s="21" t="s">
        <v>213</v>
      </c>
      <c r="C135" s="22">
        <v>489123</v>
      </c>
      <c r="D135" s="7" t="str">
        <f t="shared" si="43"/>
        <v>N/A</v>
      </c>
      <c r="E135" s="22">
        <v>606879</v>
      </c>
      <c r="F135" s="7" t="str">
        <f t="shared" si="44"/>
        <v>N/A</v>
      </c>
      <c r="G135" s="22">
        <v>776235</v>
      </c>
      <c r="H135" s="7" t="str">
        <f t="shared" si="45"/>
        <v>N/A</v>
      </c>
      <c r="I135" s="8">
        <v>24.07</v>
      </c>
      <c r="J135" s="8">
        <v>27.91</v>
      </c>
      <c r="K135" s="25" t="s">
        <v>735</v>
      </c>
      <c r="L135" s="85" t="str">
        <f t="shared" si="40"/>
        <v>No</v>
      </c>
    </row>
    <row r="136" spans="1:12" x14ac:dyDescent="0.25">
      <c r="A136" s="108" t="s">
        <v>988</v>
      </c>
      <c r="B136" s="21" t="s">
        <v>213</v>
      </c>
      <c r="C136" s="22">
        <v>95241</v>
      </c>
      <c r="D136" s="7" t="str">
        <f t="shared" si="43"/>
        <v>N/A</v>
      </c>
      <c r="E136" s="22">
        <v>94195</v>
      </c>
      <c r="F136" s="7" t="str">
        <f t="shared" si="44"/>
        <v>N/A</v>
      </c>
      <c r="G136" s="22">
        <v>66060</v>
      </c>
      <c r="H136" s="7" t="str">
        <f t="shared" si="45"/>
        <v>N/A</v>
      </c>
      <c r="I136" s="8">
        <v>-1.1000000000000001</v>
      </c>
      <c r="J136" s="8">
        <v>-29.9</v>
      </c>
      <c r="K136" s="25" t="s">
        <v>735</v>
      </c>
      <c r="L136" s="85" t="str">
        <f t="shared" si="40"/>
        <v>No</v>
      </c>
    </row>
    <row r="137" spans="1:12" x14ac:dyDescent="0.25">
      <c r="A137" s="108" t="s">
        <v>989</v>
      </c>
      <c r="B137" s="21" t="s">
        <v>213</v>
      </c>
      <c r="C137" s="22">
        <v>48775</v>
      </c>
      <c r="D137" s="7" t="str">
        <f t="shared" si="43"/>
        <v>N/A</v>
      </c>
      <c r="E137" s="22">
        <v>48189</v>
      </c>
      <c r="F137" s="7" t="str">
        <f t="shared" si="44"/>
        <v>N/A</v>
      </c>
      <c r="G137" s="22">
        <v>48408</v>
      </c>
      <c r="H137" s="7" t="str">
        <f t="shared" si="45"/>
        <v>N/A</v>
      </c>
      <c r="I137" s="8">
        <v>-1.2</v>
      </c>
      <c r="J137" s="8">
        <v>0.45450000000000002</v>
      </c>
      <c r="K137" s="25" t="s">
        <v>735</v>
      </c>
      <c r="L137" s="85" t="str">
        <f t="shared" si="40"/>
        <v>Yes</v>
      </c>
    </row>
    <row r="138" spans="1:12" x14ac:dyDescent="0.25">
      <c r="A138" s="108" t="s">
        <v>990</v>
      </c>
      <c r="B138" s="21" t="s">
        <v>213</v>
      </c>
      <c r="C138" s="22">
        <v>431</v>
      </c>
      <c r="D138" s="7" t="str">
        <f t="shared" si="43"/>
        <v>N/A</v>
      </c>
      <c r="E138" s="22">
        <v>364</v>
      </c>
      <c r="F138" s="7" t="str">
        <f t="shared" si="44"/>
        <v>N/A</v>
      </c>
      <c r="G138" s="22">
        <v>272</v>
      </c>
      <c r="H138" s="7" t="str">
        <f t="shared" si="45"/>
        <v>N/A</v>
      </c>
      <c r="I138" s="8">
        <v>-15.5</v>
      </c>
      <c r="J138" s="8">
        <v>-25.3</v>
      </c>
      <c r="K138" s="25" t="s">
        <v>735</v>
      </c>
      <c r="L138" s="85" t="str">
        <f t="shared" si="40"/>
        <v>No</v>
      </c>
    </row>
    <row r="139" spans="1:12" x14ac:dyDescent="0.25">
      <c r="A139" s="131" t="s">
        <v>105</v>
      </c>
      <c r="B139" s="21" t="s">
        <v>213</v>
      </c>
      <c r="C139" s="22">
        <v>502317</v>
      </c>
      <c r="D139" s="7" t="str">
        <f t="shared" si="43"/>
        <v>N/A</v>
      </c>
      <c r="E139" s="22">
        <v>504159</v>
      </c>
      <c r="F139" s="7" t="str">
        <f t="shared" si="44"/>
        <v>N/A</v>
      </c>
      <c r="G139" s="22">
        <v>520279</v>
      </c>
      <c r="H139" s="7" t="str">
        <f t="shared" si="45"/>
        <v>N/A</v>
      </c>
      <c r="I139" s="8">
        <v>0.36670000000000003</v>
      </c>
      <c r="J139" s="8">
        <v>3.1970000000000001</v>
      </c>
      <c r="K139" s="25" t="s">
        <v>735</v>
      </c>
      <c r="L139" s="85" t="str">
        <f t="shared" si="40"/>
        <v>Yes</v>
      </c>
    </row>
    <row r="140" spans="1:12" x14ac:dyDescent="0.25">
      <c r="A140" s="108" t="s">
        <v>991</v>
      </c>
      <c r="B140" s="21" t="s">
        <v>213</v>
      </c>
      <c r="C140" s="22">
        <v>172336</v>
      </c>
      <c r="D140" s="7" t="str">
        <f t="shared" si="43"/>
        <v>N/A</v>
      </c>
      <c r="E140" s="22">
        <v>119035</v>
      </c>
      <c r="F140" s="7" t="str">
        <f t="shared" si="44"/>
        <v>N/A</v>
      </c>
      <c r="G140" s="22">
        <v>54170</v>
      </c>
      <c r="H140" s="7" t="str">
        <f t="shared" si="45"/>
        <v>N/A</v>
      </c>
      <c r="I140" s="8">
        <v>-30.9</v>
      </c>
      <c r="J140" s="8">
        <v>-54.5</v>
      </c>
      <c r="K140" s="25" t="s">
        <v>735</v>
      </c>
      <c r="L140" s="85" t="str">
        <f t="shared" si="40"/>
        <v>No</v>
      </c>
    </row>
    <row r="141" spans="1:12" x14ac:dyDescent="0.25">
      <c r="A141" s="108" t="s">
        <v>992</v>
      </c>
      <c r="B141" s="21" t="s">
        <v>213</v>
      </c>
      <c r="C141" s="22">
        <v>45644</v>
      </c>
      <c r="D141" s="7" t="str">
        <f t="shared" si="43"/>
        <v>N/A</v>
      </c>
      <c r="E141" s="22">
        <v>27540</v>
      </c>
      <c r="F141" s="7" t="str">
        <f t="shared" si="44"/>
        <v>N/A</v>
      </c>
      <c r="G141" s="22">
        <v>4986</v>
      </c>
      <c r="H141" s="7" t="str">
        <f t="shared" si="45"/>
        <v>N/A</v>
      </c>
      <c r="I141" s="8">
        <v>-39.700000000000003</v>
      </c>
      <c r="J141" s="8">
        <v>-81.900000000000006</v>
      </c>
      <c r="K141" s="25" t="s">
        <v>735</v>
      </c>
      <c r="L141" s="85" t="str">
        <f t="shared" si="40"/>
        <v>No</v>
      </c>
    </row>
    <row r="142" spans="1:12" x14ac:dyDescent="0.25">
      <c r="A142" s="108" t="s">
        <v>993</v>
      </c>
      <c r="B142" s="21" t="s">
        <v>213</v>
      </c>
      <c r="C142" s="22">
        <v>34551</v>
      </c>
      <c r="D142" s="7" t="str">
        <f t="shared" si="43"/>
        <v>N/A</v>
      </c>
      <c r="E142" s="22">
        <v>43146</v>
      </c>
      <c r="F142" s="7" t="str">
        <f t="shared" si="44"/>
        <v>N/A</v>
      </c>
      <c r="G142" s="22">
        <v>52830</v>
      </c>
      <c r="H142" s="7" t="str">
        <f t="shared" si="45"/>
        <v>N/A</v>
      </c>
      <c r="I142" s="8">
        <v>24.88</v>
      </c>
      <c r="J142" s="8">
        <v>22.44</v>
      </c>
      <c r="K142" s="25" t="s">
        <v>735</v>
      </c>
      <c r="L142" s="85" t="str">
        <f t="shared" si="40"/>
        <v>No</v>
      </c>
    </row>
    <row r="143" spans="1:12" x14ac:dyDescent="0.25">
      <c r="A143" s="108" t="s">
        <v>994</v>
      </c>
      <c r="B143" s="21" t="s">
        <v>213</v>
      </c>
      <c r="C143" s="22">
        <v>25992</v>
      </c>
      <c r="D143" s="7" t="str">
        <f t="shared" si="43"/>
        <v>N/A</v>
      </c>
      <c r="E143" s="22">
        <v>105090</v>
      </c>
      <c r="F143" s="7" t="str">
        <f t="shared" si="44"/>
        <v>N/A</v>
      </c>
      <c r="G143" s="22">
        <v>228413</v>
      </c>
      <c r="H143" s="7" t="str">
        <f t="shared" si="45"/>
        <v>N/A</v>
      </c>
      <c r="I143" s="8">
        <v>304.3</v>
      </c>
      <c r="J143" s="8">
        <v>117.3</v>
      </c>
      <c r="K143" s="25" t="s">
        <v>735</v>
      </c>
      <c r="L143" s="85" t="str">
        <f t="shared" si="40"/>
        <v>No</v>
      </c>
    </row>
    <row r="144" spans="1:12" x14ac:dyDescent="0.25">
      <c r="A144" s="108" t="s">
        <v>995</v>
      </c>
      <c r="B144" s="21" t="s">
        <v>213</v>
      </c>
      <c r="C144" s="22">
        <v>93731</v>
      </c>
      <c r="D144" s="7" t="str">
        <f t="shared" si="43"/>
        <v>N/A</v>
      </c>
      <c r="E144" s="22">
        <v>82991</v>
      </c>
      <c r="F144" s="7" t="str">
        <f t="shared" si="44"/>
        <v>N/A</v>
      </c>
      <c r="G144" s="22">
        <v>61551</v>
      </c>
      <c r="H144" s="7" t="str">
        <f t="shared" si="45"/>
        <v>N/A</v>
      </c>
      <c r="I144" s="8">
        <v>-11.5</v>
      </c>
      <c r="J144" s="8">
        <v>-25.8</v>
      </c>
      <c r="K144" s="25" t="s">
        <v>735</v>
      </c>
      <c r="L144" s="85" t="str">
        <f t="shared" si="40"/>
        <v>No</v>
      </c>
    </row>
    <row r="145" spans="1:12" x14ac:dyDescent="0.25">
      <c r="A145" s="108" t="s">
        <v>996</v>
      </c>
      <c r="B145" s="21" t="s">
        <v>213</v>
      </c>
      <c r="C145" s="22">
        <v>130063</v>
      </c>
      <c r="D145" s="7" t="str">
        <f t="shared" si="43"/>
        <v>N/A</v>
      </c>
      <c r="E145" s="22">
        <v>126357</v>
      </c>
      <c r="F145" s="7" t="str">
        <f t="shared" si="44"/>
        <v>N/A</v>
      </c>
      <c r="G145" s="22">
        <v>118329</v>
      </c>
      <c r="H145" s="7" t="str">
        <f t="shared" si="45"/>
        <v>N/A</v>
      </c>
      <c r="I145" s="8">
        <v>-2.85</v>
      </c>
      <c r="J145" s="8">
        <v>-6.35</v>
      </c>
      <c r="K145" s="25" t="s">
        <v>735</v>
      </c>
      <c r="L145" s="85" t="str">
        <f t="shared" si="40"/>
        <v>Yes</v>
      </c>
    </row>
    <row r="146" spans="1:12" ht="25" x14ac:dyDescent="0.25">
      <c r="A146" s="117" t="s">
        <v>997</v>
      </c>
      <c r="B146" s="1" t="s">
        <v>213</v>
      </c>
      <c r="C146" s="1">
        <v>85042</v>
      </c>
      <c r="D146" s="7" t="str">
        <f t="shared" ref="D146:D151" si="46">IF($B146="N/A","N/A",IF(C146&gt;10,"No",IF(C146&lt;-10,"No","Yes")))</f>
        <v>N/A</v>
      </c>
      <c r="E146" s="1">
        <v>85432</v>
      </c>
      <c r="F146" s="7" t="str">
        <f t="shared" ref="F146:F151" si="47">IF($B146="N/A","N/A",IF(E146&gt;10,"No",IF(E146&lt;-10,"No","Yes")))</f>
        <v>N/A</v>
      </c>
      <c r="G146" s="1">
        <v>85930</v>
      </c>
      <c r="H146" s="7" t="str">
        <f t="shared" ref="H146:H151" si="48">IF($B146="N/A","N/A",IF(G146&gt;10,"No",IF(G146&lt;-10,"No","Yes")))</f>
        <v>N/A</v>
      </c>
      <c r="I146" s="8">
        <v>0.45860000000000001</v>
      </c>
      <c r="J146" s="8">
        <v>0.58289999999999997</v>
      </c>
      <c r="K146" s="25" t="s">
        <v>734</v>
      </c>
      <c r="L146" s="85" t="str">
        <f t="shared" ref="L146:L151" si="49">IF(J146="Div by 0", "N/A", IF(K146="N/A","N/A", IF(J146&gt;VALUE(MID(K146,1,2)), "No", IF(J146&lt;-1*VALUE(MID(K146,1,2)), "No", "Yes"))))</f>
        <v>Yes</v>
      </c>
    </row>
    <row r="147" spans="1:12" x14ac:dyDescent="0.25">
      <c r="A147" s="130" t="s">
        <v>326</v>
      </c>
      <c r="B147" s="25" t="s">
        <v>213</v>
      </c>
      <c r="C147" s="9">
        <v>3.3227617502000002</v>
      </c>
      <c r="D147" s="7" t="str">
        <f t="shared" si="46"/>
        <v>N/A</v>
      </c>
      <c r="E147" s="9">
        <v>3.3111304553999998</v>
      </c>
      <c r="F147" s="7" t="str">
        <f t="shared" si="47"/>
        <v>N/A</v>
      </c>
      <c r="G147" s="9">
        <v>3.2752219341000002</v>
      </c>
      <c r="H147" s="7" t="str">
        <f t="shared" si="48"/>
        <v>N/A</v>
      </c>
      <c r="I147" s="8">
        <v>-0.35</v>
      </c>
      <c r="J147" s="8">
        <v>-1.08</v>
      </c>
      <c r="K147" s="25" t="s">
        <v>734</v>
      </c>
      <c r="L147" s="85" t="str">
        <f t="shared" si="49"/>
        <v>Yes</v>
      </c>
    </row>
    <row r="148" spans="1:12" x14ac:dyDescent="0.25">
      <c r="A148" s="108" t="s">
        <v>327</v>
      </c>
      <c r="B148" s="25" t="s">
        <v>213</v>
      </c>
      <c r="C148" s="9">
        <v>26.37512637</v>
      </c>
      <c r="D148" s="7" t="str">
        <f t="shared" si="46"/>
        <v>N/A</v>
      </c>
      <c r="E148" s="9">
        <v>25.676824457999999</v>
      </c>
      <c r="F148" s="7" t="str">
        <f t="shared" si="47"/>
        <v>N/A</v>
      </c>
      <c r="G148" s="9">
        <v>25.218628410000001</v>
      </c>
      <c r="H148" s="7" t="str">
        <f t="shared" si="48"/>
        <v>N/A</v>
      </c>
      <c r="I148" s="8">
        <v>-2.65</v>
      </c>
      <c r="J148" s="8">
        <v>-1.78</v>
      </c>
      <c r="K148" s="25" t="s">
        <v>734</v>
      </c>
      <c r="L148" s="85" t="str">
        <f t="shared" si="49"/>
        <v>Yes</v>
      </c>
    </row>
    <row r="149" spans="1:12" x14ac:dyDescent="0.25">
      <c r="A149" s="108" t="s">
        <v>328</v>
      </c>
      <c r="B149" s="25" t="s">
        <v>213</v>
      </c>
      <c r="C149" s="9">
        <v>2.3609552904000002</v>
      </c>
      <c r="D149" s="7" t="str">
        <f t="shared" si="46"/>
        <v>N/A</v>
      </c>
      <c r="E149" s="9">
        <v>2.3631080365999999</v>
      </c>
      <c r="F149" s="7" t="str">
        <f t="shared" si="47"/>
        <v>N/A</v>
      </c>
      <c r="G149" s="9">
        <v>2.3412690854</v>
      </c>
      <c r="H149" s="7" t="str">
        <f t="shared" si="48"/>
        <v>N/A</v>
      </c>
      <c r="I149" s="8">
        <v>9.1200000000000003E-2</v>
      </c>
      <c r="J149" s="8">
        <v>-0.92400000000000004</v>
      </c>
      <c r="K149" s="25" t="s">
        <v>734</v>
      </c>
      <c r="L149" s="85" t="str">
        <f t="shared" si="49"/>
        <v>Yes</v>
      </c>
    </row>
    <row r="150" spans="1:12" x14ac:dyDescent="0.25">
      <c r="A150" s="108" t="s">
        <v>329</v>
      </c>
      <c r="B150" s="25" t="s">
        <v>213</v>
      </c>
      <c r="C150" s="9">
        <v>5.8258189699999997E-2</v>
      </c>
      <c r="D150" s="7" t="str">
        <f t="shared" si="46"/>
        <v>N/A</v>
      </c>
      <c r="E150" s="9">
        <v>5.4278527999999999E-2</v>
      </c>
      <c r="F150" s="7" t="str">
        <f t="shared" si="47"/>
        <v>N/A</v>
      </c>
      <c r="G150" s="9">
        <v>5.34269577E-2</v>
      </c>
      <c r="H150" s="7" t="str">
        <f t="shared" si="48"/>
        <v>N/A</v>
      </c>
      <c r="I150" s="8">
        <v>-6.83</v>
      </c>
      <c r="J150" s="8">
        <v>-1.57</v>
      </c>
      <c r="K150" s="25" t="s">
        <v>734</v>
      </c>
      <c r="L150" s="85" t="str">
        <f t="shared" si="49"/>
        <v>Yes</v>
      </c>
    </row>
    <row r="151" spans="1:12" x14ac:dyDescent="0.25">
      <c r="A151" s="108" t="s">
        <v>330</v>
      </c>
      <c r="B151" s="25" t="s">
        <v>213</v>
      </c>
      <c r="C151" s="9">
        <v>0.12860404880000001</v>
      </c>
      <c r="D151" s="7" t="str">
        <f t="shared" si="46"/>
        <v>N/A</v>
      </c>
      <c r="E151" s="9">
        <v>0.1166298727</v>
      </c>
      <c r="F151" s="7" t="str">
        <f t="shared" si="47"/>
        <v>N/A</v>
      </c>
      <c r="G151" s="9">
        <v>0.1147461266</v>
      </c>
      <c r="H151" s="7" t="str">
        <f t="shared" si="48"/>
        <v>N/A</v>
      </c>
      <c r="I151" s="8">
        <v>-9.31</v>
      </c>
      <c r="J151" s="8">
        <v>-1.62</v>
      </c>
      <c r="K151" s="25" t="s">
        <v>734</v>
      </c>
      <c r="L151" s="85" t="str">
        <f t="shared" si="49"/>
        <v>Yes</v>
      </c>
    </row>
    <row r="152" spans="1:12" x14ac:dyDescent="0.25">
      <c r="A152" s="117" t="s">
        <v>998</v>
      </c>
      <c r="B152" s="21" t="s">
        <v>213</v>
      </c>
      <c r="C152" s="22">
        <v>114678</v>
      </c>
      <c r="D152" s="7" t="str">
        <f t="shared" ref="D152:D158" si="50">IF($B152="N/A","N/A",IF(C152&gt;10,"No",IF(C152&lt;-10,"No","Yes")))</f>
        <v>N/A</v>
      </c>
      <c r="E152" s="22">
        <v>115578</v>
      </c>
      <c r="F152" s="7" t="str">
        <f t="shared" ref="F152:F158" si="51">IF($B152="N/A","N/A",IF(E152&gt;10,"No",IF(E152&lt;-10,"No","Yes")))</f>
        <v>N/A</v>
      </c>
      <c r="G152" s="22">
        <v>120566</v>
      </c>
      <c r="H152" s="7" t="str">
        <f t="shared" ref="H152:H158" si="52">IF($B152="N/A","N/A",IF(G152&gt;10,"No",IF(G152&lt;-10,"No","Yes")))</f>
        <v>N/A</v>
      </c>
      <c r="I152" s="8">
        <v>0.78480000000000005</v>
      </c>
      <c r="J152" s="8">
        <v>4.3159999999999998</v>
      </c>
      <c r="K152" s="25" t="s">
        <v>734</v>
      </c>
      <c r="L152" s="85" t="str">
        <f t="shared" ref="L152:L159" si="53">IF(J152="Div by 0", "N/A", IF(K152="N/A","N/A", IF(J152&gt;VALUE(MID(K152,1,2)), "No", IF(J152&lt;-1*VALUE(MID(K152,1,2)), "No", "Yes"))))</f>
        <v>Yes</v>
      </c>
    </row>
    <row r="153" spans="1:12" x14ac:dyDescent="0.25">
      <c r="A153" s="130" t="s">
        <v>999</v>
      </c>
      <c r="B153" s="21" t="s">
        <v>213</v>
      </c>
      <c r="C153" s="4">
        <v>4.4806997952999996</v>
      </c>
      <c r="D153" s="7" t="str">
        <f t="shared" si="50"/>
        <v>N/A</v>
      </c>
      <c r="E153" s="4">
        <v>4.4795139500000003</v>
      </c>
      <c r="F153" s="7" t="str">
        <f t="shared" si="51"/>
        <v>N/A</v>
      </c>
      <c r="G153" s="4">
        <v>4.5953730676999998</v>
      </c>
      <c r="H153" s="7" t="str">
        <f t="shared" si="52"/>
        <v>N/A</v>
      </c>
      <c r="I153" s="8">
        <v>-2.5999999999999999E-2</v>
      </c>
      <c r="J153" s="8">
        <v>2.5859999999999999</v>
      </c>
      <c r="K153" s="25" t="s">
        <v>734</v>
      </c>
      <c r="L153" s="85" t="str">
        <f t="shared" si="53"/>
        <v>Yes</v>
      </c>
    </row>
    <row r="154" spans="1:12" x14ac:dyDescent="0.25">
      <c r="A154" s="117" t="s">
        <v>1000</v>
      </c>
      <c r="B154" s="21" t="s">
        <v>213</v>
      </c>
      <c r="C154" s="4">
        <v>11.116268641</v>
      </c>
      <c r="D154" s="7" t="str">
        <f t="shared" si="50"/>
        <v>N/A</v>
      </c>
      <c r="E154" s="4">
        <v>11.734049153000001</v>
      </c>
      <c r="F154" s="7" t="str">
        <f t="shared" si="51"/>
        <v>N/A</v>
      </c>
      <c r="G154" s="4">
        <v>12.496359305</v>
      </c>
      <c r="H154" s="7" t="str">
        <f t="shared" si="52"/>
        <v>N/A</v>
      </c>
      <c r="I154" s="8">
        <v>5.5570000000000004</v>
      </c>
      <c r="J154" s="8">
        <v>6.4969999999999999</v>
      </c>
      <c r="K154" s="25" t="s">
        <v>734</v>
      </c>
      <c r="L154" s="85" t="str">
        <f t="shared" si="53"/>
        <v>Yes</v>
      </c>
    </row>
    <row r="155" spans="1:12" x14ac:dyDescent="0.25">
      <c r="A155" s="117" t="s">
        <v>1001</v>
      </c>
      <c r="B155" s="21" t="s">
        <v>213</v>
      </c>
      <c r="C155" s="4">
        <v>8.5786509391999992</v>
      </c>
      <c r="D155" s="7" t="str">
        <f t="shared" si="50"/>
        <v>N/A</v>
      </c>
      <c r="E155" s="4">
        <v>8.4678953913000008</v>
      </c>
      <c r="F155" s="7" t="str">
        <f t="shared" si="51"/>
        <v>N/A</v>
      </c>
      <c r="G155" s="4">
        <v>8.6729543148000001</v>
      </c>
      <c r="H155" s="7" t="str">
        <f t="shared" si="52"/>
        <v>N/A</v>
      </c>
      <c r="I155" s="8">
        <v>-1.29</v>
      </c>
      <c r="J155" s="8">
        <v>2.4220000000000002</v>
      </c>
      <c r="K155" s="25" t="s">
        <v>734</v>
      </c>
      <c r="L155" s="85" t="str">
        <f t="shared" si="53"/>
        <v>Yes</v>
      </c>
    </row>
    <row r="156" spans="1:12" x14ac:dyDescent="0.25">
      <c r="A156" s="117" t="s">
        <v>1002</v>
      </c>
      <c r="B156" s="21" t="s">
        <v>213</v>
      </c>
      <c r="C156" s="4">
        <v>2.0970208879999999</v>
      </c>
      <c r="D156" s="7" t="str">
        <f t="shared" si="50"/>
        <v>N/A</v>
      </c>
      <c r="E156" s="4">
        <v>2.0599161350999999</v>
      </c>
      <c r="F156" s="7" t="str">
        <f t="shared" si="51"/>
        <v>N/A</v>
      </c>
      <c r="G156" s="4">
        <v>2.0626621890000001</v>
      </c>
      <c r="H156" s="7" t="str">
        <f t="shared" si="52"/>
        <v>N/A</v>
      </c>
      <c r="I156" s="8">
        <v>-1.77</v>
      </c>
      <c r="J156" s="8">
        <v>0.1333</v>
      </c>
      <c r="K156" s="25" t="s">
        <v>734</v>
      </c>
      <c r="L156" s="85" t="str">
        <f t="shared" si="53"/>
        <v>Yes</v>
      </c>
    </row>
    <row r="157" spans="1:12" x14ac:dyDescent="0.25">
      <c r="A157" s="117" t="s">
        <v>1003</v>
      </c>
      <c r="B157" s="21" t="s">
        <v>213</v>
      </c>
      <c r="C157" s="4">
        <v>0.54567135889999996</v>
      </c>
      <c r="D157" s="7" t="str">
        <f t="shared" si="50"/>
        <v>N/A</v>
      </c>
      <c r="E157" s="4">
        <v>0.18049861249999999</v>
      </c>
      <c r="F157" s="7" t="str">
        <f t="shared" si="51"/>
        <v>N/A</v>
      </c>
      <c r="G157" s="4">
        <v>0.1257017869</v>
      </c>
      <c r="H157" s="7" t="str">
        <f t="shared" si="52"/>
        <v>N/A</v>
      </c>
      <c r="I157" s="8">
        <v>-66.900000000000006</v>
      </c>
      <c r="J157" s="8">
        <v>-30.4</v>
      </c>
      <c r="K157" s="25" t="s">
        <v>734</v>
      </c>
      <c r="L157" s="85" t="str">
        <f t="shared" si="53"/>
        <v>No</v>
      </c>
    </row>
    <row r="158" spans="1:12" x14ac:dyDescent="0.25">
      <c r="A158" s="108" t="s">
        <v>1004</v>
      </c>
      <c r="B158" s="21" t="s">
        <v>213</v>
      </c>
      <c r="C158" s="22">
        <v>5215</v>
      </c>
      <c r="D158" s="7" t="str">
        <f t="shared" si="50"/>
        <v>N/A</v>
      </c>
      <c r="E158" s="22">
        <v>5224</v>
      </c>
      <c r="F158" s="7" t="str">
        <f t="shared" si="51"/>
        <v>N/A</v>
      </c>
      <c r="G158" s="22">
        <v>5041</v>
      </c>
      <c r="H158" s="7" t="str">
        <f t="shared" si="52"/>
        <v>N/A</v>
      </c>
      <c r="I158" s="8">
        <v>0.1726</v>
      </c>
      <c r="J158" s="8">
        <v>-3.5</v>
      </c>
      <c r="K158" s="25" t="s">
        <v>734</v>
      </c>
      <c r="L158" s="85" t="str">
        <f t="shared" si="53"/>
        <v>Yes</v>
      </c>
    </row>
    <row r="159" spans="1:12" ht="25" x14ac:dyDescent="0.25">
      <c r="A159" s="117" t="s">
        <v>1005</v>
      </c>
      <c r="B159" s="21" t="s">
        <v>213</v>
      </c>
      <c r="C159" s="22">
        <v>121936</v>
      </c>
      <c r="D159" s="7" t="str">
        <f>IF($B159="N/A","N/A",IF(C159&gt;10,"No",IF(C159&lt;-10,"No","Yes")))</f>
        <v>N/A</v>
      </c>
      <c r="E159" s="22">
        <v>123526</v>
      </c>
      <c r="F159" s="7" t="str">
        <f>IF($B159="N/A","N/A",IF(E159&gt;10,"No",IF(E159&lt;-10,"No","Yes")))</f>
        <v>N/A</v>
      </c>
      <c r="G159" s="22">
        <v>127882</v>
      </c>
      <c r="H159" s="7" t="str">
        <f>IF($B159="N/A","N/A",IF(G159&gt;10,"No",IF(G159&lt;-10,"No","Yes")))</f>
        <v>N/A</v>
      </c>
      <c r="I159" s="8">
        <v>1.304</v>
      </c>
      <c r="J159" s="8">
        <v>3.5259999999999998</v>
      </c>
      <c r="K159" s="25" t="s">
        <v>734</v>
      </c>
      <c r="L159" s="85" t="str">
        <f t="shared" si="53"/>
        <v>Yes</v>
      </c>
    </row>
    <row r="160" spans="1:12" x14ac:dyDescent="0.25">
      <c r="A160" s="116" t="s">
        <v>1006</v>
      </c>
      <c r="B160" s="21" t="s">
        <v>213</v>
      </c>
      <c r="C160" s="22">
        <v>88091</v>
      </c>
      <c r="D160" s="7" t="str">
        <f t="shared" ref="D160:D234" si="54">IF($B160="N/A","N/A",IF(C160&gt;10,"No",IF(C160&lt;-10,"No","Yes")))</f>
        <v>N/A</v>
      </c>
      <c r="E160" s="22">
        <v>94582</v>
      </c>
      <c r="F160" s="7" t="str">
        <f t="shared" ref="F160:F234" si="55">IF($B160="N/A","N/A",IF(E160&gt;10,"No",IF(E160&lt;-10,"No","Yes")))</f>
        <v>N/A</v>
      </c>
      <c r="G160" s="22">
        <v>99957</v>
      </c>
      <c r="H160" s="7" t="str">
        <f t="shared" ref="H160:H223" si="56">IF($B160="N/A","N/A",IF(G160&gt;10,"No",IF(G160&lt;-10,"No","Yes")))</f>
        <v>N/A</v>
      </c>
      <c r="I160" s="8">
        <v>7.3689999999999998</v>
      </c>
      <c r="J160" s="8">
        <v>5.6829999999999998</v>
      </c>
      <c r="K160" s="25" t="s">
        <v>734</v>
      </c>
      <c r="L160" s="85" t="str">
        <f t="shared" ref="L160:L223" si="57">IF(J160="Div by 0", "N/A", IF(K160="N/A","N/A", IF(J160&gt;VALUE(MID(K160,1,2)), "No", IF(J160&lt;-1*VALUE(MID(K160,1,2)), "No", "Yes"))))</f>
        <v>Yes</v>
      </c>
    </row>
    <row r="161" spans="1:12" x14ac:dyDescent="0.25">
      <c r="A161" s="132" t="s">
        <v>71</v>
      </c>
      <c r="B161" s="21" t="s">
        <v>213</v>
      </c>
      <c r="C161" s="4">
        <v>3.4418923043</v>
      </c>
      <c r="D161" s="7" t="str">
        <f t="shared" si="54"/>
        <v>N/A</v>
      </c>
      <c r="E161" s="4">
        <v>3.6657615499</v>
      </c>
      <c r="F161" s="7" t="str">
        <f t="shared" si="55"/>
        <v>N/A</v>
      </c>
      <c r="G161" s="4">
        <v>3.8098610365000001</v>
      </c>
      <c r="H161" s="7" t="str">
        <f t="shared" si="56"/>
        <v>N/A</v>
      </c>
      <c r="I161" s="8">
        <v>6.5039999999999996</v>
      </c>
      <c r="J161" s="8">
        <v>3.931</v>
      </c>
      <c r="K161" s="25" t="s">
        <v>734</v>
      </c>
      <c r="L161" s="85" t="str">
        <f t="shared" si="57"/>
        <v>Yes</v>
      </c>
    </row>
    <row r="162" spans="1:12" x14ac:dyDescent="0.25">
      <c r="A162" s="116" t="s">
        <v>111</v>
      </c>
      <c r="B162" s="21" t="s">
        <v>213</v>
      </c>
      <c r="C162" s="4">
        <v>12.185057412000001</v>
      </c>
      <c r="D162" s="7" t="str">
        <f t="shared" si="54"/>
        <v>N/A</v>
      </c>
      <c r="E162" s="4">
        <v>13.080039518</v>
      </c>
      <c r="F162" s="7" t="str">
        <f t="shared" si="55"/>
        <v>N/A</v>
      </c>
      <c r="G162" s="4">
        <v>13.773029729999999</v>
      </c>
      <c r="H162" s="7" t="str">
        <f t="shared" si="56"/>
        <v>N/A</v>
      </c>
      <c r="I162" s="8">
        <v>7.3449999999999998</v>
      </c>
      <c r="J162" s="8">
        <v>5.298</v>
      </c>
      <c r="K162" s="25" t="s">
        <v>734</v>
      </c>
      <c r="L162" s="85" t="str">
        <f t="shared" si="57"/>
        <v>Yes</v>
      </c>
    </row>
    <row r="163" spans="1:12" x14ac:dyDescent="0.25">
      <c r="A163" s="116" t="s">
        <v>112</v>
      </c>
      <c r="B163" s="21" t="s">
        <v>213</v>
      </c>
      <c r="C163" s="4">
        <v>7.6366143767999999</v>
      </c>
      <c r="D163" s="7" t="str">
        <f t="shared" si="54"/>
        <v>N/A</v>
      </c>
      <c r="E163" s="4">
        <v>7.9036346525000001</v>
      </c>
      <c r="F163" s="7" t="str">
        <f t="shared" si="55"/>
        <v>N/A</v>
      </c>
      <c r="G163" s="4">
        <v>8.2046460748999994</v>
      </c>
      <c r="H163" s="7" t="str">
        <f t="shared" si="56"/>
        <v>N/A</v>
      </c>
      <c r="I163" s="8">
        <v>3.4969999999999999</v>
      </c>
      <c r="J163" s="8">
        <v>3.8090000000000002</v>
      </c>
      <c r="K163" s="25" t="s">
        <v>734</v>
      </c>
      <c r="L163" s="85" t="str">
        <f t="shared" si="57"/>
        <v>Yes</v>
      </c>
    </row>
    <row r="164" spans="1:12" x14ac:dyDescent="0.25">
      <c r="A164" s="116" t="s">
        <v>113</v>
      </c>
      <c r="B164" s="21" t="s">
        <v>213</v>
      </c>
      <c r="C164" s="4">
        <v>0.26663622869999998</v>
      </c>
      <c r="D164" s="7" t="str">
        <f t="shared" si="54"/>
        <v>N/A</v>
      </c>
      <c r="E164" s="4">
        <v>0.25400511139999998</v>
      </c>
      <c r="F164" s="7" t="str">
        <f t="shared" si="55"/>
        <v>N/A</v>
      </c>
      <c r="G164" s="4">
        <v>0.2324254385</v>
      </c>
      <c r="H164" s="7" t="str">
        <f t="shared" si="56"/>
        <v>N/A</v>
      </c>
      <c r="I164" s="8">
        <v>-4.74</v>
      </c>
      <c r="J164" s="8">
        <v>-8.5</v>
      </c>
      <c r="K164" s="25" t="s">
        <v>734</v>
      </c>
      <c r="L164" s="85" t="str">
        <f t="shared" si="57"/>
        <v>Yes</v>
      </c>
    </row>
    <row r="165" spans="1:12" x14ac:dyDescent="0.25">
      <c r="A165" s="116" t="s">
        <v>114</v>
      </c>
      <c r="B165" s="21" t="s">
        <v>213</v>
      </c>
      <c r="C165" s="4">
        <v>2.96625438E-2</v>
      </c>
      <c r="D165" s="7" t="str">
        <f t="shared" si="54"/>
        <v>N/A</v>
      </c>
      <c r="E165" s="4">
        <v>2.6975616800000001E-2</v>
      </c>
      <c r="F165" s="7" t="str">
        <f t="shared" si="55"/>
        <v>N/A</v>
      </c>
      <c r="G165" s="4">
        <v>4.0555163700000001E-2</v>
      </c>
      <c r="H165" s="7" t="str">
        <f t="shared" si="56"/>
        <v>N/A</v>
      </c>
      <c r="I165" s="8">
        <v>-9.06</v>
      </c>
      <c r="J165" s="8">
        <v>50.34</v>
      </c>
      <c r="K165" s="25" t="s">
        <v>734</v>
      </c>
      <c r="L165" s="85" t="str">
        <f t="shared" si="57"/>
        <v>No</v>
      </c>
    </row>
    <row r="166" spans="1:12" x14ac:dyDescent="0.25">
      <c r="A166" s="116" t="s">
        <v>426</v>
      </c>
      <c r="B166" s="21" t="s">
        <v>213</v>
      </c>
      <c r="C166" s="22">
        <v>29944</v>
      </c>
      <c r="D166" s="7" t="str">
        <f>IF($B166="N/A","N/A",IF(C166&gt;10,"No",IF(C166&lt;-10,"No","Yes")))</f>
        <v>N/A</v>
      </c>
      <c r="E166" s="22">
        <v>32759</v>
      </c>
      <c r="F166" s="7" t="str">
        <f>IF($B166="N/A","N/A",IF(E166&gt;10,"No",IF(E166&lt;-10,"No","Yes")))</f>
        <v>N/A</v>
      </c>
      <c r="G166" s="22">
        <v>35339</v>
      </c>
      <c r="H166" s="7" t="str">
        <f>IF($B166="N/A","N/A",IF(G166&gt;10,"No",IF(G166&lt;-10,"No","Yes")))</f>
        <v>N/A</v>
      </c>
      <c r="I166" s="8">
        <v>9.4009999999999998</v>
      </c>
      <c r="J166" s="8">
        <v>7.8760000000000003</v>
      </c>
      <c r="K166" s="25" t="s">
        <v>734</v>
      </c>
      <c r="L166" s="85" t="str">
        <f t="shared" si="57"/>
        <v>Yes</v>
      </c>
    </row>
    <row r="167" spans="1:12" x14ac:dyDescent="0.25">
      <c r="A167" s="116" t="s">
        <v>427</v>
      </c>
      <c r="B167" s="21" t="s">
        <v>213</v>
      </c>
      <c r="C167" s="22">
        <v>1032</v>
      </c>
      <c r="D167" s="7" t="str">
        <f>IF($B167="N/A","N/A",IF(C167&gt;10,"No",IF(C167&lt;-10,"No","Yes")))</f>
        <v>N/A</v>
      </c>
      <c r="E167" s="22">
        <v>1399</v>
      </c>
      <c r="F167" s="7" t="str">
        <f>IF($B167="N/A","N/A",IF(E167&gt;10,"No",IF(E167&lt;-10,"No","Yes")))</f>
        <v>N/A</v>
      </c>
      <c r="G167" s="22">
        <v>1546</v>
      </c>
      <c r="H167" s="7" t="str">
        <f>IF($B167="N/A","N/A",IF(G167&gt;10,"No",IF(G167&lt;-10,"No","Yes")))</f>
        <v>N/A</v>
      </c>
      <c r="I167" s="8">
        <v>35.56</v>
      </c>
      <c r="J167" s="8">
        <v>10.51</v>
      </c>
      <c r="K167" s="25" t="s">
        <v>734</v>
      </c>
      <c r="L167" s="85" t="str">
        <f t="shared" si="57"/>
        <v>Yes</v>
      </c>
    </row>
    <row r="168" spans="1:12" x14ac:dyDescent="0.25">
      <c r="A168" s="116" t="s">
        <v>428</v>
      </c>
      <c r="B168" s="21" t="s">
        <v>213</v>
      </c>
      <c r="C168" s="22">
        <v>29185</v>
      </c>
      <c r="D168" s="7" t="str">
        <f>IF($B168="N/A","N/A",IF(C168&gt;10,"No",IF(C168&lt;-10,"No","Yes")))</f>
        <v>N/A</v>
      </c>
      <c r="E168" s="22">
        <v>30960</v>
      </c>
      <c r="F168" s="7" t="str">
        <f>IF($B168="N/A","N/A",IF(E168&gt;10,"No",IF(E168&lt;-10,"No","Yes")))</f>
        <v>N/A</v>
      </c>
      <c r="G168" s="22">
        <v>32666</v>
      </c>
      <c r="H168" s="7" t="str">
        <f>IF($B168="N/A","N/A",IF(G168&gt;10,"No",IF(G168&lt;-10,"No","Yes")))</f>
        <v>N/A</v>
      </c>
      <c r="I168" s="8">
        <v>6.0819999999999999</v>
      </c>
      <c r="J168" s="8">
        <v>5.51</v>
      </c>
      <c r="K168" s="25" t="s">
        <v>734</v>
      </c>
      <c r="L168" s="85" t="str">
        <f t="shared" si="57"/>
        <v>Yes</v>
      </c>
    </row>
    <row r="169" spans="1:12" x14ac:dyDescent="0.25">
      <c r="A169" s="116" t="s">
        <v>429</v>
      </c>
      <c r="B169" s="21" t="s">
        <v>213</v>
      </c>
      <c r="C169" s="22">
        <v>24861</v>
      </c>
      <c r="D169" s="7" t="str">
        <f>IF($B169="N/A","N/A",IF(C169&gt;10,"No",IF(C169&lt;-10,"No","Yes")))</f>
        <v>N/A</v>
      </c>
      <c r="E169" s="22">
        <v>26567</v>
      </c>
      <c r="F169" s="7" t="str">
        <f>IF($B169="N/A","N/A",IF(E169&gt;10,"No",IF(E169&lt;-10,"No","Yes")))</f>
        <v>N/A</v>
      </c>
      <c r="G169" s="22">
        <v>27637</v>
      </c>
      <c r="H169" s="7" t="str">
        <f>IF($B169="N/A","N/A",IF(G169&gt;10,"No",IF(G169&lt;-10,"No","Yes")))</f>
        <v>N/A</v>
      </c>
      <c r="I169" s="8">
        <v>6.8620000000000001</v>
      </c>
      <c r="J169" s="8">
        <v>4.0279999999999996</v>
      </c>
      <c r="K169" s="25" t="s">
        <v>734</v>
      </c>
      <c r="L169" s="85" t="str">
        <f t="shared" si="57"/>
        <v>Yes</v>
      </c>
    </row>
    <row r="170" spans="1:12" x14ac:dyDescent="0.25">
      <c r="A170" s="116" t="s">
        <v>1733</v>
      </c>
      <c r="B170" s="21" t="s">
        <v>213</v>
      </c>
      <c r="C170" s="22">
        <v>3069</v>
      </c>
      <c r="D170" s="7" t="str">
        <f>IF($B170="N/A","N/A",IF(C170&gt;10,"No",IF(C170&lt;-10,"No","Yes")))</f>
        <v>N/A</v>
      </c>
      <c r="E170" s="22">
        <v>2897</v>
      </c>
      <c r="F170" s="7" t="str">
        <f>IF($B170="N/A","N/A",IF(E170&gt;10,"No",IF(E170&lt;-10,"No","Yes")))</f>
        <v>N/A</v>
      </c>
      <c r="G170" s="22">
        <v>2769</v>
      </c>
      <c r="H170" s="7" t="str">
        <f>IF($B170="N/A","N/A",IF(G170&gt;10,"No",IF(G170&lt;-10,"No","Yes")))</f>
        <v>N/A</v>
      </c>
      <c r="I170" s="8">
        <v>-5.6</v>
      </c>
      <c r="J170" s="8">
        <v>-4.42</v>
      </c>
      <c r="K170" s="25" t="s">
        <v>734</v>
      </c>
      <c r="L170" s="85" t="str">
        <f t="shared" si="57"/>
        <v>Yes</v>
      </c>
    </row>
    <row r="171" spans="1:12" x14ac:dyDescent="0.25">
      <c r="A171" s="130" t="s">
        <v>1007</v>
      </c>
      <c r="B171" s="21" t="s">
        <v>213</v>
      </c>
      <c r="C171" s="22">
        <v>31035</v>
      </c>
      <c r="D171" s="7" t="str">
        <f t="shared" si="54"/>
        <v>N/A</v>
      </c>
      <c r="E171" s="22">
        <v>34372</v>
      </c>
      <c r="F171" s="7" t="str">
        <f t="shared" si="55"/>
        <v>N/A</v>
      </c>
      <c r="G171" s="22">
        <v>37045</v>
      </c>
      <c r="H171" s="7" t="str">
        <f t="shared" si="56"/>
        <v>N/A</v>
      </c>
      <c r="I171" s="8">
        <v>10.75</v>
      </c>
      <c r="J171" s="8">
        <v>7.7770000000000001</v>
      </c>
      <c r="K171" s="25" t="s">
        <v>734</v>
      </c>
      <c r="L171" s="85" t="str">
        <f t="shared" si="57"/>
        <v>Yes</v>
      </c>
    </row>
    <row r="172" spans="1:12" x14ac:dyDescent="0.25">
      <c r="A172" s="116" t="s">
        <v>1008</v>
      </c>
      <c r="B172" s="21" t="s">
        <v>213</v>
      </c>
      <c r="C172" s="22">
        <v>27379</v>
      </c>
      <c r="D172" s="7" t="str">
        <f>IF($B172="N/A","N/A",IF(C172&gt;10,"No",IF(C172&lt;-10,"No","Yes")))</f>
        <v>N/A</v>
      </c>
      <c r="E172" s="22">
        <v>29931</v>
      </c>
      <c r="F172" s="7" t="str">
        <f>IF($B172="N/A","N/A",IF(E172&gt;10,"No",IF(E172&lt;-10,"No","Yes")))</f>
        <v>N/A</v>
      </c>
      <c r="G172" s="22">
        <v>32234</v>
      </c>
      <c r="H172" s="7" t="str">
        <f>IF($B172="N/A","N/A",IF(G172&gt;10,"No",IF(G172&lt;-10,"No","Yes")))</f>
        <v>N/A</v>
      </c>
      <c r="I172" s="8">
        <v>9.3209999999999997</v>
      </c>
      <c r="J172" s="8">
        <v>7.694</v>
      </c>
      <c r="K172" s="25" t="s">
        <v>734</v>
      </c>
      <c r="L172" s="85" t="str">
        <f t="shared" si="57"/>
        <v>Yes</v>
      </c>
    </row>
    <row r="173" spans="1:12" x14ac:dyDescent="0.25">
      <c r="A173" s="116" t="s">
        <v>1009</v>
      </c>
      <c r="B173" s="21" t="s">
        <v>213</v>
      </c>
      <c r="C173" s="22">
        <v>993</v>
      </c>
      <c r="D173" s="7" t="str">
        <f>IF($B173="N/A","N/A",IF(C173&gt;10,"No",IF(C173&lt;-10,"No","Yes")))</f>
        <v>N/A</v>
      </c>
      <c r="E173" s="22">
        <v>1362</v>
      </c>
      <c r="F173" s="7" t="str">
        <f>IF($B173="N/A","N/A",IF(E173&gt;10,"No",IF(E173&lt;-10,"No","Yes")))</f>
        <v>N/A</v>
      </c>
      <c r="G173" s="22">
        <v>1507</v>
      </c>
      <c r="H173" s="7" t="str">
        <f>IF($B173="N/A","N/A",IF(G173&gt;10,"No",IF(G173&lt;-10,"No","Yes")))</f>
        <v>N/A</v>
      </c>
      <c r="I173" s="8">
        <v>37.159999999999997</v>
      </c>
      <c r="J173" s="8">
        <v>10.65</v>
      </c>
      <c r="K173" s="25" t="s">
        <v>734</v>
      </c>
      <c r="L173" s="85" t="str">
        <f t="shared" si="57"/>
        <v>Yes</v>
      </c>
    </row>
    <row r="174" spans="1:12" ht="25" x14ac:dyDescent="0.25">
      <c r="A174" s="116" t="s">
        <v>1010</v>
      </c>
      <c r="B174" s="21" t="s">
        <v>213</v>
      </c>
      <c r="C174" s="22">
        <v>1506</v>
      </c>
      <c r="D174" s="7" t="str">
        <f>IF($B174="N/A","N/A",IF(C174&gt;10,"No",IF(C174&lt;-10,"No","Yes")))</f>
        <v>N/A</v>
      </c>
      <c r="E174" s="22">
        <v>1731</v>
      </c>
      <c r="F174" s="7" t="str">
        <f>IF($B174="N/A","N/A",IF(E174&gt;10,"No",IF(E174&lt;-10,"No","Yes")))</f>
        <v>N/A</v>
      </c>
      <c r="G174" s="22">
        <v>1792</v>
      </c>
      <c r="H174" s="7" t="str">
        <f>IF($B174="N/A","N/A",IF(G174&gt;10,"No",IF(G174&lt;-10,"No","Yes")))</f>
        <v>N/A</v>
      </c>
      <c r="I174" s="8">
        <v>14.94</v>
      </c>
      <c r="J174" s="8">
        <v>3.524</v>
      </c>
      <c r="K174" s="25" t="s">
        <v>734</v>
      </c>
      <c r="L174" s="85" t="str">
        <f t="shared" si="57"/>
        <v>Yes</v>
      </c>
    </row>
    <row r="175" spans="1:12" x14ac:dyDescent="0.25">
      <c r="A175" s="116" t="s">
        <v>1011</v>
      </c>
      <c r="B175" s="21" t="s">
        <v>213</v>
      </c>
      <c r="C175" s="22">
        <v>1157</v>
      </c>
      <c r="D175" s="7" t="str">
        <f>IF($B175="N/A","N/A",IF(C175&gt;10,"No",IF(C175&lt;-10,"No","Yes")))</f>
        <v>N/A</v>
      </c>
      <c r="E175" s="22">
        <v>1347</v>
      </c>
      <c r="F175" s="7" t="str">
        <f>IF($B175="N/A","N/A",IF(E175&gt;10,"No",IF(E175&lt;-10,"No","Yes")))</f>
        <v>N/A</v>
      </c>
      <c r="G175" s="22">
        <v>1508</v>
      </c>
      <c r="H175" s="7" t="str">
        <f>IF($B175="N/A","N/A",IF(G175&gt;10,"No",IF(G175&lt;-10,"No","Yes")))</f>
        <v>N/A</v>
      </c>
      <c r="I175" s="8">
        <v>16.420000000000002</v>
      </c>
      <c r="J175" s="8">
        <v>11.95</v>
      </c>
      <c r="K175" s="25" t="s">
        <v>734</v>
      </c>
      <c r="L175" s="85" t="str">
        <f t="shared" si="57"/>
        <v>Yes</v>
      </c>
    </row>
    <row r="176" spans="1:12" ht="25" x14ac:dyDescent="0.25">
      <c r="A176" s="116" t="s">
        <v>1734</v>
      </c>
      <c r="B176" s="21" t="s">
        <v>213</v>
      </c>
      <c r="C176" s="22">
        <v>0</v>
      </c>
      <c r="D176" s="7" t="str">
        <f>IF($B176="N/A","N/A",IF(C176&gt;10,"No",IF(C176&lt;-10,"No","Yes")))</f>
        <v>N/A</v>
      </c>
      <c r="E176" s="22">
        <v>11</v>
      </c>
      <c r="F176" s="7" t="str">
        <f>IF($B176="N/A","N/A",IF(E176&gt;10,"No",IF(E176&lt;-10,"No","Yes")))</f>
        <v>N/A</v>
      </c>
      <c r="G176" s="22">
        <v>11</v>
      </c>
      <c r="H176" s="7" t="str">
        <f>IF($B176="N/A","N/A",IF(G176&gt;10,"No",IF(G176&lt;-10,"No","Yes")))</f>
        <v>N/A</v>
      </c>
      <c r="I176" s="8" t="s">
        <v>1747</v>
      </c>
      <c r="J176" s="8">
        <v>300</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20730</v>
      </c>
      <c r="D183" s="7" t="str">
        <f t="shared" si="54"/>
        <v>N/A</v>
      </c>
      <c r="E183" s="1">
        <v>22492</v>
      </c>
      <c r="F183" s="7" t="str">
        <f t="shared" si="55"/>
        <v>N/A</v>
      </c>
      <c r="G183" s="1">
        <v>24986</v>
      </c>
      <c r="H183" s="7" t="str">
        <f t="shared" si="56"/>
        <v>N/A</v>
      </c>
      <c r="I183" s="8">
        <v>8.5</v>
      </c>
      <c r="J183" s="8">
        <v>11.09</v>
      </c>
      <c r="K183" s="25" t="s">
        <v>734</v>
      </c>
      <c r="L183" s="118" t="str">
        <f t="shared" si="57"/>
        <v>Yes</v>
      </c>
    </row>
    <row r="184" spans="1:12" x14ac:dyDescent="0.25">
      <c r="A184" s="116" t="s">
        <v>1018</v>
      </c>
      <c r="B184" s="21" t="s">
        <v>213</v>
      </c>
      <c r="C184" s="22">
        <v>414</v>
      </c>
      <c r="D184" s="7" t="str">
        <f t="shared" si="54"/>
        <v>N/A</v>
      </c>
      <c r="E184" s="22">
        <v>515</v>
      </c>
      <c r="F184" s="7" t="str">
        <f t="shared" si="55"/>
        <v>N/A</v>
      </c>
      <c r="G184" s="22">
        <v>656</v>
      </c>
      <c r="H184" s="7" t="str">
        <f t="shared" si="56"/>
        <v>N/A</v>
      </c>
      <c r="I184" s="8">
        <v>24.4</v>
      </c>
      <c r="J184" s="8">
        <v>27.38</v>
      </c>
      <c r="K184" s="25" t="s">
        <v>734</v>
      </c>
      <c r="L184" s="85" t="str">
        <f t="shared" si="57"/>
        <v>Yes</v>
      </c>
    </row>
    <row r="185" spans="1:12" x14ac:dyDescent="0.25">
      <c r="A185" s="116" t="s">
        <v>1019</v>
      </c>
      <c r="B185" s="21" t="s">
        <v>213</v>
      </c>
      <c r="C185" s="22">
        <v>11</v>
      </c>
      <c r="D185" s="7" t="str">
        <f t="shared" si="54"/>
        <v>N/A</v>
      </c>
      <c r="E185" s="22">
        <v>13</v>
      </c>
      <c r="F185" s="7" t="str">
        <f t="shared" si="55"/>
        <v>N/A</v>
      </c>
      <c r="G185" s="22">
        <v>18</v>
      </c>
      <c r="H185" s="7" t="str">
        <f t="shared" si="56"/>
        <v>N/A</v>
      </c>
      <c r="I185" s="8">
        <v>18.18</v>
      </c>
      <c r="J185" s="8">
        <v>38.46</v>
      </c>
      <c r="K185" s="25" t="s">
        <v>734</v>
      </c>
      <c r="L185" s="85" t="str">
        <f t="shared" si="57"/>
        <v>No</v>
      </c>
    </row>
    <row r="186" spans="1:12" x14ac:dyDescent="0.25">
      <c r="A186" s="116" t="s">
        <v>1020</v>
      </c>
      <c r="B186" s="21" t="s">
        <v>213</v>
      </c>
      <c r="C186" s="22">
        <v>10941</v>
      </c>
      <c r="D186" s="7" t="str">
        <f t="shared" si="54"/>
        <v>N/A</v>
      </c>
      <c r="E186" s="22">
        <v>11916</v>
      </c>
      <c r="F186" s="7" t="str">
        <f t="shared" si="55"/>
        <v>N/A</v>
      </c>
      <c r="G186" s="22">
        <v>13148</v>
      </c>
      <c r="H186" s="7" t="str">
        <f t="shared" si="56"/>
        <v>N/A</v>
      </c>
      <c r="I186" s="8">
        <v>8.9109999999999996</v>
      </c>
      <c r="J186" s="8">
        <v>10.34</v>
      </c>
      <c r="K186" s="25" t="s">
        <v>734</v>
      </c>
      <c r="L186" s="85" t="str">
        <f t="shared" si="57"/>
        <v>Yes</v>
      </c>
    </row>
    <row r="187" spans="1:12" x14ac:dyDescent="0.25">
      <c r="A187" s="116" t="s">
        <v>1021</v>
      </c>
      <c r="B187" s="21" t="s">
        <v>213</v>
      </c>
      <c r="C187" s="22">
        <v>9211</v>
      </c>
      <c r="D187" s="7" t="str">
        <f t="shared" si="54"/>
        <v>N/A</v>
      </c>
      <c r="E187" s="22">
        <v>9914</v>
      </c>
      <c r="F187" s="7" t="str">
        <f t="shared" si="55"/>
        <v>N/A</v>
      </c>
      <c r="G187" s="22">
        <v>10954</v>
      </c>
      <c r="H187" s="7" t="str">
        <f t="shared" si="56"/>
        <v>N/A</v>
      </c>
      <c r="I187" s="8">
        <v>7.6319999999999997</v>
      </c>
      <c r="J187" s="8">
        <v>10.49</v>
      </c>
      <c r="K187" s="25" t="s">
        <v>734</v>
      </c>
      <c r="L187" s="85" t="str">
        <f t="shared" si="57"/>
        <v>Yes</v>
      </c>
    </row>
    <row r="188" spans="1:12" ht="25" x14ac:dyDescent="0.25">
      <c r="A188" s="116" t="s">
        <v>1736</v>
      </c>
      <c r="B188" s="21" t="s">
        <v>213</v>
      </c>
      <c r="C188" s="22">
        <v>153</v>
      </c>
      <c r="D188" s="7" t="str">
        <f t="shared" si="54"/>
        <v>N/A</v>
      </c>
      <c r="E188" s="22">
        <v>134</v>
      </c>
      <c r="F188" s="7" t="str">
        <f t="shared" si="55"/>
        <v>N/A</v>
      </c>
      <c r="G188" s="22">
        <v>210</v>
      </c>
      <c r="H188" s="7" t="str">
        <f t="shared" si="56"/>
        <v>N/A</v>
      </c>
      <c r="I188" s="8">
        <v>-12.4</v>
      </c>
      <c r="J188" s="8">
        <v>56.72</v>
      </c>
      <c r="K188" s="25" t="s">
        <v>734</v>
      </c>
      <c r="L188" s="85" t="str">
        <f t="shared" si="57"/>
        <v>No</v>
      </c>
    </row>
    <row r="189" spans="1:12" x14ac:dyDescent="0.25">
      <c r="A189" s="130" t="s">
        <v>1022</v>
      </c>
      <c r="B189" s="25" t="s">
        <v>213</v>
      </c>
      <c r="C189" s="1">
        <v>703</v>
      </c>
      <c r="D189" s="7" t="str">
        <f t="shared" si="54"/>
        <v>N/A</v>
      </c>
      <c r="E189" s="1">
        <v>699</v>
      </c>
      <c r="F189" s="7" t="str">
        <f t="shared" si="55"/>
        <v>N/A</v>
      </c>
      <c r="G189" s="1">
        <v>785</v>
      </c>
      <c r="H189" s="7" t="str">
        <f t="shared" si="56"/>
        <v>N/A</v>
      </c>
      <c r="I189" s="8">
        <v>-0.56899999999999995</v>
      </c>
      <c r="J189" s="8">
        <v>12.3</v>
      </c>
      <c r="K189" s="25" t="s">
        <v>734</v>
      </c>
      <c r="L189" s="118" t="str">
        <f t="shared" si="57"/>
        <v>Yes</v>
      </c>
    </row>
    <row r="190" spans="1:12" ht="25" x14ac:dyDescent="0.25">
      <c r="A190" s="116" t="s">
        <v>1023</v>
      </c>
      <c r="B190" s="21" t="s">
        <v>213</v>
      </c>
      <c r="C190" s="22">
        <v>13</v>
      </c>
      <c r="D190" s="7" t="str">
        <f t="shared" si="54"/>
        <v>N/A</v>
      </c>
      <c r="E190" s="22">
        <v>14</v>
      </c>
      <c r="F190" s="7" t="str">
        <f t="shared" si="55"/>
        <v>N/A</v>
      </c>
      <c r="G190" s="22">
        <v>16</v>
      </c>
      <c r="H190" s="7" t="str">
        <f t="shared" si="56"/>
        <v>N/A</v>
      </c>
      <c r="I190" s="8">
        <v>7.6920000000000002</v>
      </c>
      <c r="J190" s="8">
        <v>14.29</v>
      </c>
      <c r="K190" s="25" t="s">
        <v>734</v>
      </c>
      <c r="L190" s="85" t="str">
        <f t="shared" si="57"/>
        <v>Yes</v>
      </c>
    </row>
    <row r="191" spans="1:12" ht="25" x14ac:dyDescent="0.25">
      <c r="A191" s="116" t="s">
        <v>1024</v>
      </c>
      <c r="B191" s="21" t="s">
        <v>213</v>
      </c>
      <c r="C191" s="22">
        <v>11</v>
      </c>
      <c r="D191" s="7" t="str">
        <f t="shared" si="54"/>
        <v>N/A</v>
      </c>
      <c r="E191" s="22">
        <v>0</v>
      </c>
      <c r="F191" s="7" t="str">
        <f t="shared" si="55"/>
        <v>N/A</v>
      </c>
      <c r="G191" s="22">
        <v>0</v>
      </c>
      <c r="H191" s="7" t="str">
        <f t="shared" si="56"/>
        <v>N/A</v>
      </c>
      <c r="I191" s="8">
        <v>-100</v>
      </c>
      <c r="J191" s="8" t="s">
        <v>1747</v>
      </c>
      <c r="K191" s="25" t="s">
        <v>734</v>
      </c>
      <c r="L191" s="85" t="str">
        <f t="shared" si="57"/>
        <v>N/A</v>
      </c>
    </row>
    <row r="192" spans="1:12" ht="25" x14ac:dyDescent="0.25">
      <c r="A192" s="116" t="s">
        <v>1025</v>
      </c>
      <c r="B192" s="21" t="s">
        <v>213</v>
      </c>
      <c r="C192" s="22">
        <v>473</v>
      </c>
      <c r="D192" s="7" t="str">
        <f t="shared" si="54"/>
        <v>N/A</v>
      </c>
      <c r="E192" s="22">
        <v>488</v>
      </c>
      <c r="F192" s="7" t="str">
        <f t="shared" si="55"/>
        <v>N/A</v>
      </c>
      <c r="G192" s="22">
        <v>535</v>
      </c>
      <c r="H192" s="7" t="str">
        <f t="shared" si="56"/>
        <v>N/A</v>
      </c>
      <c r="I192" s="8">
        <v>3.1709999999999998</v>
      </c>
      <c r="J192" s="8">
        <v>9.6310000000000002</v>
      </c>
      <c r="K192" s="25" t="s">
        <v>734</v>
      </c>
      <c r="L192" s="85" t="str">
        <f t="shared" si="57"/>
        <v>Yes</v>
      </c>
    </row>
    <row r="193" spans="1:12" ht="25" x14ac:dyDescent="0.25">
      <c r="A193" s="116" t="s">
        <v>1026</v>
      </c>
      <c r="B193" s="21" t="s">
        <v>213</v>
      </c>
      <c r="C193" s="22">
        <v>214</v>
      </c>
      <c r="D193" s="7" t="str">
        <f t="shared" si="54"/>
        <v>N/A</v>
      </c>
      <c r="E193" s="22">
        <v>197</v>
      </c>
      <c r="F193" s="7" t="str">
        <f t="shared" si="55"/>
        <v>N/A</v>
      </c>
      <c r="G193" s="22">
        <v>233</v>
      </c>
      <c r="H193" s="7" t="str">
        <f t="shared" si="56"/>
        <v>N/A</v>
      </c>
      <c r="I193" s="8">
        <v>-7.94</v>
      </c>
      <c r="J193" s="8">
        <v>18.27</v>
      </c>
      <c r="K193" s="25" t="s">
        <v>734</v>
      </c>
      <c r="L193" s="85" t="str">
        <f t="shared" si="57"/>
        <v>Yes</v>
      </c>
    </row>
    <row r="194" spans="1:12" ht="25" x14ac:dyDescent="0.25">
      <c r="A194" s="116" t="s">
        <v>1737</v>
      </c>
      <c r="B194" s="21" t="s">
        <v>213</v>
      </c>
      <c r="C194" s="22">
        <v>11</v>
      </c>
      <c r="D194" s="7" t="str">
        <f t="shared" si="54"/>
        <v>N/A</v>
      </c>
      <c r="E194" s="22">
        <v>0</v>
      </c>
      <c r="F194" s="7" t="str">
        <f t="shared" si="55"/>
        <v>N/A</v>
      </c>
      <c r="G194" s="22">
        <v>11</v>
      </c>
      <c r="H194" s="7" t="str">
        <f t="shared" si="56"/>
        <v>N/A</v>
      </c>
      <c r="I194" s="8">
        <v>-100</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35307</v>
      </c>
      <c r="D201" s="7" t="str">
        <f t="shared" si="54"/>
        <v>N/A</v>
      </c>
      <c r="E201" s="1">
        <v>36631</v>
      </c>
      <c r="F201" s="7" t="str">
        <f t="shared" si="55"/>
        <v>N/A</v>
      </c>
      <c r="G201" s="1">
        <v>36639</v>
      </c>
      <c r="H201" s="7" t="str">
        <f t="shared" si="56"/>
        <v>N/A</v>
      </c>
      <c r="I201" s="8">
        <v>3.75</v>
      </c>
      <c r="J201" s="8">
        <v>2.18E-2</v>
      </c>
      <c r="K201" s="25" t="s">
        <v>734</v>
      </c>
      <c r="L201" s="118" t="str">
        <f t="shared" si="57"/>
        <v>Yes</v>
      </c>
    </row>
    <row r="202" spans="1:12" x14ac:dyDescent="0.25">
      <c r="A202" s="116" t="s">
        <v>1033</v>
      </c>
      <c r="B202" s="21" t="s">
        <v>213</v>
      </c>
      <c r="C202" s="22">
        <v>2134</v>
      </c>
      <c r="D202" s="7" t="str">
        <f t="shared" si="54"/>
        <v>N/A</v>
      </c>
      <c r="E202" s="22">
        <v>2296</v>
      </c>
      <c r="F202" s="7" t="str">
        <f t="shared" si="55"/>
        <v>N/A</v>
      </c>
      <c r="G202" s="22">
        <v>2430</v>
      </c>
      <c r="H202" s="7" t="str">
        <f t="shared" si="56"/>
        <v>N/A</v>
      </c>
      <c r="I202" s="8">
        <v>7.5910000000000002</v>
      </c>
      <c r="J202" s="8">
        <v>5.8360000000000003</v>
      </c>
      <c r="K202" s="25" t="s">
        <v>734</v>
      </c>
      <c r="L202" s="85" t="str">
        <f t="shared" si="57"/>
        <v>Yes</v>
      </c>
    </row>
    <row r="203" spans="1:12" x14ac:dyDescent="0.25">
      <c r="A203" s="116" t="s">
        <v>1034</v>
      </c>
      <c r="B203" s="21" t="s">
        <v>213</v>
      </c>
      <c r="C203" s="22">
        <v>27</v>
      </c>
      <c r="D203" s="7" t="str">
        <f t="shared" si="54"/>
        <v>N/A</v>
      </c>
      <c r="E203" s="22">
        <v>24</v>
      </c>
      <c r="F203" s="7" t="str">
        <f t="shared" si="55"/>
        <v>N/A</v>
      </c>
      <c r="G203" s="22">
        <v>21</v>
      </c>
      <c r="H203" s="7" t="str">
        <f t="shared" si="56"/>
        <v>N/A</v>
      </c>
      <c r="I203" s="8">
        <v>-11.1</v>
      </c>
      <c r="J203" s="8">
        <v>-12.5</v>
      </c>
      <c r="K203" s="25" t="s">
        <v>734</v>
      </c>
      <c r="L203" s="85" t="str">
        <f t="shared" si="57"/>
        <v>Yes</v>
      </c>
    </row>
    <row r="204" spans="1:12" x14ac:dyDescent="0.25">
      <c r="A204" s="116" t="s">
        <v>1035</v>
      </c>
      <c r="B204" s="21" t="s">
        <v>213</v>
      </c>
      <c r="C204" s="22">
        <v>16123</v>
      </c>
      <c r="D204" s="7" t="str">
        <f t="shared" si="54"/>
        <v>N/A</v>
      </c>
      <c r="E204" s="22">
        <v>16650</v>
      </c>
      <c r="F204" s="7" t="str">
        <f t="shared" si="55"/>
        <v>N/A</v>
      </c>
      <c r="G204" s="22">
        <v>16967</v>
      </c>
      <c r="H204" s="7" t="str">
        <f t="shared" si="56"/>
        <v>N/A</v>
      </c>
      <c r="I204" s="8">
        <v>3.2690000000000001</v>
      </c>
      <c r="J204" s="8">
        <v>1.9039999999999999</v>
      </c>
      <c r="K204" s="25" t="s">
        <v>734</v>
      </c>
      <c r="L204" s="85" t="str">
        <f t="shared" si="57"/>
        <v>Yes</v>
      </c>
    </row>
    <row r="205" spans="1:12" x14ac:dyDescent="0.25">
      <c r="A205" s="116" t="s">
        <v>1036</v>
      </c>
      <c r="B205" s="21" t="s">
        <v>213</v>
      </c>
      <c r="C205" s="22">
        <v>14109</v>
      </c>
      <c r="D205" s="7" t="str">
        <f t="shared" si="54"/>
        <v>N/A</v>
      </c>
      <c r="E205" s="22">
        <v>14899</v>
      </c>
      <c r="F205" s="7" t="str">
        <f t="shared" si="55"/>
        <v>N/A</v>
      </c>
      <c r="G205" s="22">
        <v>14667</v>
      </c>
      <c r="H205" s="7" t="str">
        <f t="shared" si="56"/>
        <v>N/A</v>
      </c>
      <c r="I205" s="8">
        <v>5.5990000000000002</v>
      </c>
      <c r="J205" s="8">
        <v>-1.56</v>
      </c>
      <c r="K205" s="25" t="s">
        <v>734</v>
      </c>
      <c r="L205" s="85" t="str">
        <f t="shared" si="57"/>
        <v>Yes</v>
      </c>
    </row>
    <row r="206" spans="1:12" ht="25" x14ac:dyDescent="0.25">
      <c r="A206" s="116" t="s">
        <v>1739</v>
      </c>
      <c r="B206" s="21" t="s">
        <v>213</v>
      </c>
      <c r="C206" s="22">
        <v>2914</v>
      </c>
      <c r="D206" s="7" t="str">
        <f t="shared" si="54"/>
        <v>N/A</v>
      </c>
      <c r="E206" s="22">
        <v>2762</v>
      </c>
      <c r="F206" s="7" t="str">
        <f t="shared" si="55"/>
        <v>N/A</v>
      </c>
      <c r="G206" s="22">
        <v>2554</v>
      </c>
      <c r="H206" s="7" t="str">
        <f t="shared" si="56"/>
        <v>N/A</v>
      </c>
      <c r="I206" s="8">
        <v>-5.22</v>
      </c>
      <c r="J206" s="8">
        <v>-7.53</v>
      </c>
      <c r="K206" s="25" t="s">
        <v>734</v>
      </c>
      <c r="L206" s="85" t="str">
        <f t="shared" si="57"/>
        <v>Yes</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316</v>
      </c>
      <c r="D219" s="7" t="str">
        <f t="shared" si="54"/>
        <v>N/A</v>
      </c>
      <c r="E219" s="22">
        <v>388</v>
      </c>
      <c r="F219" s="7" t="str">
        <f t="shared" si="55"/>
        <v>N/A</v>
      </c>
      <c r="G219" s="22">
        <v>502</v>
      </c>
      <c r="H219" s="7" t="str">
        <f t="shared" si="56"/>
        <v>N/A</v>
      </c>
      <c r="I219" s="8">
        <v>22.78</v>
      </c>
      <c r="J219" s="8">
        <v>29.38</v>
      </c>
      <c r="K219" s="25" t="s">
        <v>734</v>
      </c>
      <c r="L219" s="85" t="str">
        <f t="shared" si="57"/>
        <v>Yes</v>
      </c>
    </row>
    <row r="220" spans="1:12" ht="25" x14ac:dyDescent="0.25">
      <c r="A220" s="117" t="s">
        <v>1048</v>
      </c>
      <c r="B220" s="21" t="s">
        <v>213</v>
      </c>
      <c r="C220" s="22">
        <v>11</v>
      </c>
      <c r="D220" s="7" t="str">
        <f t="shared" si="54"/>
        <v>N/A</v>
      </c>
      <c r="E220" s="22">
        <v>11</v>
      </c>
      <c r="F220" s="7" t="str">
        <f t="shared" si="55"/>
        <v>N/A</v>
      </c>
      <c r="G220" s="22">
        <v>11</v>
      </c>
      <c r="H220" s="7" t="str">
        <f t="shared" si="56"/>
        <v>N/A</v>
      </c>
      <c r="I220" s="8">
        <v>-25</v>
      </c>
      <c r="J220" s="8">
        <v>0</v>
      </c>
      <c r="K220" s="25" t="s">
        <v>734</v>
      </c>
      <c r="L220" s="85" t="str">
        <f t="shared" si="57"/>
        <v>Yes</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142</v>
      </c>
      <c r="D222" s="7" t="str">
        <f t="shared" si="54"/>
        <v>N/A</v>
      </c>
      <c r="E222" s="22">
        <v>175</v>
      </c>
      <c r="F222" s="7" t="str">
        <f t="shared" si="55"/>
        <v>N/A</v>
      </c>
      <c r="G222" s="22">
        <v>224</v>
      </c>
      <c r="H222" s="7" t="str">
        <f t="shared" si="56"/>
        <v>N/A</v>
      </c>
      <c r="I222" s="8">
        <v>23.24</v>
      </c>
      <c r="J222" s="8">
        <v>28</v>
      </c>
      <c r="K222" s="25" t="s">
        <v>734</v>
      </c>
      <c r="L222" s="85" t="str">
        <f t="shared" si="57"/>
        <v>Yes</v>
      </c>
    </row>
    <row r="223" spans="1:12" ht="25" x14ac:dyDescent="0.25">
      <c r="A223" s="117" t="s">
        <v>1051</v>
      </c>
      <c r="B223" s="21" t="s">
        <v>213</v>
      </c>
      <c r="C223" s="22">
        <v>170</v>
      </c>
      <c r="D223" s="7" t="str">
        <f t="shared" si="54"/>
        <v>N/A</v>
      </c>
      <c r="E223" s="22">
        <v>210</v>
      </c>
      <c r="F223" s="7" t="str">
        <f t="shared" si="55"/>
        <v>N/A</v>
      </c>
      <c r="G223" s="22">
        <v>275</v>
      </c>
      <c r="H223" s="7" t="str">
        <f t="shared" si="56"/>
        <v>N/A</v>
      </c>
      <c r="I223" s="8">
        <v>23.53</v>
      </c>
      <c r="J223" s="8">
        <v>30.95</v>
      </c>
      <c r="K223" s="25" t="s">
        <v>734</v>
      </c>
      <c r="L223" s="85" t="str">
        <f t="shared" si="57"/>
        <v>No</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8.4197023531999999</v>
      </c>
      <c r="D231" s="7" t="str">
        <f>IF($B231="N/A","N/A",IF(C231&lt;15,"Yes","No"))</f>
        <v>Yes</v>
      </c>
      <c r="E231" s="4">
        <v>8.5333361528000005</v>
      </c>
      <c r="F231" s="7" t="str">
        <f>IF($B231="N/A","N/A",IF(E231&lt;15,"Yes","No"))</f>
        <v>Yes</v>
      </c>
      <c r="G231" s="4">
        <v>7.4081855198</v>
      </c>
      <c r="H231" s="7" t="str">
        <f>IF($B231="N/A","N/A",IF(G231&lt;15,"Yes","No"))</f>
        <v>Yes</v>
      </c>
      <c r="I231" s="8">
        <v>1.35</v>
      </c>
      <c r="J231" s="8">
        <v>-13.2</v>
      </c>
      <c r="K231" s="25" t="s">
        <v>734</v>
      </c>
      <c r="L231" s="85" t="str">
        <f t="shared" si="59"/>
        <v>Yes</v>
      </c>
    </row>
    <row r="232" spans="1:12" x14ac:dyDescent="0.25">
      <c r="A232" s="117" t="s">
        <v>1058</v>
      </c>
      <c r="B232" s="21" t="s">
        <v>213</v>
      </c>
      <c r="C232" s="22">
        <v>24531</v>
      </c>
      <c r="D232" s="7" t="str">
        <f t="shared" ref="D232" si="60">IF($B232="N/A","N/A",IF(C232&gt;10,"No",IF(C232&lt;-10,"No","Yes")))</f>
        <v>N/A</v>
      </c>
      <c r="E232" s="22">
        <v>24838</v>
      </c>
      <c r="F232" s="7" t="str">
        <f t="shared" ref="F232" si="61">IF($B232="N/A","N/A",IF(E232&gt;10,"No",IF(E232&lt;-10,"No","Yes")))</f>
        <v>N/A</v>
      </c>
      <c r="G232" s="22">
        <v>25171</v>
      </c>
      <c r="H232" s="7" t="str">
        <f t="shared" ref="H232" si="62">IF($B232="N/A","N/A",IF(G232&gt;10,"No",IF(G232&lt;-10,"No","Yes")))</f>
        <v>N/A</v>
      </c>
      <c r="I232" s="8">
        <v>1.2509999999999999</v>
      </c>
      <c r="J232" s="8">
        <v>1.341</v>
      </c>
      <c r="K232" s="25" t="s">
        <v>734</v>
      </c>
      <c r="L232" s="85" t="str">
        <f t="shared" si="59"/>
        <v>Yes</v>
      </c>
    </row>
    <row r="233" spans="1:12" x14ac:dyDescent="0.25">
      <c r="A233" s="117" t="s">
        <v>1059</v>
      </c>
      <c r="B233" s="21" t="s">
        <v>279</v>
      </c>
      <c r="C233" s="4">
        <v>23.317332826000001</v>
      </c>
      <c r="D233" s="7" t="str">
        <f>IF($B233="N/A","N/A",IF(C233&lt;10,"Yes","No"))</f>
        <v>No</v>
      </c>
      <c r="E233" s="4">
        <v>22.306441908</v>
      </c>
      <c r="F233" s="7" t="str">
        <f>IF($B233="N/A","N/A",IF(E233&lt;10,"Yes","No"))</f>
        <v>No</v>
      </c>
      <c r="G233" s="4">
        <v>21.381548210999998</v>
      </c>
      <c r="H233" s="7" t="str">
        <f>IF($B233="N/A","N/A",IF(G233&lt;10,"Yes","No"))</f>
        <v>No</v>
      </c>
      <c r="I233" s="8">
        <v>-4.34</v>
      </c>
      <c r="J233" s="8">
        <v>-4.1500000000000004</v>
      </c>
      <c r="K233" s="25" t="s">
        <v>734</v>
      </c>
      <c r="L233" s="85" t="str">
        <f t="shared" si="59"/>
        <v>Yes</v>
      </c>
    </row>
    <row r="234" spans="1:12" x14ac:dyDescent="0.25">
      <c r="A234" s="108" t="s">
        <v>72</v>
      </c>
      <c r="B234" s="21" t="s">
        <v>213</v>
      </c>
      <c r="C234" s="4">
        <v>29.412766344000001</v>
      </c>
      <c r="D234" s="7" t="str">
        <f t="shared" si="54"/>
        <v>N/A</v>
      </c>
      <c r="E234" s="4">
        <v>32.479753019</v>
      </c>
      <c r="F234" s="7" t="str">
        <f t="shared" si="55"/>
        <v>N/A</v>
      </c>
      <c r="G234" s="4">
        <v>31.814680313</v>
      </c>
      <c r="H234" s="7" t="str">
        <f>IF($B234="N/A","N/A",IF(G234&gt;10,"No",IF(G234&lt;-10,"No","Yes")))</f>
        <v>N/A</v>
      </c>
      <c r="I234" s="8">
        <v>10.43</v>
      </c>
      <c r="J234" s="8">
        <v>-2.0499999999999998</v>
      </c>
      <c r="K234" s="25" t="s">
        <v>734</v>
      </c>
      <c r="L234" s="85" t="str">
        <f t="shared" si="59"/>
        <v>Yes</v>
      </c>
    </row>
    <row r="235" spans="1:12" ht="25" x14ac:dyDescent="0.25">
      <c r="A235" s="117" t="s">
        <v>1060</v>
      </c>
      <c r="B235" s="21" t="s">
        <v>289</v>
      </c>
      <c r="C235" s="5">
        <v>5.4500459752000001</v>
      </c>
      <c r="D235" s="7" t="str">
        <f>IF($B235="N/A","N/A",IF(C235&lt;15,"Yes","No"))</f>
        <v>Yes</v>
      </c>
      <c r="E235" s="5">
        <v>5.8161172315999998</v>
      </c>
      <c r="F235" s="7" t="str">
        <f>IF($B235="N/A","N/A",IF(E235&lt;15,"Yes","No"))</f>
        <v>Yes</v>
      </c>
      <c r="G235" s="5">
        <v>5.165221045</v>
      </c>
      <c r="H235" s="7" t="str">
        <f>IF($B235="N/A","N/A",IF(G235&lt;15,"Yes","No"))</f>
        <v>Yes</v>
      </c>
      <c r="I235" s="8">
        <v>6.7169999999999996</v>
      </c>
      <c r="J235" s="8">
        <v>-11.2</v>
      </c>
      <c r="K235" s="25" t="s">
        <v>734</v>
      </c>
      <c r="L235" s="85" t="str">
        <f t="shared" si="59"/>
        <v>Yes</v>
      </c>
    </row>
    <row r="236" spans="1:12" ht="25" x14ac:dyDescent="0.25">
      <c r="A236" s="117" t="s">
        <v>152</v>
      </c>
      <c r="B236" s="21" t="s">
        <v>213</v>
      </c>
      <c r="C236" s="22">
        <v>972</v>
      </c>
      <c r="D236" s="7" t="str">
        <f>IF($B236="N/A","N/A",IF(C236&gt;10,"No",IF(C236&lt;-10,"No","Yes")))</f>
        <v>N/A</v>
      </c>
      <c r="E236" s="22">
        <v>1336</v>
      </c>
      <c r="F236" s="7" t="str">
        <f>IF($B236="N/A","N/A",IF(E236&gt;10,"No",IF(E236&lt;-10,"No","Yes")))</f>
        <v>N/A</v>
      </c>
      <c r="G236" s="22">
        <v>903</v>
      </c>
      <c r="H236" s="7" t="str">
        <f>IF($B236="N/A","N/A",IF(G236&gt;10,"No",IF(G236&lt;-10,"No","Yes")))</f>
        <v>N/A</v>
      </c>
      <c r="I236" s="8">
        <v>37.450000000000003</v>
      </c>
      <c r="J236" s="8">
        <v>-32.4</v>
      </c>
      <c r="K236" s="25" t="s">
        <v>734</v>
      </c>
      <c r="L236" s="85" t="str">
        <f>IF(J236="Div by 0", "N/A", IF(K236="N/A","N/A", IF(J236&gt;VALUE(MID(K236,1,2)), "No", IF(J236&lt;-1*VALUE(MID(K236,1,2)), "No", "Yes"))))</f>
        <v>No</v>
      </c>
    </row>
    <row r="237" spans="1:12" x14ac:dyDescent="0.25">
      <c r="A237" s="117" t="s">
        <v>1061</v>
      </c>
      <c r="B237" s="21" t="s">
        <v>213</v>
      </c>
      <c r="C237" s="22">
        <v>105205</v>
      </c>
      <c r="D237" s="7" t="str">
        <f t="shared" ref="D237:D242" si="63">IF($B237="N/A","N/A",IF(C237&gt;10,"No",IF(C237&lt;-10,"No","Yes")))</f>
        <v>N/A</v>
      </c>
      <c r="E237" s="22">
        <v>111349</v>
      </c>
      <c r="F237" s="7" t="str">
        <f t="shared" ref="F237:F242" si="64">IF($B237="N/A","N/A",IF(E237&gt;10,"No",IF(E237&lt;-10,"No","Yes")))</f>
        <v>N/A</v>
      </c>
      <c r="G237" s="22">
        <v>117723</v>
      </c>
      <c r="H237" s="7" t="str">
        <f>IF($B237="N/A","N/A",IF(G237&gt;10,"No",IF(G237&lt;-10,"No","Yes")))</f>
        <v>N/A</v>
      </c>
      <c r="I237" s="8">
        <v>5.84</v>
      </c>
      <c r="J237" s="8">
        <v>5.7240000000000002</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v>8.4197023531999999</v>
      </c>
      <c r="D242" s="7" t="str">
        <f t="shared" si="63"/>
        <v>N/A</v>
      </c>
      <c r="E242" s="4">
        <v>8.5333361528000005</v>
      </c>
      <c r="F242" s="7" t="str">
        <f t="shared" si="64"/>
        <v>N/A</v>
      </c>
      <c r="G242" s="4">
        <v>7.4081855198</v>
      </c>
      <c r="H242" s="7" t="str">
        <f t="shared" si="65"/>
        <v>N/A</v>
      </c>
      <c r="I242" s="8">
        <v>1.35</v>
      </c>
      <c r="J242" s="8">
        <v>-13.2</v>
      </c>
      <c r="K242" s="25" t="s">
        <v>213</v>
      </c>
      <c r="L242" s="85" t="str">
        <f t="shared" si="66"/>
        <v>N/A</v>
      </c>
    </row>
    <row r="243" spans="1:12" x14ac:dyDescent="0.25">
      <c r="A243" s="130" t="s">
        <v>1067</v>
      </c>
      <c r="B243" s="21" t="s">
        <v>213</v>
      </c>
      <c r="C243" s="22">
        <v>157788</v>
      </c>
      <c r="D243" s="7" t="str">
        <f>IF($B243="N/A","N/A",IF(C243&gt;10,"No",IF(C243&lt;-10,"No","Yes")))</f>
        <v>N/A</v>
      </c>
      <c r="E243" s="22">
        <v>156350</v>
      </c>
      <c r="F243" s="7" t="str">
        <f>IF($B243="N/A","N/A",IF(E243&gt;10,"No",IF(E243&lt;-10,"No","Yes")))</f>
        <v>N/A</v>
      </c>
      <c r="G243" s="22">
        <v>148226</v>
      </c>
      <c r="H243" s="7" t="str">
        <f>IF($B243="N/A","N/A",IF(G243&gt;10,"No",IF(G243&lt;-10,"No","Yes")))</f>
        <v>N/A</v>
      </c>
      <c r="I243" s="8">
        <v>-0.91100000000000003</v>
      </c>
      <c r="J243" s="8">
        <v>-5.2</v>
      </c>
      <c r="K243" s="25" t="s">
        <v>734</v>
      </c>
      <c r="L243" s="85" t="str">
        <f t="shared" ref="L243:L276" si="67">IF(J243="Div by 0", "N/A", IF(K243="N/A","N/A", IF(J243&gt;VALUE(MID(K243,1,2)), "No", IF(J243&lt;-1*VALUE(MID(K243,1,2)), "No", "Yes"))))</f>
        <v>Yes</v>
      </c>
    </row>
    <row r="244" spans="1:12" x14ac:dyDescent="0.25">
      <c r="A244" s="108" t="s">
        <v>1068</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1747</v>
      </c>
      <c r="J244" s="8" t="s">
        <v>1747</v>
      </c>
      <c r="K244" s="25" t="s">
        <v>734</v>
      </c>
      <c r="L244" s="85" t="str">
        <f t="shared" si="67"/>
        <v>N/A</v>
      </c>
    </row>
    <row r="245" spans="1:12" x14ac:dyDescent="0.25">
      <c r="A245" s="108" t="s">
        <v>1069</v>
      </c>
      <c r="B245" s="21" t="s">
        <v>213</v>
      </c>
      <c r="C245" s="4">
        <v>0.45992635529999998</v>
      </c>
      <c r="D245" s="7" t="str">
        <f>IF($B245="N/A","N/A",IF(C245&gt;10,"No",IF(C245&lt;-10,"No","Yes")))</f>
        <v>N/A</v>
      </c>
      <c r="E245" s="4">
        <v>0.50532042779999997</v>
      </c>
      <c r="F245" s="7" t="str">
        <f>IF($B245="N/A","N/A",IF(E245&gt;10,"No",IF(E245&lt;-10,"No","Yes")))</f>
        <v>N/A</v>
      </c>
      <c r="G245" s="4">
        <v>0.438647811</v>
      </c>
      <c r="H245" s="7" t="str">
        <f>IF($B245="N/A","N/A",IF(G245&gt;10,"No",IF(G245&lt;-10,"No","Yes")))</f>
        <v>N/A</v>
      </c>
      <c r="I245" s="8">
        <v>9.8699999999999992</v>
      </c>
      <c r="J245" s="8">
        <v>-13.2</v>
      </c>
      <c r="K245" s="25" t="s">
        <v>734</v>
      </c>
      <c r="L245" s="85" t="str">
        <f t="shared" si="67"/>
        <v>Yes</v>
      </c>
    </row>
    <row r="246" spans="1:12" x14ac:dyDescent="0.25">
      <c r="A246" s="108" t="s">
        <v>1070</v>
      </c>
      <c r="B246" s="21" t="s">
        <v>213</v>
      </c>
      <c r="C246" s="4">
        <v>0.15368108659999999</v>
      </c>
      <c r="D246" s="7" t="str">
        <f t="shared" ref="D246:D274" si="68">IF($B246="N/A","N/A",IF(C246&gt;10,"No",IF(C246&lt;-10,"No","Yes")))</f>
        <v>N/A</v>
      </c>
      <c r="E246" s="4">
        <v>0.1226326742</v>
      </c>
      <c r="F246" s="7" t="str">
        <f t="shared" ref="F246:F274" si="69">IF($B246="N/A","N/A",IF(E246&gt;10,"No",IF(E246&lt;-10,"No","Yes")))</f>
        <v>N/A</v>
      </c>
      <c r="G246" s="4">
        <v>9.8131146799999999E-2</v>
      </c>
      <c r="H246" s="7" t="str">
        <f t="shared" ref="H246:H274" si="70">IF($B246="N/A","N/A",IF(G246&gt;10,"No",IF(G246&lt;-10,"No","Yes")))</f>
        <v>N/A</v>
      </c>
      <c r="I246" s="8">
        <v>-20.2</v>
      </c>
      <c r="J246" s="8">
        <v>-20</v>
      </c>
      <c r="K246" s="25" t="s">
        <v>734</v>
      </c>
      <c r="L246" s="85" t="str">
        <f t="shared" si="67"/>
        <v>Yes</v>
      </c>
    </row>
    <row r="247" spans="1:12" x14ac:dyDescent="0.25">
      <c r="A247" s="108" t="s">
        <v>1071</v>
      </c>
      <c r="B247" s="21" t="s">
        <v>213</v>
      </c>
      <c r="C247" s="4">
        <v>30.428992051000002</v>
      </c>
      <c r="D247" s="7" t="str">
        <f t="shared" si="68"/>
        <v>N/A</v>
      </c>
      <c r="E247" s="4">
        <v>30.018109366000001</v>
      </c>
      <c r="F247" s="7" t="str">
        <f t="shared" si="69"/>
        <v>N/A</v>
      </c>
      <c r="G247" s="4">
        <v>27.662465716</v>
      </c>
      <c r="H247" s="7" t="str">
        <f t="shared" si="70"/>
        <v>N/A</v>
      </c>
      <c r="I247" s="8">
        <v>-1.35</v>
      </c>
      <c r="J247" s="8">
        <v>-7.85</v>
      </c>
      <c r="K247" s="25" t="s">
        <v>734</v>
      </c>
      <c r="L247" s="85" t="str">
        <f t="shared" si="67"/>
        <v>Yes</v>
      </c>
    </row>
    <row r="248" spans="1:12" x14ac:dyDescent="0.25">
      <c r="A248" s="108" t="s">
        <v>1072</v>
      </c>
      <c r="B248" s="21" t="s">
        <v>213</v>
      </c>
      <c r="C248" s="4">
        <v>28.714477654</v>
      </c>
      <c r="D248" s="7" t="str">
        <f t="shared" si="68"/>
        <v>N/A</v>
      </c>
      <c r="E248" s="4">
        <v>34.947873360999999</v>
      </c>
      <c r="F248" s="7" t="str">
        <f t="shared" si="69"/>
        <v>N/A</v>
      </c>
      <c r="G248" s="4">
        <v>40.178511192000002</v>
      </c>
      <c r="H248" s="7" t="str">
        <f t="shared" si="70"/>
        <v>N/A</v>
      </c>
      <c r="I248" s="8">
        <v>21.71</v>
      </c>
      <c r="J248" s="8">
        <v>14.97</v>
      </c>
      <c r="K248" s="25" t="s">
        <v>734</v>
      </c>
      <c r="L248" s="85" t="str">
        <f t="shared" si="67"/>
        <v>Yes</v>
      </c>
    </row>
    <row r="249" spans="1:12" x14ac:dyDescent="0.25">
      <c r="A249" s="130" t="s">
        <v>1073</v>
      </c>
      <c r="B249" s="21" t="s">
        <v>213</v>
      </c>
      <c r="C249" s="22">
        <v>1682146</v>
      </c>
      <c r="D249" s="7" t="str">
        <f t="shared" si="68"/>
        <v>N/A</v>
      </c>
      <c r="E249" s="22">
        <v>1867446</v>
      </c>
      <c r="F249" s="7" t="str">
        <f t="shared" si="69"/>
        <v>N/A</v>
      </c>
      <c r="G249" s="22">
        <v>1920642</v>
      </c>
      <c r="H249" s="7" t="str">
        <f t="shared" si="70"/>
        <v>N/A</v>
      </c>
      <c r="I249" s="8">
        <v>11.02</v>
      </c>
      <c r="J249" s="8">
        <v>2.8490000000000002</v>
      </c>
      <c r="K249" s="25" t="s">
        <v>734</v>
      </c>
      <c r="L249" s="85" t="str">
        <f t="shared" si="67"/>
        <v>Yes</v>
      </c>
    </row>
    <row r="250" spans="1:12" x14ac:dyDescent="0.25">
      <c r="A250" s="108" t="s">
        <v>1074</v>
      </c>
      <c r="B250" s="21" t="s">
        <v>213</v>
      </c>
      <c r="C250" s="4">
        <v>5.2432409043000003</v>
      </c>
      <c r="D250" s="7" t="str">
        <f t="shared" si="68"/>
        <v>N/A</v>
      </c>
      <c r="E250" s="4">
        <v>5.9043600131999998</v>
      </c>
      <c r="F250" s="7" t="str">
        <f t="shared" si="69"/>
        <v>N/A</v>
      </c>
      <c r="G250" s="4">
        <v>6.2799190458999998</v>
      </c>
      <c r="H250" s="7" t="str">
        <f t="shared" si="70"/>
        <v>N/A</v>
      </c>
      <c r="I250" s="8">
        <v>12.61</v>
      </c>
      <c r="J250" s="8">
        <v>6.3609999999999998</v>
      </c>
      <c r="K250" s="25" t="s">
        <v>734</v>
      </c>
      <c r="L250" s="85" t="str">
        <f t="shared" si="67"/>
        <v>Yes</v>
      </c>
    </row>
    <row r="251" spans="1:12" x14ac:dyDescent="0.25">
      <c r="A251" s="108" t="s">
        <v>1075</v>
      </c>
      <c r="B251" s="21" t="s">
        <v>213</v>
      </c>
      <c r="C251" s="4">
        <v>56.806486163000002</v>
      </c>
      <c r="D251" s="7" t="str">
        <f t="shared" si="68"/>
        <v>N/A</v>
      </c>
      <c r="E251" s="4">
        <v>66.737056143999993</v>
      </c>
      <c r="F251" s="7" t="str">
        <f t="shared" si="69"/>
        <v>N/A</v>
      </c>
      <c r="G251" s="4">
        <v>66.77827877</v>
      </c>
      <c r="H251" s="7" t="str">
        <f t="shared" si="70"/>
        <v>N/A</v>
      </c>
      <c r="I251" s="8">
        <v>17.48</v>
      </c>
      <c r="J251" s="8">
        <v>6.1800000000000001E-2</v>
      </c>
      <c r="K251" s="25" t="s">
        <v>734</v>
      </c>
      <c r="L251" s="85" t="str">
        <f t="shared" si="67"/>
        <v>Yes</v>
      </c>
    </row>
    <row r="252" spans="1:12" x14ac:dyDescent="0.25">
      <c r="A252" s="108" t="s">
        <v>1076</v>
      </c>
      <c r="B252" s="21" t="s">
        <v>213</v>
      </c>
      <c r="C252" s="4">
        <v>89.090743066000002</v>
      </c>
      <c r="D252" s="7" t="str">
        <f t="shared" si="68"/>
        <v>N/A</v>
      </c>
      <c r="E252" s="4">
        <v>92.007532756000003</v>
      </c>
      <c r="F252" s="7" t="str">
        <f t="shared" si="69"/>
        <v>N/A</v>
      </c>
      <c r="G252" s="4">
        <v>92.526131961000004</v>
      </c>
      <c r="H252" s="7" t="str">
        <f t="shared" si="70"/>
        <v>N/A</v>
      </c>
      <c r="I252" s="8">
        <v>3.274</v>
      </c>
      <c r="J252" s="8">
        <v>0.56359999999999999</v>
      </c>
      <c r="K252" s="25" t="s">
        <v>734</v>
      </c>
      <c r="L252" s="85" t="str">
        <f t="shared" si="67"/>
        <v>Yes</v>
      </c>
    </row>
    <row r="253" spans="1:12" x14ac:dyDescent="0.25">
      <c r="A253" s="108" t="s">
        <v>1077</v>
      </c>
      <c r="B253" s="21" t="s">
        <v>213</v>
      </c>
      <c r="C253" s="4">
        <v>57.957425291</v>
      </c>
      <c r="D253" s="7" t="str">
        <f t="shared" si="68"/>
        <v>N/A</v>
      </c>
      <c r="E253" s="4">
        <v>72.629666435000004</v>
      </c>
      <c r="F253" s="7" t="str">
        <f t="shared" si="69"/>
        <v>N/A</v>
      </c>
      <c r="G253" s="4">
        <v>75.863142659999994</v>
      </c>
      <c r="H253" s="7" t="str">
        <f t="shared" si="70"/>
        <v>N/A</v>
      </c>
      <c r="I253" s="8">
        <v>25.32</v>
      </c>
      <c r="J253" s="8">
        <v>4.452</v>
      </c>
      <c r="K253" s="25" t="s">
        <v>734</v>
      </c>
      <c r="L253" s="85" t="str">
        <f t="shared" si="67"/>
        <v>Yes</v>
      </c>
    </row>
    <row r="254" spans="1:12" x14ac:dyDescent="0.25">
      <c r="A254" s="108" t="s">
        <v>1078</v>
      </c>
      <c r="B254" s="21" t="s">
        <v>213</v>
      </c>
      <c r="C254" s="4">
        <v>90.134387859</v>
      </c>
      <c r="D254" s="7" t="str">
        <f t="shared" si="68"/>
        <v>N/A</v>
      </c>
      <c r="E254" s="4">
        <v>99.786714047000004</v>
      </c>
      <c r="F254" s="7" t="str">
        <f t="shared" si="69"/>
        <v>N/A</v>
      </c>
      <c r="G254" s="4">
        <v>100</v>
      </c>
      <c r="H254" s="7" t="str">
        <f t="shared" si="70"/>
        <v>N/A</v>
      </c>
      <c r="I254" s="8">
        <v>10.71</v>
      </c>
      <c r="J254" s="8">
        <v>0.2137</v>
      </c>
      <c r="K254" s="25" t="s">
        <v>734</v>
      </c>
      <c r="L254" s="85" t="str">
        <f t="shared" si="67"/>
        <v>Yes</v>
      </c>
    </row>
    <row r="255" spans="1:12" x14ac:dyDescent="0.25">
      <c r="A255" s="108" t="s">
        <v>1079</v>
      </c>
      <c r="B255" s="21" t="s">
        <v>213</v>
      </c>
      <c r="C255" s="4">
        <v>99.995779201000005</v>
      </c>
      <c r="D255" s="7" t="str">
        <f t="shared" si="68"/>
        <v>N/A</v>
      </c>
      <c r="E255" s="4">
        <v>99.998821919999997</v>
      </c>
      <c r="F255" s="7" t="str">
        <f t="shared" si="69"/>
        <v>N/A</v>
      </c>
      <c r="G255" s="4">
        <v>100</v>
      </c>
      <c r="H255" s="7" t="str">
        <f t="shared" si="70"/>
        <v>N/A</v>
      </c>
      <c r="I255" s="8">
        <v>3.0000000000000001E-3</v>
      </c>
      <c r="J255" s="8">
        <v>1.1999999999999999E-3</v>
      </c>
      <c r="K255" s="25" t="s">
        <v>734</v>
      </c>
      <c r="L255" s="85" t="str">
        <f>IF(J255="Div by 0", "N/A", IF(OR(J255="N/A",K255="N/A"),"N/A", IF(J255&gt;VALUE(MID(K255,1,2)), "No", IF(J255&lt;-1*VALUE(MID(K255,1,2)), "No", "Yes"))))</f>
        <v>Yes</v>
      </c>
    </row>
    <row r="256" spans="1:12" x14ac:dyDescent="0.25">
      <c r="A256" s="130" t="s">
        <v>1080</v>
      </c>
      <c r="B256" s="21" t="s">
        <v>213</v>
      </c>
      <c r="C256" s="22">
        <v>766</v>
      </c>
      <c r="D256" s="7" t="str">
        <f t="shared" si="68"/>
        <v>N/A</v>
      </c>
      <c r="E256" s="22">
        <v>678</v>
      </c>
      <c r="F256" s="7" t="str">
        <f t="shared" si="69"/>
        <v>N/A</v>
      </c>
      <c r="G256" s="22">
        <v>628</v>
      </c>
      <c r="H256" s="7" t="str">
        <f t="shared" si="70"/>
        <v>N/A</v>
      </c>
      <c r="I256" s="8">
        <v>-11.5</v>
      </c>
      <c r="J256" s="8">
        <v>-7.37</v>
      </c>
      <c r="K256" s="25" t="s">
        <v>734</v>
      </c>
      <c r="L256" s="85" t="str">
        <f t="shared" si="67"/>
        <v>Yes</v>
      </c>
    </row>
    <row r="257" spans="1:12" x14ac:dyDescent="0.25">
      <c r="A257" s="108" t="s">
        <v>1081</v>
      </c>
      <c r="B257" s="21" t="s">
        <v>213</v>
      </c>
      <c r="C257" s="4">
        <v>1.8488432900000001E-2</v>
      </c>
      <c r="D257" s="7" t="str">
        <f t="shared" si="68"/>
        <v>N/A</v>
      </c>
      <c r="E257" s="4">
        <v>1.83805228E-2</v>
      </c>
      <c r="F257" s="7" t="str">
        <f t="shared" si="69"/>
        <v>N/A</v>
      </c>
      <c r="G257" s="4">
        <v>2.2030873100000001E-2</v>
      </c>
      <c r="H257" s="7" t="str">
        <f t="shared" si="70"/>
        <v>N/A</v>
      </c>
      <c r="I257" s="8">
        <v>-0.58399999999999996</v>
      </c>
      <c r="J257" s="8">
        <v>19.86</v>
      </c>
      <c r="K257" s="25" t="s">
        <v>734</v>
      </c>
      <c r="L257" s="85" t="str">
        <f t="shared" si="67"/>
        <v>Yes</v>
      </c>
    </row>
    <row r="258" spans="1:12" x14ac:dyDescent="0.25">
      <c r="A258" s="108" t="s">
        <v>1082</v>
      </c>
      <c r="B258" s="21" t="s">
        <v>213</v>
      </c>
      <c r="C258" s="4">
        <v>0.10003928099999999</v>
      </c>
      <c r="D258" s="7" t="str">
        <f t="shared" si="68"/>
        <v>N/A</v>
      </c>
      <c r="E258" s="4">
        <v>8.5731361300000003E-2</v>
      </c>
      <c r="F258" s="7" t="str">
        <f t="shared" si="69"/>
        <v>N/A</v>
      </c>
      <c r="G258" s="4">
        <v>7.6872212499999995E-2</v>
      </c>
      <c r="H258" s="7" t="str">
        <f t="shared" si="70"/>
        <v>N/A</v>
      </c>
      <c r="I258" s="8">
        <v>-14.3</v>
      </c>
      <c r="J258" s="8">
        <v>-10.3</v>
      </c>
      <c r="K258" s="25" t="s">
        <v>734</v>
      </c>
      <c r="L258" s="85" t="str">
        <f t="shared" si="67"/>
        <v>Yes</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2.1898522E-3</v>
      </c>
      <c r="D260" s="7" t="str">
        <f t="shared" si="68"/>
        <v>N/A</v>
      </c>
      <c r="E260" s="4">
        <v>1.1901006999999999E-3</v>
      </c>
      <c r="F260" s="7" t="str">
        <f t="shared" si="69"/>
        <v>N/A</v>
      </c>
      <c r="G260" s="4">
        <v>7.6881829999999999E-4</v>
      </c>
      <c r="H260" s="7" t="str">
        <f t="shared" si="70"/>
        <v>N/A</v>
      </c>
      <c r="I260" s="8">
        <v>-45.7</v>
      </c>
      <c r="J260" s="8">
        <v>-35.4</v>
      </c>
      <c r="K260" s="25" t="s">
        <v>734</v>
      </c>
      <c r="L260" s="85" t="str">
        <f t="shared" si="67"/>
        <v>No</v>
      </c>
    </row>
    <row r="261" spans="1:12" x14ac:dyDescent="0.25">
      <c r="A261" s="108" t="s">
        <v>1085</v>
      </c>
      <c r="B261" s="21" t="s">
        <v>213</v>
      </c>
      <c r="C261" s="4">
        <v>31.723237598000001</v>
      </c>
      <c r="D261" s="7" t="str">
        <f t="shared" si="68"/>
        <v>N/A</v>
      </c>
      <c r="E261" s="4">
        <v>30.678466077</v>
      </c>
      <c r="F261" s="7" t="str">
        <f t="shared" si="69"/>
        <v>N/A</v>
      </c>
      <c r="G261" s="4">
        <v>27.707006368999998</v>
      </c>
      <c r="H261" s="7" t="str">
        <f t="shared" si="70"/>
        <v>N/A</v>
      </c>
      <c r="I261" s="8">
        <v>-3.29</v>
      </c>
      <c r="J261" s="8">
        <v>-9.69</v>
      </c>
      <c r="K261" s="25" t="s">
        <v>734</v>
      </c>
      <c r="L261" s="85" t="str">
        <f t="shared" si="67"/>
        <v>Yes</v>
      </c>
    </row>
    <row r="262" spans="1:12" x14ac:dyDescent="0.25">
      <c r="A262" s="108" t="s">
        <v>1086</v>
      </c>
      <c r="B262" s="21" t="s">
        <v>213</v>
      </c>
      <c r="C262" s="4">
        <v>99.216710183000004</v>
      </c>
      <c r="D262" s="7" t="str">
        <f t="shared" si="68"/>
        <v>N/A</v>
      </c>
      <c r="E262" s="4">
        <v>98.672566372000006</v>
      </c>
      <c r="F262" s="7" t="str">
        <f t="shared" si="69"/>
        <v>N/A</v>
      </c>
      <c r="G262" s="4">
        <v>99.363057325</v>
      </c>
      <c r="H262" s="7" t="str">
        <f t="shared" si="70"/>
        <v>N/A</v>
      </c>
      <c r="I262" s="8">
        <v>-0.54800000000000004</v>
      </c>
      <c r="J262" s="8">
        <v>0.69979999999999998</v>
      </c>
      <c r="K262" s="25" t="s">
        <v>734</v>
      </c>
      <c r="L262" s="85" t="str">
        <f>IF(J262="Div by 0", "N/A", IF(OR(J262="N/A",K262="N/A"),"N/A", IF(J262&gt;VALUE(MID(K262,1,2)), "No", IF(J262&lt;-1*VALUE(MID(K262,1,2)), "No", "Yes"))))</f>
        <v>Yes</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157788</v>
      </c>
      <c r="D273" s="7" t="str">
        <f t="shared" si="68"/>
        <v>N/A</v>
      </c>
      <c r="E273" s="22">
        <v>156350</v>
      </c>
      <c r="F273" s="7" t="str">
        <f t="shared" si="69"/>
        <v>N/A</v>
      </c>
      <c r="G273" s="22">
        <v>148226</v>
      </c>
      <c r="H273" s="7" t="str">
        <f t="shared" si="70"/>
        <v>N/A</v>
      </c>
      <c r="I273" s="8">
        <v>-0.91100000000000003</v>
      </c>
      <c r="J273" s="8">
        <v>-5.2</v>
      </c>
      <c r="K273" s="25" t="s">
        <v>734</v>
      </c>
      <c r="L273" s="85" t="str">
        <f t="shared" si="67"/>
        <v>Yes</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1</v>
      </c>
      <c r="F275" s="7" t="str">
        <f t="shared" ref="F275:F276" si="72">IF($B275="N/A","N/A",IF(E275&gt;0,"No",IF(E275&lt;0,"No","Yes")))</f>
        <v>No</v>
      </c>
      <c r="G275" s="1">
        <v>0</v>
      </c>
      <c r="H275" s="7" t="str">
        <f t="shared" ref="H275:H276" si="73">IF($B275="N/A","N/A",IF(G275&gt;0,"No",IF(G275&lt;0,"No","Yes")))</f>
        <v>Yes</v>
      </c>
      <c r="I275" s="8" t="s">
        <v>1747</v>
      </c>
      <c r="J275" s="8">
        <v>-100</v>
      </c>
      <c r="K275" s="25" t="s">
        <v>734</v>
      </c>
      <c r="L275" s="85" t="str">
        <f t="shared" si="67"/>
        <v>No</v>
      </c>
    </row>
    <row r="276" spans="1:12" x14ac:dyDescent="0.25">
      <c r="A276" s="108" t="s">
        <v>155</v>
      </c>
      <c r="B276" s="25" t="s">
        <v>217</v>
      </c>
      <c r="C276" s="1">
        <v>0</v>
      </c>
      <c r="D276" s="7" t="str">
        <f t="shared" si="71"/>
        <v>Yes</v>
      </c>
      <c r="E276" s="1">
        <v>0</v>
      </c>
      <c r="F276" s="7" t="str">
        <f t="shared" si="72"/>
        <v>Yes</v>
      </c>
      <c r="G276" s="1">
        <v>0</v>
      </c>
      <c r="H276" s="7" t="str">
        <f t="shared" si="73"/>
        <v>Yes</v>
      </c>
      <c r="I276" s="8" t="s">
        <v>1747</v>
      </c>
      <c r="J276" s="8" t="s">
        <v>1747</v>
      </c>
      <c r="K276" s="25" t="s">
        <v>734</v>
      </c>
      <c r="L276" s="85" t="str">
        <f t="shared" si="67"/>
        <v>N/A</v>
      </c>
    </row>
    <row r="277" spans="1:12" x14ac:dyDescent="0.25">
      <c r="A277" s="117" t="s">
        <v>688</v>
      </c>
      <c r="B277" s="1" t="s">
        <v>213</v>
      </c>
      <c r="C277" s="1">
        <v>2346162</v>
      </c>
      <c r="D277" s="7" t="str">
        <f t="shared" ref="D277:D284" si="74">IF($B277="N/A","N/A",IF(C277&gt;10,"No",IF(C277&lt;-10,"No","Yes")))</f>
        <v>N/A</v>
      </c>
      <c r="E277" s="1">
        <v>2366471</v>
      </c>
      <c r="F277" s="7" t="str">
        <f t="shared" ref="F277:F278" si="75">IF($B277="N/A","N/A",IF(E277&gt;10,"No",IF(E277&lt;-10,"No","Yes")))</f>
        <v>N/A</v>
      </c>
      <c r="G277" s="1">
        <v>2411878</v>
      </c>
      <c r="H277" s="7" t="str">
        <f t="shared" ref="H277:H278" si="76">IF($B277="N/A","N/A",IF(G277&gt;10,"No",IF(G277&lt;-10,"No","Yes")))</f>
        <v>N/A</v>
      </c>
      <c r="I277" s="8">
        <v>0.86560000000000004</v>
      </c>
      <c r="J277" s="8">
        <v>1.919</v>
      </c>
      <c r="K277" s="1" t="s">
        <v>213</v>
      </c>
      <c r="L277" s="85" t="str">
        <f t="shared" ref="L277:L278" si="77">IF(J277="Div by 0", "N/A", IF(K277="N/A","N/A", IF(J277&gt;VALUE(MID(K277,1,2)), "No", IF(J277&lt;-1*VALUE(MID(K277,1,2)), "No", "Yes"))))</f>
        <v>N/A</v>
      </c>
    </row>
    <row r="278" spans="1:12" x14ac:dyDescent="0.25">
      <c r="A278" s="117" t="s">
        <v>689</v>
      </c>
      <c r="B278" s="1" t="s">
        <v>213</v>
      </c>
      <c r="C278" s="1">
        <v>1953015</v>
      </c>
      <c r="D278" s="7" t="str">
        <f t="shared" si="74"/>
        <v>N/A</v>
      </c>
      <c r="E278" s="1">
        <v>1967074.25</v>
      </c>
      <c r="F278" s="7" t="str">
        <f t="shared" si="75"/>
        <v>N/A</v>
      </c>
      <c r="G278" s="1">
        <v>1987175.75</v>
      </c>
      <c r="H278" s="7" t="str">
        <f t="shared" si="76"/>
        <v>N/A</v>
      </c>
      <c r="I278" s="8">
        <v>0.71989999999999998</v>
      </c>
      <c r="J278" s="8">
        <v>1.022</v>
      </c>
      <c r="K278" s="1" t="s">
        <v>213</v>
      </c>
      <c r="L278" s="85" t="str">
        <f t="shared" si="77"/>
        <v>N/A</v>
      </c>
    </row>
    <row r="279" spans="1:12" x14ac:dyDescent="0.25">
      <c r="A279" s="117" t="s">
        <v>690</v>
      </c>
      <c r="B279" s="1" t="s">
        <v>213</v>
      </c>
      <c r="C279" s="1">
        <v>4478</v>
      </c>
      <c r="D279" s="7" t="str">
        <f t="shared" si="74"/>
        <v>N/A</v>
      </c>
      <c r="E279" s="1">
        <v>4435</v>
      </c>
      <c r="F279" s="7" t="str">
        <f t="shared" ref="F279:F284" si="78">IF($B279="N/A","N/A",IF(E279&gt;10,"No",IF(E279&lt;-10,"No","Yes")))</f>
        <v>N/A</v>
      </c>
      <c r="G279" s="1">
        <v>5593</v>
      </c>
      <c r="H279" s="7" t="str">
        <f t="shared" ref="H279:H284" si="79">IF($B279="N/A","N/A",IF(G279&gt;10,"No",IF(G279&lt;-10,"No","Yes")))</f>
        <v>N/A</v>
      </c>
      <c r="I279" s="8">
        <v>-0.96</v>
      </c>
      <c r="J279" s="8">
        <v>26.11</v>
      </c>
      <c r="K279" s="1" t="s">
        <v>213</v>
      </c>
      <c r="L279" s="85" t="str">
        <f t="shared" ref="L279:L285" si="80">IF(J279="Div by 0", "N/A", IF(K279="N/A","N/A", IF(J279&gt;VALUE(MID(K279,1,2)), "No", IF(J279&lt;-1*VALUE(MID(K279,1,2)), "No", "Yes"))))</f>
        <v>N/A</v>
      </c>
    </row>
    <row r="280" spans="1:12" x14ac:dyDescent="0.25">
      <c r="A280" s="117" t="s">
        <v>691</v>
      </c>
      <c r="B280" s="1" t="s">
        <v>213</v>
      </c>
      <c r="C280" s="1">
        <v>4708</v>
      </c>
      <c r="D280" s="7" t="str">
        <f t="shared" si="74"/>
        <v>N/A</v>
      </c>
      <c r="E280" s="1">
        <v>4649</v>
      </c>
      <c r="F280" s="7" t="str">
        <f t="shared" si="78"/>
        <v>N/A</v>
      </c>
      <c r="G280" s="1">
        <v>5730</v>
      </c>
      <c r="H280" s="7" t="str">
        <f t="shared" si="79"/>
        <v>N/A</v>
      </c>
      <c r="I280" s="8">
        <v>-1.25</v>
      </c>
      <c r="J280" s="8">
        <v>23.25</v>
      </c>
      <c r="K280" s="1" t="s">
        <v>213</v>
      </c>
      <c r="L280" s="85" t="str">
        <f t="shared" si="80"/>
        <v>N/A</v>
      </c>
    </row>
    <row r="281" spans="1:12" x14ac:dyDescent="0.25">
      <c r="A281" s="117" t="s">
        <v>692</v>
      </c>
      <c r="B281" s="1" t="s">
        <v>213</v>
      </c>
      <c r="C281" s="1">
        <v>1299.5</v>
      </c>
      <c r="D281" s="7" t="str">
        <f t="shared" si="74"/>
        <v>N/A</v>
      </c>
      <c r="E281" s="1">
        <v>1185.0833333</v>
      </c>
      <c r="F281" s="7" t="str">
        <f t="shared" si="78"/>
        <v>N/A</v>
      </c>
      <c r="G281" s="1">
        <v>1539.25</v>
      </c>
      <c r="H281" s="7" t="str">
        <f t="shared" si="79"/>
        <v>N/A</v>
      </c>
      <c r="I281" s="8">
        <v>-8.8000000000000007</v>
      </c>
      <c r="J281" s="8">
        <v>29.89</v>
      </c>
      <c r="K281" s="1" t="s">
        <v>213</v>
      </c>
      <c r="L281" s="85" t="str">
        <f t="shared" si="80"/>
        <v>N/A</v>
      </c>
    </row>
    <row r="282" spans="1:12" x14ac:dyDescent="0.25">
      <c r="A282" s="117" t="s">
        <v>693</v>
      </c>
      <c r="B282" s="1" t="s">
        <v>213</v>
      </c>
      <c r="C282" s="1">
        <v>72860</v>
      </c>
      <c r="D282" s="7" t="str">
        <f t="shared" si="74"/>
        <v>N/A</v>
      </c>
      <c r="E282" s="1">
        <v>76057</v>
      </c>
      <c r="F282" s="7" t="str">
        <f t="shared" si="78"/>
        <v>N/A</v>
      </c>
      <c r="G282" s="1">
        <v>78872</v>
      </c>
      <c r="H282" s="7" t="str">
        <f t="shared" si="79"/>
        <v>N/A</v>
      </c>
      <c r="I282" s="8">
        <v>4.3879999999999999</v>
      </c>
      <c r="J282" s="8">
        <v>3.7010000000000001</v>
      </c>
      <c r="K282" s="1" t="s">
        <v>213</v>
      </c>
      <c r="L282" s="85" t="str">
        <f t="shared" si="80"/>
        <v>N/A</v>
      </c>
    </row>
    <row r="283" spans="1:12" x14ac:dyDescent="0.25">
      <c r="A283" s="117" t="s">
        <v>694</v>
      </c>
      <c r="B283" s="1" t="s">
        <v>213</v>
      </c>
      <c r="C283" s="1">
        <v>91415</v>
      </c>
      <c r="D283" s="7" t="str">
        <f t="shared" si="74"/>
        <v>N/A</v>
      </c>
      <c r="E283" s="1">
        <v>95143</v>
      </c>
      <c r="F283" s="7" t="str">
        <f t="shared" si="78"/>
        <v>N/A</v>
      </c>
      <c r="G283" s="1">
        <v>97886</v>
      </c>
      <c r="H283" s="7" t="str">
        <f t="shared" si="79"/>
        <v>N/A</v>
      </c>
      <c r="I283" s="8">
        <v>4.0780000000000003</v>
      </c>
      <c r="J283" s="8">
        <v>2.883</v>
      </c>
      <c r="K283" s="1" t="s">
        <v>213</v>
      </c>
      <c r="L283" s="85" t="str">
        <f t="shared" si="80"/>
        <v>N/A</v>
      </c>
    </row>
    <row r="284" spans="1:12" x14ac:dyDescent="0.25">
      <c r="A284" s="117" t="s">
        <v>695</v>
      </c>
      <c r="B284" s="1" t="s">
        <v>213</v>
      </c>
      <c r="C284" s="1">
        <v>70016.416666999998</v>
      </c>
      <c r="D284" s="7" t="str">
        <f t="shared" si="74"/>
        <v>N/A</v>
      </c>
      <c r="E284" s="1">
        <v>73182.75</v>
      </c>
      <c r="F284" s="7" t="str">
        <f t="shared" si="78"/>
        <v>N/A</v>
      </c>
      <c r="G284" s="1">
        <v>75452.583333000002</v>
      </c>
      <c r="H284" s="7" t="str">
        <f t="shared" si="79"/>
        <v>N/A</v>
      </c>
      <c r="I284" s="8">
        <v>4.5220000000000002</v>
      </c>
      <c r="J284" s="8">
        <v>3.1019999999999999</v>
      </c>
      <c r="K284" s="1" t="s">
        <v>213</v>
      </c>
      <c r="L284" s="85" t="str">
        <f t="shared" si="80"/>
        <v>N/A</v>
      </c>
    </row>
    <row r="285" spans="1:12" x14ac:dyDescent="0.25">
      <c r="A285" s="117" t="s">
        <v>402</v>
      </c>
      <c r="B285" s="21" t="s">
        <v>290</v>
      </c>
      <c r="C285" s="4">
        <v>15.979051345</v>
      </c>
      <c r="D285" s="7" t="str">
        <f>IF($B285="N/A","N/A",IF(C285&lt;=40,"Yes","No"))</f>
        <v>Yes</v>
      </c>
      <c r="E285" s="4">
        <v>16.261328966000001</v>
      </c>
      <c r="F285" s="7" t="str">
        <f>IF($B285="N/A","N/A",IF(E285&lt;=40,"Yes","No"))</f>
        <v>Yes</v>
      </c>
      <c r="G285" s="4">
        <v>16.414124072</v>
      </c>
      <c r="H285" s="7" t="str">
        <f>IF($B285="N/A","N/A",IF(G285&lt;=40,"Yes","No"))</f>
        <v>Yes</v>
      </c>
      <c r="I285" s="8">
        <v>1.7669999999999999</v>
      </c>
      <c r="J285" s="8">
        <v>0.93959999999999999</v>
      </c>
      <c r="K285" s="25" t="s">
        <v>736</v>
      </c>
      <c r="L285" s="85" t="str">
        <f t="shared" si="80"/>
        <v>Yes</v>
      </c>
    </row>
    <row r="286" spans="1:12" x14ac:dyDescent="0.25">
      <c r="A286" s="117" t="s">
        <v>696</v>
      </c>
      <c r="B286" s="1" t="s">
        <v>213</v>
      </c>
      <c r="C286" s="1">
        <v>1411</v>
      </c>
      <c r="D286" s="7" t="str">
        <f t="shared" ref="D286:D304" si="81">IF($B286="N/A","N/A",IF(C286&gt;10,"No",IF(C286&lt;-10,"No","Yes")))</f>
        <v>N/A</v>
      </c>
      <c r="E286" s="1">
        <v>1472</v>
      </c>
      <c r="F286" s="7" t="str">
        <f t="shared" ref="F286:F287" si="82">IF($B286="N/A","N/A",IF(E286&gt;10,"No",IF(E286&lt;-10,"No","Yes")))</f>
        <v>N/A</v>
      </c>
      <c r="G286" s="1">
        <v>1185</v>
      </c>
      <c r="H286" s="7" t="str">
        <f t="shared" ref="H286:H287" si="83">IF($B286="N/A","N/A",IF(G286&gt;10,"No",IF(G286&lt;-10,"No","Yes")))</f>
        <v>N/A</v>
      </c>
      <c r="I286" s="8">
        <v>4.3230000000000004</v>
      </c>
      <c r="J286" s="8">
        <v>-19.5</v>
      </c>
      <c r="K286" s="1" t="s">
        <v>213</v>
      </c>
      <c r="L286" s="85" t="str">
        <f t="shared" ref="L286:L287" si="84">IF(J286="Div by 0", "N/A", IF(K286="N/A","N/A", IF(J286&gt;VALUE(MID(K286,1,2)), "No", IF(J286&lt;-1*VALUE(MID(K286,1,2)), "No", "Yes"))))</f>
        <v>N/A</v>
      </c>
    </row>
    <row r="287" spans="1:12" x14ac:dyDescent="0.25">
      <c r="A287" s="117" t="s">
        <v>697</v>
      </c>
      <c r="B287" s="1" t="s">
        <v>213</v>
      </c>
      <c r="C287" s="1">
        <v>203.5</v>
      </c>
      <c r="D287" s="7" t="str">
        <f t="shared" si="81"/>
        <v>N/A</v>
      </c>
      <c r="E287" s="1">
        <v>228</v>
      </c>
      <c r="F287" s="7" t="str">
        <f t="shared" si="82"/>
        <v>N/A</v>
      </c>
      <c r="G287" s="1">
        <v>170.33333332999999</v>
      </c>
      <c r="H287" s="7" t="str">
        <f t="shared" si="83"/>
        <v>N/A</v>
      </c>
      <c r="I287" s="8">
        <v>12.04</v>
      </c>
      <c r="J287" s="8">
        <v>-25.3</v>
      </c>
      <c r="K287" s="1" t="s">
        <v>213</v>
      </c>
      <c r="L287" s="85" t="str">
        <f t="shared" si="84"/>
        <v>N/A</v>
      </c>
    </row>
    <row r="288" spans="1:12" x14ac:dyDescent="0.25">
      <c r="A288" s="117" t="s">
        <v>698</v>
      </c>
      <c r="B288" s="1" t="s">
        <v>213</v>
      </c>
      <c r="C288" s="1">
        <v>67291</v>
      </c>
      <c r="D288" s="7" t="str">
        <f t="shared" si="81"/>
        <v>N/A</v>
      </c>
      <c r="E288" s="1">
        <v>73360</v>
      </c>
      <c r="F288" s="7" t="str">
        <f t="shared" ref="F288:F289" si="85">IF($B288="N/A","N/A",IF(E288&gt;10,"No",IF(E288&lt;-10,"No","Yes")))</f>
        <v>N/A</v>
      </c>
      <c r="G288" s="1">
        <v>85850</v>
      </c>
      <c r="H288" s="7" t="str">
        <f t="shared" ref="H288:H289" si="86">IF($B288="N/A","N/A",IF(G288&gt;10,"No",IF(G288&lt;-10,"No","Yes")))</f>
        <v>N/A</v>
      </c>
      <c r="I288" s="8">
        <v>9.0190000000000001</v>
      </c>
      <c r="J288" s="8">
        <v>17.03</v>
      </c>
      <c r="K288" s="1" t="s">
        <v>213</v>
      </c>
      <c r="L288" s="85" t="str">
        <f t="shared" ref="L288:L289" si="87">IF(J288="Div by 0", "N/A", IF(K288="N/A","N/A", IF(J288&gt;VALUE(MID(K288,1,2)), "No", IF(J288&lt;-1*VALUE(MID(K288,1,2)), "No", "Yes"))))</f>
        <v>N/A</v>
      </c>
    </row>
    <row r="289" spans="1:12" x14ac:dyDescent="0.25">
      <c r="A289" s="117" t="s">
        <v>710</v>
      </c>
      <c r="B289" s="1" t="s">
        <v>213</v>
      </c>
      <c r="C289" s="1">
        <v>27299.5</v>
      </c>
      <c r="D289" s="7" t="str">
        <f t="shared" si="81"/>
        <v>N/A</v>
      </c>
      <c r="E289" s="1">
        <v>26912.166667000001</v>
      </c>
      <c r="F289" s="7" t="str">
        <f t="shared" si="85"/>
        <v>N/A</v>
      </c>
      <c r="G289" s="1">
        <v>35845.083333000002</v>
      </c>
      <c r="H289" s="7" t="str">
        <f t="shared" si="86"/>
        <v>N/A</v>
      </c>
      <c r="I289" s="8">
        <v>-1.42</v>
      </c>
      <c r="J289" s="8">
        <v>33.19</v>
      </c>
      <c r="K289" s="1" t="s">
        <v>213</v>
      </c>
      <c r="L289" s="85" t="str">
        <f t="shared" si="87"/>
        <v>N/A</v>
      </c>
    </row>
    <row r="290" spans="1:12" x14ac:dyDescent="0.25">
      <c r="A290" s="117" t="s">
        <v>699</v>
      </c>
      <c r="B290" s="1" t="s">
        <v>213</v>
      </c>
      <c r="C290" s="1">
        <v>102944</v>
      </c>
      <c r="D290" s="7" t="str">
        <f t="shared" si="81"/>
        <v>N/A</v>
      </c>
      <c r="E290" s="1">
        <v>100491</v>
      </c>
      <c r="F290" s="7" t="str">
        <f t="shared" ref="F290:F304" si="88">IF($B290="N/A","N/A",IF(E290&gt;10,"No",IF(E290&lt;-10,"No","Yes")))</f>
        <v>N/A</v>
      </c>
      <c r="G290" s="1">
        <v>87820</v>
      </c>
      <c r="H290" s="7" t="str">
        <f t="shared" ref="H290:H304" si="89">IF($B290="N/A","N/A",IF(G290&gt;10,"No",IF(G290&lt;-10,"No","Yes")))</f>
        <v>N/A</v>
      </c>
      <c r="I290" s="8">
        <v>-2.38</v>
      </c>
      <c r="J290" s="8">
        <v>-12.6</v>
      </c>
      <c r="K290" s="1" t="s">
        <v>213</v>
      </c>
      <c r="L290" s="85" t="str">
        <f t="shared" ref="L290:L301" si="90">IF(J290="Div by 0", "N/A", IF(K290="N/A","N/A", IF(J290&gt;VALUE(MID(K290,1,2)), "No", IF(J290&lt;-1*VALUE(MID(K290,1,2)), "No", "Yes"))))</f>
        <v>N/A</v>
      </c>
    </row>
    <row r="291" spans="1:12" x14ac:dyDescent="0.25">
      <c r="A291" s="117" t="s">
        <v>700</v>
      </c>
      <c r="B291" s="1" t="s">
        <v>213</v>
      </c>
      <c r="C291" s="1">
        <v>154911</v>
      </c>
      <c r="D291" s="7" t="str">
        <f t="shared" si="81"/>
        <v>N/A</v>
      </c>
      <c r="E291" s="1">
        <v>153335</v>
      </c>
      <c r="F291" s="7" t="str">
        <f t="shared" si="88"/>
        <v>N/A</v>
      </c>
      <c r="G291" s="1">
        <v>144744</v>
      </c>
      <c r="H291" s="7" t="str">
        <f t="shared" si="89"/>
        <v>N/A</v>
      </c>
      <c r="I291" s="8">
        <v>-1.02</v>
      </c>
      <c r="J291" s="8">
        <v>-5.6</v>
      </c>
      <c r="K291" s="1" t="s">
        <v>213</v>
      </c>
      <c r="L291" s="85" t="str">
        <f t="shared" si="90"/>
        <v>N/A</v>
      </c>
    </row>
    <row r="292" spans="1:12" x14ac:dyDescent="0.25">
      <c r="A292" s="117" t="s">
        <v>718</v>
      </c>
      <c r="B292" s="21" t="s">
        <v>213</v>
      </c>
      <c r="C292" s="9">
        <v>3.8731917E-3</v>
      </c>
      <c r="D292" s="7" t="str">
        <f t="shared" si="81"/>
        <v>N/A</v>
      </c>
      <c r="E292" s="9">
        <v>3.2608340999999998E-3</v>
      </c>
      <c r="F292" s="7" t="str">
        <f t="shared" si="88"/>
        <v>N/A</v>
      </c>
      <c r="G292" s="9">
        <v>2.7634996999999998E-3</v>
      </c>
      <c r="H292" s="7" t="str">
        <f t="shared" si="89"/>
        <v>N/A</v>
      </c>
      <c r="I292" s="8">
        <v>-15.8</v>
      </c>
      <c r="J292" s="8">
        <v>-15.3</v>
      </c>
      <c r="K292" s="21" t="s">
        <v>213</v>
      </c>
      <c r="L292" s="85" t="str">
        <f t="shared" si="90"/>
        <v>N/A</v>
      </c>
    </row>
    <row r="293" spans="1:12" x14ac:dyDescent="0.25">
      <c r="A293" s="117" t="s">
        <v>711</v>
      </c>
      <c r="B293" s="1" t="s">
        <v>213</v>
      </c>
      <c r="C293" s="1">
        <v>94875.666666999998</v>
      </c>
      <c r="D293" s="7" t="str">
        <f t="shared" si="81"/>
        <v>N/A</v>
      </c>
      <c r="E293" s="1">
        <v>94157.416666999998</v>
      </c>
      <c r="F293" s="7" t="str">
        <f t="shared" si="88"/>
        <v>N/A</v>
      </c>
      <c r="G293" s="1">
        <v>85336.833333000002</v>
      </c>
      <c r="H293" s="7" t="str">
        <f t="shared" si="89"/>
        <v>N/A</v>
      </c>
      <c r="I293" s="8">
        <v>-0.75700000000000001</v>
      </c>
      <c r="J293" s="8">
        <v>-9.3699999999999992</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545</v>
      </c>
      <c r="D296" s="7" t="str">
        <f t="shared" si="81"/>
        <v>N/A</v>
      </c>
      <c r="E296" s="1">
        <v>658</v>
      </c>
      <c r="F296" s="7" t="str">
        <f t="shared" si="88"/>
        <v>N/A</v>
      </c>
      <c r="G296" s="1">
        <v>616</v>
      </c>
      <c r="H296" s="7" t="str">
        <f t="shared" si="89"/>
        <v>N/A</v>
      </c>
      <c r="I296" s="8">
        <v>20.73</v>
      </c>
      <c r="J296" s="8">
        <v>-6.38</v>
      </c>
      <c r="K296" s="1" t="s">
        <v>213</v>
      </c>
      <c r="L296" s="85" t="str">
        <f t="shared" si="90"/>
        <v>N/A</v>
      </c>
    </row>
    <row r="297" spans="1:12" x14ac:dyDescent="0.25">
      <c r="A297" s="117" t="s">
        <v>713</v>
      </c>
      <c r="B297" s="1" t="s">
        <v>213</v>
      </c>
      <c r="C297" s="1">
        <v>247</v>
      </c>
      <c r="D297" s="7" t="str">
        <f t="shared" si="81"/>
        <v>N/A</v>
      </c>
      <c r="E297" s="1">
        <v>326.75</v>
      </c>
      <c r="F297" s="7" t="str">
        <f t="shared" si="88"/>
        <v>N/A</v>
      </c>
      <c r="G297" s="1">
        <v>306.41666666999998</v>
      </c>
      <c r="H297" s="7" t="str">
        <f t="shared" si="89"/>
        <v>N/A</v>
      </c>
      <c r="I297" s="8">
        <v>32.29</v>
      </c>
      <c r="J297" s="8">
        <v>-6.22</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181328</v>
      </c>
      <c r="D309" s="1" t="s">
        <v>213</v>
      </c>
      <c r="E309" s="1">
        <v>182077</v>
      </c>
      <c r="F309" s="1" t="s">
        <v>213</v>
      </c>
      <c r="G309" s="1">
        <v>173410</v>
      </c>
      <c r="H309" s="1" t="s">
        <v>213</v>
      </c>
      <c r="I309" s="8">
        <v>0.41310000000000002</v>
      </c>
      <c r="J309" s="8">
        <v>-4.76</v>
      </c>
      <c r="K309" s="1" t="s">
        <v>213</v>
      </c>
      <c r="L309" s="85" t="str">
        <f>IF(J309="Div by 0", "N/A", IF(K309="N/A","N/A", IF(J309&gt;VALUE(MID(K309,1,2)), "No", IF(J309&lt;-1*VALUE(MID(K309,1,2)), "No", "Yes"))))</f>
        <v>N/A</v>
      </c>
    </row>
    <row r="310" spans="1:12" x14ac:dyDescent="0.25">
      <c r="A310" s="135" t="s">
        <v>73</v>
      </c>
      <c r="B310" s="21" t="s">
        <v>213</v>
      </c>
      <c r="C310" s="22">
        <v>2140039</v>
      </c>
      <c r="D310" s="7" t="str">
        <f>IF($B310="N/A","N/A",IF(C310&gt;10,"No",IF(C310&lt;-10,"No","Yes")))</f>
        <v>N/A</v>
      </c>
      <c r="E310" s="22">
        <v>2157982</v>
      </c>
      <c r="F310" s="7" t="str">
        <f>IF($B310="N/A","N/A",IF(E310&gt;10,"No",IF(E310&lt;-10,"No","Yes")))</f>
        <v>N/A</v>
      </c>
      <c r="G310" s="22">
        <v>2177965</v>
      </c>
      <c r="H310" s="7" t="str">
        <f>IF($B310="N/A","N/A",IF(G310&gt;10,"No",IF(G310&lt;-10,"No","Yes")))</f>
        <v>N/A</v>
      </c>
      <c r="I310" s="8">
        <v>0.83840000000000003</v>
      </c>
      <c r="J310" s="8">
        <v>0.92600000000000005</v>
      </c>
      <c r="K310" s="25" t="s">
        <v>736</v>
      </c>
      <c r="L310" s="85" t="str">
        <f t="shared" ref="L310:L339" si="92">IF(J310="Div by 0", "N/A", IF(K310="N/A","N/A", IF(J310&gt;VALUE(MID(K310,1,2)), "No", IF(J310&lt;-1*VALUE(MID(K310,1,2)), "No", "Yes"))))</f>
        <v>Yes</v>
      </c>
    </row>
    <row r="311" spans="1:12" x14ac:dyDescent="0.25">
      <c r="A311" s="134" t="s">
        <v>182</v>
      </c>
      <c r="B311" s="21" t="s">
        <v>213</v>
      </c>
      <c r="C311" s="22">
        <v>213261</v>
      </c>
      <c r="D311" s="7" t="str">
        <f t="shared" ref="D311:D314" si="93">IF($B311="N/A","N/A",IF(C311&gt;10,"No",IF(C311&lt;-10,"No","Yes")))</f>
        <v>N/A</v>
      </c>
      <c r="E311" s="22">
        <v>218454</v>
      </c>
      <c r="F311" s="7" t="str">
        <f t="shared" ref="F311:F314" si="94">IF($B311="N/A","N/A",IF(E311&gt;10,"No",IF(E311&lt;-10,"No","Yes")))</f>
        <v>N/A</v>
      </c>
      <c r="G311" s="22">
        <v>225115</v>
      </c>
      <c r="H311" s="7" t="str">
        <f t="shared" ref="H311:H314" si="95">IF($B311="N/A","N/A",IF(G311&gt;10,"No",IF(G311&lt;-10,"No","Yes")))</f>
        <v>N/A</v>
      </c>
      <c r="I311" s="8">
        <v>2.4350000000000001</v>
      </c>
      <c r="J311" s="8">
        <v>3.0489999999999999</v>
      </c>
      <c r="K311" s="25" t="s">
        <v>736</v>
      </c>
      <c r="L311" s="85" t="str">
        <f>IF(J311="Div by 0", "N/A", IF(OR(J311="N/A",K311="N/A"),"N/A", IF(J311&gt;VALUE(MID(K311,1,2)), "No", IF(J311&lt;-1*VALUE(MID(K311,1,2)), "No", "Yes"))))</f>
        <v>Yes</v>
      </c>
    </row>
    <row r="312" spans="1:12" x14ac:dyDescent="0.25">
      <c r="A312" s="134" t="s">
        <v>183</v>
      </c>
      <c r="B312" s="21" t="s">
        <v>213</v>
      </c>
      <c r="C312" s="22">
        <v>600438</v>
      </c>
      <c r="D312" s="7" t="str">
        <f t="shared" si="93"/>
        <v>N/A</v>
      </c>
      <c r="E312" s="22">
        <v>650585</v>
      </c>
      <c r="F312" s="7" t="str">
        <f t="shared" si="94"/>
        <v>N/A</v>
      </c>
      <c r="G312" s="22">
        <v>660752</v>
      </c>
      <c r="H312" s="7" t="str">
        <f t="shared" si="95"/>
        <v>N/A</v>
      </c>
      <c r="I312" s="8">
        <v>8.3520000000000003</v>
      </c>
      <c r="J312" s="8">
        <v>1.5629999999999999</v>
      </c>
      <c r="K312" s="25" t="s">
        <v>736</v>
      </c>
      <c r="L312" s="85" t="str">
        <f t="shared" ref="L312:L314" si="96">IF(J312="Div by 0", "N/A", IF(OR(J312="N/A",K312="N/A"),"N/A", IF(J312&gt;VALUE(MID(K312,1,2)), "No", IF(J312&lt;-1*VALUE(MID(K312,1,2)), "No", "Yes"))))</f>
        <v>Yes</v>
      </c>
    </row>
    <row r="313" spans="1:12" x14ac:dyDescent="0.25">
      <c r="A313" s="134" t="s">
        <v>184</v>
      </c>
      <c r="B313" s="21" t="s">
        <v>213</v>
      </c>
      <c r="C313" s="22">
        <v>911515</v>
      </c>
      <c r="D313" s="7" t="str">
        <f t="shared" si="93"/>
        <v>N/A</v>
      </c>
      <c r="E313" s="22">
        <v>908317</v>
      </c>
      <c r="F313" s="7" t="str">
        <f t="shared" si="94"/>
        <v>N/A</v>
      </c>
      <c r="G313" s="22">
        <v>907649</v>
      </c>
      <c r="H313" s="7" t="str">
        <f t="shared" si="95"/>
        <v>N/A</v>
      </c>
      <c r="I313" s="8">
        <v>-0.35099999999999998</v>
      </c>
      <c r="J313" s="8">
        <v>-7.3999999999999996E-2</v>
      </c>
      <c r="K313" s="25" t="s">
        <v>736</v>
      </c>
      <c r="L313" s="85" t="str">
        <f t="shared" si="96"/>
        <v>Yes</v>
      </c>
    </row>
    <row r="314" spans="1:12" x14ac:dyDescent="0.25">
      <c r="A314" s="131" t="s">
        <v>185</v>
      </c>
      <c r="B314" s="21" t="s">
        <v>213</v>
      </c>
      <c r="C314" s="22">
        <v>414825</v>
      </c>
      <c r="D314" s="7" t="str">
        <f t="shared" si="93"/>
        <v>N/A</v>
      </c>
      <c r="E314" s="22">
        <v>380626</v>
      </c>
      <c r="F314" s="7" t="str">
        <f t="shared" si="94"/>
        <v>N/A</v>
      </c>
      <c r="G314" s="22">
        <v>384449</v>
      </c>
      <c r="H314" s="7" t="str">
        <f t="shared" si="95"/>
        <v>N/A</v>
      </c>
      <c r="I314" s="8">
        <v>-8.24</v>
      </c>
      <c r="J314" s="8">
        <v>1.004</v>
      </c>
      <c r="K314" s="25" t="s">
        <v>736</v>
      </c>
      <c r="L314" s="85" t="str">
        <f t="shared" si="96"/>
        <v>Yes</v>
      </c>
    </row>
    <row r="315" spans="1:12" x14ac:dyDescent="0.25">
      <c r="A315" s="134" t="s">
        <v>1098</v>
      </c>
      <c r="B315" s="9" t="s">
        <v>213</v>
      </c>
      <c r="C315" s="22">
        <v>984725</v>
      </c>
      <c r="D315" s="5" t="str">
        <f t="shared" ref="D315:F318" si="97">IF($B315="N/A","N/A",IF(C315&lt;0,"No","Yes"))</f>
        <v>N/A</v>
      </c>
      <c r="E315" s="22">
        <v>982767</v>
      </c>
      <c r="F315" s="5" t="str">
        <f t="shared" si="97"/>
        <v>N/A</v>
      </c>
      <c r="G315" s="22">
        <v>989182</v>
      </c>
      <c r="H315" s="5" t="str">
        <f t="shared" ref="H315:H318" si="98">IF($B315="N/A","N/A",IF(G315&lt;0,"No","Yes"))</f>
        <v>N/A</v>
      </c>
      <c r="I315" s="8">
        <v>-0.19900000000000001</v>
      </c>
      <c r="J315" s="8">
        <v>0.65269999999999995</v>
      </c>
      <c r="K315" s="1" t="s">
        <v>735</v>
      </c>
      <c r="L315" s="85" t="str">
        <f>IF(J315="Div by 0", "N/A", IF(OR(J315="N/A",K315="N/A"),"N/A", IF(J315&gt;VALUE(MID(K315,1,2)), "No", IF(J315&lt;-1*VALUE(MID(K315,1,2)), "No", "Yes"))))</f>
        <v>Yes</v>
      </c>
    </row>
    <row r="316" spans="1:12" x14ac:dyDescent="0.25">
      <c r="A316" s="134" t="s">
        <v>430</v>
      </c>
      <c r="B316" s="9" t="s">
        <v>213</v>
      </c>
      <c r="C316" s="22">
        <v>90048</v>
      </c>
      <c r="D316" s="5" t="str">
        <f t="shared" si="97"/>
        <v>N/A</v>
      </c>
      <c r="E316" s="22">
        <v>86947</v>
      </c>
      <c r="F316" s="5" t="str">
        <f t="shared" si="97"/>
        <v>N/A</v>
      </c>
      <c r="G316" s="22">
        <v>83600</v>
      </c>
      <c r="H316" s="5" t="str">
        <f t="shared" si="98"/>
        <v>N/A</v>
      </c>
      <c r="I316" s="8">
        <v>-3.44</v>
      </c>
      <c r="J316" s="8">
        <v>-3.85</v>
      </c>
      <c r="K316" s="1" t="s">
        <v>735</v>
      </c>
      <c r="L316" s="85" t="str">
        <f t="shared" ref="L316:L318" si="99">IF(J316="Div by 0", "N/A", IF(OR(J316="N/A",K316="N/A"),"N/A", IF(J316&gt;VALUE(MID(K316,1,2)), "No", IF(J316&lt;-1*VALUE(MID(K316,1,2)), "No", "Yes"))))</f>
        <v>Yes</v>
      </c>
    </row>
    <row r="317" spans="1:12" x14ac:dyDescent="0.25">
      <c r="A317" s="134" t="s">
        <v>431</v>
      </c>
      <c r="B317" s="9" t="s">
        <v>213</v>
      </c>
      <c r="C317" s="22">
        <v>830334</v>
      </c>
      <c r="D317" s="5" t="str">
        <f t="shared" si="97"/>
        <v>N/A</v>
      </c>
      <c r="E317" s="22">
        <v>827382</v>
      </c>
      <c r="F317" s="5" t="str">
        <f t="shared" si="97"/>
        <v>N/A</v>
      </c>
      <c r="G317" s="22">
        <v>828094</v>
      </c>
      <c r="H317" s="5" t="str">
        <f t="shared" si="98"/>
        <v>N/A</v>
      </c>
      <c r="I317" s="8">
        <v>-0.35599999999999998</v>
      </c>
      <c r="J317" s="8">
        <v>8.6099999999999996E-2</v>
      </c>
      <c r="K317" s="1" t="s">
        <v>735</v>
      </c>
      <c r="L317" s="85" t="str">
        <f t="shared" si="99"/>
        <v>Yes</v>
      </c>
    </row>
    <row r="318" spans="1:12" x14ac:dyDescent="0.25">
      <c r="A318" s="134" t="s">
        <v>1099</v>
      </c>
      <c r="B318" s="9" t="s">
        <v>213</v>
      </c>
      <c r="C318" s="22">
        <v>165049</v>
      </c>
      <c r="D318" s="5" t="str">
        <f t="shared" si="97"/>
        <v>N/A</v>
      </c>
      <c r="E318" s="22">
        <v>170334</v>
      </c>
      <c r="F318" s="5" t="str">
        <f t="shared" si="97"/>
        <v>N/A</v>
      </c>
      <c r="G318" s="22">
        <v>176118</v>
      </c>
      <c r="H318" s="5" t="str">
        <f t="shared" si="98"/>
        <v>N/A</v>
      </c>
      <c r="I318" s="8">
        <v>3.202</v>
      </c>
      <c r="J318" s="8">
        <v>3.3959999999999999</v>
      </c>
      <c r="K318" s="1" t="s">
        <v>735</v>
      </c>
      <c r="L318" s="85" t="str">
        <f t="shared" si="99"/>
        <v>Yes</v>
      </c>
    </row>
    <row r="319" spans="1:12" x14ac:dyDescent="0.25">
      <c r="A319" s="134" t="s">
        <v>98</v>
      </c>
      <c r="B319" s="21" t="s">
        <v>291</v>
      </c>
      <c r="C319" s="4">
        <v>90.985070832999995</v>
      </c>
      <c r="D319" s="7" t="str">
        <f>IF($B319="N/A","N/A",IF(C319&gt;80,"Yes","No"))</f>
        <v>Yes</v>
      </c>
      <c r="E319" s="4">
        <v>91.014568240000003</v>
      </c>
      <c r="F319" s="7" t="str">
        <f>IF($B319="N/A","N/A",IF(E319&gt;80,"Yes","No"))</f>
        <v>Yes</v>
      </c>
      <c r="G319" s="4">
        <v>90.796087173000004</v>
      </c>
      <c r="H319" s="7" t="str">
        <f>IF($B319="N/A","N/A",IF(G319&gt;80,"Yes","No"))</f>
        <v>Yes</v>
      </c>
      <c r="I319" s="8">
        <v>3.2399999999999998E-2</v>
      </c>
      <c r="J319" s="8">
        <v>-0.24</v>
      </c>
      <c r="K319" s="25" t="s">
        <v>736</v>
      </c>
      <c r="L319" s="85" t="str">
        <f t="shared" si="92"/>
        <v>Yes</v>
      </c>
    </row>
    <row r="320" spans="1:12" x14ac:dyDescent="0.25">
      <c r="A320" s="134" t="s">
        <v>332</v>
      </c>
      <c r="B320" s="21" t="s">
        <v>278</v>
      </c>
      <c r="C320" s="4">
        <v>5.9344712899999999E-2</v>
      </c>
      <c r="D320" s="7" t="str">
        <f>IF($B320="N/A","N/A",IF(C320&gt;=5,"No",IF(C320&lt;0,"No","Yes")))</f>
        <v>Yes</v>
      </c>
      <c r="E320" s="4">
        <v>5.2456415300000003E-2</v>
      </c>
      <c r="F320" s="7" t="str">
        <f>IF($B320="N/A","N/A",IF(E320&gt;=5,"No",IF(E320&lt;0,"No","Yes")))</f>
        <v>Yes</v>
      </c>
      <c r="G320" s="4">
        <v>7.0937779100000001E-2</v>
      </c>
      <c r="H320" s="7" t="str">
        <f>IF($B320="N/A","N/A",IF(G320&gt;=5,"No",IF(G320&lt;0,"No","Yes")))</f>
        <v>Yes</v>
      </c>
      <c r="I320" s="8">
        <v>-11.6</v>
      </c>
      <c r="J320" s="8">
        <v>35.229999999999997</v>
      </c>
      <c r="K320" s="25" t="s">
        <v>736</v>
      </c>
      <c r="L320" s="85" t="str">
        <f t="shared" si="92"/>
        <v>No</v>
      </c>
    </row>
    <row r="321" spans="1:12" x14ac:dyDescent="0.25">
      <c r="A321" s="134" t="s">
        <v>340</v>
      </c>
      <c r="B321" s="25" t="s">
        <v>278</v>
      </c>
      <c r="C321" s="4">
        <v>3.2672769048000001</v>
      </c>
      <c r="D321" s="7" t="str">
        <f>IF($B321="N/A","N/A",IF(C321&gt;=5,"No",IF(C321&lt;0,"No","Yes")))</f>
        <v>Yes</v>
      </c>
      <c r="E321" s="4">
        <v>3.3921969692</v>
      </c>
      <c r="F321" s="7" t="str">
        <f>IF($B321="N/A","N/A",IF(E321&gt;=5,"No",IF(E321&lt;0,"No","Yes")))</f>
        <v>Yes</v>
      </c>
      <c r="G321" s="4">
        <v>3.471727048</v>
      </c>
      <c r="H321" s="7" t="str">
        <f>IF($B321="N/A","N/A",IF(G321&gt;=5,"No",IF(G321&lt;0,"No","Yes")))</f>
        <v>Yes</v>
      </c>
      <c r="I321" s="8">
        <v>3.823</v>
      </c>
      <c r="J321" s="8">
        <v>2.3450000000000002</v>
      </c>
      <c r="K321" s="25" t="s">
        <v>736</v>
      </c>
      <c r="L321" s="85" t="str">
        <f t="shared" si="92"/>
        <v>Yes</v>
      </c>
    </row>
    <row r="322" spans="1:12" x14ac:dyDescent="0.25">
      <c r="A322" s="134" t="s">
        <v>333</v>
      </c>
      <c r="B322" s="25" t="s">
        <v>278</v>
      </c>
      <c r="C322" s="4">
        <v>8.3643334999999996E-3</v>
      </c>
      <c r="D322" s="7" t="str">
        <f>IF($B322="N/A","N/A",IF(C322&gt;=5,"No",IF(C322&lt;0,"No","Yes")))</f>
        <v>Yes</v>
      </c>
      <c r="E322" s="4">
        <v>9.7313138000000004E-3</v>
      </c>
      <c r="F322" s="7" t="str">
        <f>IF($B322="N/A","N/A",IF(E322&gt;=5,"No",IF(E322&lt;0,"No","Yes")))</f>
        <v>Yes</v>
      </c>
      <c r="G322" s="4">
        <v>7.4840504999999996E-3</v>
      </c>
      <c r="H322" s="7" t="str">
        <f>IF($B322="N/A","N/A",IF(G322&gt;=5,"No",IF(G322&lt;0,"No","Yes")))</f>
        <v>Yes</v>
      </c>
      <c r="I322" s="8">
        <v>16.34</v>
      </c>
      <c r="J322" s="8">
        <v>-23.1</v>
      </c>
      <c r="K322" s="25" t="s">
        <v>736</v>
      </c>
      <c r="L322" s="85" t="str">
        <f t="shared" si="92"/>
        <v>No</v>
      </c>
    </row>
    <row r="323" spans="1:12" x14ac:dyDescent="0.25">
      <c r="A323" s="134" t="s">
        <v>334</v>
      </c>
      <c r="B323" s="25" t="s">
        <v>292</v>
      </c>
      <c r="C323" s="4">
        <v>1.2623601718999999</v>
      </c>
      <c r="D323" s="7" t="str">
        <f>IF($B323="N/A","N/A",IF(C323&gt;0,"No",IF(C323&lt;0,"No","Yes")))</f>
        <v>No</v>
      </c>
      <c r="E323" s="4">
        <v>1.1703063325</v>
      </c>
      <c r="F323" s="7" t="str">
        <f>IF($B323="N/A","N/A",IF(E323&gt;0,"No",IF(E323&lt;0,"No","Yes")))</f>
        <v>No</v>
      </c>
      <c r="G323" s="4">
        <v>1.7164646815</v>
      </c>
      <c r="H323" s="7" t="str">
        <f>IF($B323="N/A","N/A",IF(G323&gt;0,"No",IF(G323&lt;0,"No","Yes")))</f>
        <v>No</v>
      </c>
      <c r="I323" s="8">
        <v>-7.29</v>
      </c>
      <c r="J323" s="8">
        <v>46.67</v>
      </c>
      <c r="K323" s="25" t="s">
        <v>736</v>
      </c>
      <c r="L323" s="85" t="str">
        <f t="shared" si="92"/>
        <v>No</v>
      </c>
    </row>
    <row r="324" spans="1:12" x14ac:dyDescent="0.25">
      <c r="A324" s="134" t="s">
        <v>335</v>
      </c>
      <c r="B324" s="25" t="s">
        <v>278</v>
      </c>
      <c r="C324" s="4">
        <v>4.4089850698999999</v>
      </c>
      <c r="D324" s="7" t="str">
        <f>IF($B324="N/A","N/A",IF(C324&gt;=5,"No",IF(C324&lt;0,"No","Yes")))</f>
        <v>Yes</v>
      </c>
      <c r="E324" s="4">
        <v>4.3458193813000001</v>
      </c>
      <c r="F324" s="7" t="str">
        <f>IF($B324="N/A","N/A",IF(E324&gt;=5,"No",IF(E324&lt;0,"No","Yes")))</f>
        <v>Yes</v>
      </c>
      <c r="G324" s="4">
        <v>3.9238004283999999</v>
      </c>
      <c r="H324" s="7" t="str">
        <f>IF($B324="N/A","N/A",IF(G324&gt;=5,"No",IF(G324&lt;0,"No","Yes")))</f>
        <v>Yes</v>
      </c>
      <c r="I324" s="8">
        <v>-1.43</v>
      </c>
      <c r="J324" s="8">
        <v>-9.7100000000000009</v>
      </c>
      <c r="K324" s="25" t="s">
        <v>736</v>
      </c>
      <c r="L324" s="85" t="str">
        <f t="shared" si="92"/>
        <v>Yes</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8.5979740999999991E-3</v>
      </c>
      <c r="D326" s="7" t="str">
        <f t="shared" si="100"/>
        <v>No</v>
      </c>
      <c r="E326" s="4">
        <v>1.49213478E-2</v>
      </c>
      <c r="F326" s="7" t="str">
        <f t="shared" si="101"/>
        <v>No</v>
      </c>
      <c r="G326" s="4">
        <v>1.34988395E-2</v>
      </c>
      <c r="H326" s="7" t="str">
        <f t="shared" si="102"/>
        <v>No</v>
      </c>
      <c r="I326" s="8">
        <v>73.540000000000006</v>
      </c>
      <c r="J326" s="8">
        <v>-9.5299999999999994</v>
      </c>
      <c r="K326" s="25" t="s">
        <v>736</v>
      </c>
      <c r="L326" s="85" t="str">
        <f t="shared" si="92"/>
        <v>Yes</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11.119657165</v>
      </c>
      <c r="D334" s="7" t="str">
        <f>IF($B334="N/A","N/A",IF(C334&gt;15,"No",IF(C334&lt;2,"No","Yes")))</f>
        <v>Yes</v>
      </c>
      <c r="E334" s="4">
        <v>11.506629804999999</v>
      </c>
      <c r="F334" s="7" t="str">
        <f>IF($B334="N/A","N/A",IF(E334&gt;15,"No",IF(E334&lt;2,"No","Yes")))</f>
        <v>Yes</v>
      </c>
      <c r="G334" s="4">
        <v>11.819565512</v>
      </c>
      <c r="H334" s="7" t="str">
        <f>IF($B334="N/A","N/A",IF(G334&gt;15,"No",IF(G334&lt;2,"No","Yes")))</f>
        <v>Yes</v>
      </c>
      <c r="I334" s="8">
        <v>3.48</v>
      </c>
      <c r="J334" s="8">
        <v>2.72</v>
      </c>
      <c r="K334" s="25" t="s">
        <v>736</v>
      </c>
      <c r="L334" s="85" t="str">
        <f t="shared" si="92"/>
        <v>Yes</v>
      </c>
    </row>
    <row r="335" spans="1:12" x14ac:dyDescent="0.25">
      <c r="A335" s="134" t="s">
        <v>1105</v>
      </c>
      <c r="B335" s="21" t="s">
        <v>213</v>
      </c>
      <c r="C335" s="22">
        <v>201246</v>
      </c>
      <c r="D335" s="7" t="str">
        <f>IF($B335="N/A","N/A",IF(C335&gt;10,"No",IF(C335&lt;-10,"No","Yes")))</f>
        <v>N/A</v>
      </c>
      <c r="E335" s="22">
        <v>186529</v>
      </c>
      <c r="F335" s="7" t="str">
        <f>IF($B335="N/A","N/A",IF(E335&gt;10,"No",IF(E335&lt;-10,"No","Yes")))</f>
        <v>N/A</v>
      </c>
      <c r="G335" s="22">
        <v>180636</v>
      </c>
      <c r="H335" s="7" t="str">
        <f>IF($B335="N/A","N/A",IF(G335&gt;10,"No",IF(G335&lt;-10,"No","Yes")))</f>
        <v>N/A</v>
      </c>
      <c r="I335" s="8">
        <v>-7.31</v>
      </c>
      <c r="J335" s="8">
        <v>-3.16</v>
      </c>
      <c r="K335" s="25" t="s">
        <v>736</v>
      </c>
      <c r="L335" s="85" t="str">
        <f t="shared" si="92"/>
        <v>Yes</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736</v>
      </c>
      <c r="L337" s="85" t="str">
        <f t="shared" si="92"/>
        <v>N/A</v>
      </c>
    </row>
    <row r="338" spans="1:12" x14ac:dyDescent="0.25">
      <c r="A338" s="134" t="s">
        <v>1660</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736</v>
      </c>
      <c r="L338" s="85" t="str">
        <f t="shared" si="92"/>
        <v>N/A</v>
      </c>
    </row>
    <row r="339" spans="1:12" x14ac:dyDescent="0.25">
      <c r="A339" s="136" t="s">
        <v>1661</v>
      </c>
      <c r="B339" s="93" t="s">
        <v>213</v>
      </c>
      <c r="C339" s="137">
        <v>0</v>
      </c>
      <c r="D339" s="124" t="str">
        <f>IF($B339="N/A","N/A",IF(C339&gt;10,"No",IF(C339&lt;-10,"No","Yes")))</f>
        <v>N/A</v>
      </c>
      <c r="E339" s="137">
        <v>0</v>
      </c>
      <c r="F339" s="124" t="str">
        <f>IF($B339="N/A","N/A",IF(E339&gt;10,"No",IF(E339&lt;-10,"No","Yes")))</f>
        <v>N/A</v>
      </c>
      <c r="G339" s="137">
        <v>0</v>
      </c>
      <c r="H339" s="124" t="str">
        <f>IF($B339="N/A","N/A",IF(G339&gt;10,"No",IF(G339&lt;-10,"No","Yes")))</f>
        <v>N/A</v>
      </c>
      <c r="I339" s="125" t="s">
        <v>1747</v>
      </c>
      <c r="J339" s="125" t="s">
        <v>1747</v>
      </c>
      <c r="K339" s="138" t="s">
        <v>736</v>
      </c>
      <c r="L339" s="96" t="str">
        <f t="shared" si="92"/>
        <v>N/A</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18583324004</v>
      </c>
      <c r="D6" s="7" t="str">
        <f t="shared" ref="D6:D12" si="0">IF($B6="N/A","N/A",IF(C6&gt;10,"No",IF(C6&lt;-10,"No","Yes")))</f>
        <v>N/A</v>
      </c>
      <c r="E6" s="10">
        <v>19425258864</v>
      </c>
      <c r="F6" s="7" t="str">
        <f t="shared" ref="F6:F12" si="1">IF($B6="N/A","N/A",IF(E6&gt;10,"No",IF(E6&lt;-10,"No","Yes")))</f>
        <v>N/A</v>
      </c>
      <c r="G6" s="10">
        <v>20715110420</v>
      </c>
      <c r="H6" s="7" t="str">
        <f t="shared" ref="H6:H12" si="2">IF($B6="N/A","N/A",IF(G6&gt;10,"No",IF(G6&lt;-10,"No","Yes")))</f>
        <v>N/A</v>
      </c>
      <c r="I6" s="8">
        <v>4.5309999999999997</v>
      </c>
      <c r="J6" s="8">
        <v>6.64</v>
      </c>
      <c r="K6" s="25" t="s">
        <v>734</v>
      </c>
      <c r="L6" s="85" t="str">
        <f t="shared" ref="L6:L13" si="3">IF(J6="Div by 0", "N/A", IF(K6="N/A","N/A", IF(J6&gt;VALUE(MID(K6,1,2)), "No", IF(J6&lt;-1*VALUE(MID(K6,1,2)), "No", "Yes"))))</f>
        <v>Yes</v>
      </c>
    </row>
    <row r="7" spans="1:12" x14ac:dyDescent="0.25">
      <c r="A7" s="116" t="s">
        <v>1106</v>
      </c>
      <c r="B7" s="25" t="s">
        <v>213</v>
      </c>
      <c r="C7" s="10">
        <v>7260.8779418000004</v>
      </c>
      <c r="D7" s="7" t="str">
        <f t="shared" si="0"/>
        <v>N/A</v>
      </c>
      <c r="E7" s="10">
        <v>7528.7440570999997</v>
      </c>
      <c r="F7" s="7" t="str">
        <f t="shared" si="1"/>
        <v>N/A</v>
      </c>
      <c r="G7" s="10">
        <v>7895.5642982999998</v>
      </c>
      <c r="H7" s="7" t="str">
        <f t="shared" si="2"/>
        <v>N/A</v>
      </c>
      <c r="I7" s="8">
        <v>3.6890000000000001</v>
      </c>
      <c r="J7" s="8">
        <v>4.8719999999999999</v>
      </c>
      <c r="K7" s="25" t="s">
        <v>734</v>
      </c>
      <c r="L7" s="85" t="str">
        <f t="shared" si="3"/>
        <v>Yes</v>
      </c>
    </row>
    <row r="8" spans="1:12" x14ac:dyDescent="0.25">
      <c r="A8" s="116" t="s">
        <v>719</v>
      </c>
      <c r="B8" s="25" t="s">
        <v>213</v>
      </c>
      <c r="C8" s="10">
        <v>1202</v>
      </c>
      <c r="D8" s="7" t="str">
        <f t="shared" si="0"/>
        <v>N/A</v>
      </c>
      <c r="E8" s="10">
        <v>1428</v>
      </c>
      <c r="F8" s="7" t="str">
        <f t="shared" si="1"/>
        <v>N/A</v>
      </c>
      <c r="G8" s="10">
        <v>1497</v>
      </c>
      <c r="H8" s="7" t="str">
        <f t="shared" si="2"/>
        <v>N/A</v>
      </c>
      <c r="I8" s="8">
        <v>18.8</v>
      </c>
      <c r="J8" s="8">
        <v>4.8319999999999999</v>
      </c>
      <c r="K8" s="25" t="s">
        <v>734</v>
      </c>
      <c r="L8" s="85" t="str">
        <f t="shared" si="3"/>
        <v>Yes</v>
      </c>
    </row>
    <row r="9" spans="1:12" x14ac:dyDescent="0.25">
      <c r="A9" s="116" t="s">
        <v>720</v>
      </c>
      <c r="B9" s="25" t="s">
        <v>213</v>
      </c>
      <c r="C9" s="10">
        <v>2744</v>
      </c>
      <c r="D9" s="7" t="str">
        <f t="shared" si="0"/>
        <v>N/A</v>
      </c>
      <c r="E9" s="10">
        <v>3095</v>
      </c>
      <c r="F9" s="7" t="str">
        <f t="shared" si="1"/>
        <v>N/A</v>
      </c>
      <c r="G9" s="10">
        <v>2817</v>
      </c>
      <c r="H9" s="7" t="str">
        <f t="shared" si="2"/>
        <v>N/A</v>
      </c>
      <c r="I9" s="8">
        <v>12.79</v>
      </c>
      <c r="J9" s="8">
        <v>-8.98</v>
      </c>
      <c r="K9" s="25" t="s">
        <v>734</v>
      </c>
      <c r="L9" s="85" t="str">
        <f t="shared" si="3"/>
        <v>Yes</v>
      </c>
    </row>
    <row r="10" spans="1:12" x14ac:dyDescent="0.25">
      <c r="A10" s="116" t="s">
        <v>721</v>
      </c>
      <c r="B10" s="25" t="s">
        <v>213</v>
      </c>
      <c r="C10" s="10">
        <v>6668</v>
      </c>
      <c r="D10" s="7" t="str">
        <f t="shared" si="0"/>
        <v>N/A</v>
      </c>
      <c r="E10" s="10">
        <v>8104</v>
      </c>
      <c r="F10" s="7" t="str">
        <f t="shared" si="1"/>
        <v>N/A</v>
      </c>
      <c r="G10" s="10">
        <v>8379</v>
      </c>
      <c r="H10" s="7" t="str">
        <f t="shared" si="2"/>
        <v>N/A</v>
      </c>
      <c r="I10" s="8">
        <v>21.54</v>
      </c>
      <c r="J10" s="8">
        <v>3.3929999999999998</v>
      </c>
      <c r="K10" s="25" t="s">
        <v>734</v>
      </c>
      <c r="L10" s="85" t="str">
        <f t="shared" si="3"/>
        <v>Yes</v>
      </c>
    </row>
    <row r="11" spans="1:12" x14ac:dyDescent="0.25">
      <c r="A11" s="116" t="s">
        <v>722</v>
      </c>
      <c r="B11" s="25" t="s">
        <v>213</v>
      </c>
      <c r="C11" s="10">
        <v>23897</v>
      </c>
      <c r="D11" s="7" t="str">
        <f t="shared" si="0"/>
        <v>N/A</v>
      </c>
      <c r="E11" s="10">
        <v>22325</v>
      </c>
      <c r="F11" s="7" t="str">
        <f t="shared" si="1"/>
        <v>N/A</v>
      </c>
      <c r="G11" s="10">
        <v>26415</v>
      </c>
      <c r="H11" s="7" t="str">
        <f t="shared" si="2"/>
        <v>N/A</v>
      </c>
      <c r="I11" s="8">
        <v>-6.58</v>
      </c>
      <c r="J11" s="8">
        <v>18.32</v>
      </c>
      <c r="K11" s="25" t="s">
        <v>734</v>
      </c>
      <c r="L11" s="85" t="str">
        <f t="shared" si="3"/>
        <v>Yes</v>
      </c>
    </row>
    <row r="12" spans="1:12" x14ac:dyDescent="0.25">
      <c r="A12" s="116" t="s">
        <v>723</v>
      </c>
      <c r="B12" s="25" t="s">
        <v>213</v>
      </c>
      <c r="C12" s="10">
        <v>72142</v>
      </c>
      <c r="D12" s="7" t="str">
        <f t="shared" si="0"/>
        <v>N/A</v>
      </c>
      <c r="E12" s="10">
        <v>71581</v>
      </c>
      <c r="F12" s="7" t="str">
        <f t="shared" si="1"/>
        <v>N/A</v>
      </c>
      <c r="G12" s="10">
        <v>73869</v>
      </c>
      <c r="H12" s="7" t="str">
        <f t="shared" si="2"/>
        <v>N/A</v>
      </c>
      <c r="I12" s="8">
        <v>-0.77800000000000002</v>
      </c>
      <c r="J12" s="8">
        <v>3.1960000000000002</v>
      </c>
      <c r="K12" s="25" t="s">
        <v>734</v>
      </c>
      <c r="L12" s="85" t="str">
        <f t="shared" si="3"/>
        <v>Yes</v>
      </c>
    </row>
    <row r="13" spans="1:12" x14ac:dyDescent="0.25">
      <c r="A13" s="116" t="s">
        <v>74</v>
      </c>
      <c r="B13" s="25" t="s">
        <v>213</v>
      </c>
      <c r="C13" s="10">
        <v>1479023</v>
      </c>
      <c r="D13" s="7" t="str">
        <f>IF($B13="N/A","N/A",IF(C13&gt;10,"No",IF(C13&lt;-10,"No","Yes")))</f>
        <v>N/A</v>
      </c>
      <c r="E13" s="10">
        <v>1915816</v>
      </c>
      <c r="F13" s="7" t="str">
        <f>IF($B13="N/A","N/A",IF(E13&gt;10,"No",IF(E13&lt;-10,"No","Yes")))</f>
        <v>N/A</v>
      </c>
      <c r="G13" s="10">
        <v>2387762</v>
      </c>
      <c r="H13" s="7" t="str">
        <f>IF($B13="N/A","N/A",IF(G13&gt;10,"No",IF(G13&lt;-10,"No","Yes")))</f>
        <v>N/A</v>
      </c>
      <c r="I13" s="8">
        <v>29.53</v>
      </c>
      <c r="J13" s="8">
        <v>24.63</v>
      </c>
      <c r="K13" s="25" t="s">
        <v>734</v>
      </c>
      <c r="L13" s="85" t="str">
        <f t="shared" si="3"/>
        <v>Yes</v>
      </c>
    </row>
    <row r="14" spans="1:12" x14ac:dyDescent="0.25">
      <c r="A14" s="132" t="s">
        <v>157</v>
      </c>
      <c r="B14" s="21" t="s">
        <v>213</v>
      </c>
      <c r="C14" s="4">
        <v>6.2798485724999997</v>
      </c>
      <c r="D14" s="7" t="str">
        <f t="shared" ref="D14:D18" si="4">IF($B14="N/A","N/A",IF(C14&gt;10,"No",IF(C14&lt;-10,"No","Yes")))</f>
        <v>N/A</v>
      </c>
      <c r="E14" s="4">
        <v>6.4321166321999996</v>
      </c>
      <c r="F14" s="7" t="str">
        <f t="shared" ref="F14:F18" si="5">IF($B14="N/A","N/A",IF(E14&gt;10,"No",IF(E14&lt;-10,"No","Yes")))</f>
        <v>N/A</v>
      </c>
      <c r="G14" s="4">
        <v>6.4978451684999996</v>
      </c>
      <c r="H14" s="7" t="str">
        <f t="shared" ref="H14:H18" si="6">IF($B14="N/A","N/A",IF(G14&gt;10,"No",IF(G14&lt;-10,"No","Yes")))</f>
        <v>N/A</v>
      </c>
      <c r="I14" s="8">
        <v>2.4249999999999998</v>
      </c>
      <c r="J14" s="8">
        <v>1.022</v>
      </c>
      <c r="K14" s="25" t="s">
        <v>734</v>
      </c>
      <c r="L14" s="85" t="str">
        <f t="shared" ref="L14:L18" si="7">IF(J14="Div by 0", "N/A", IF(K14="N/A","N/A", IF(J14&gt;VALUE(MID(K14,1,2)), "No", IF(J14&lt;-1*VALUE(MID(K14,1,2)), "No", "Yes"))))</f>
        <v>Yes</v>
      </c>
    </row>
    <row r="15" spans="1:12" x14ac:dyDescent="0.25">
      <c r="A15" s="116" t="s">
        <v>417</v>
      </c>
      <c r="B15" s="21" t="s">
        <v>213</v>
      </c>
      <c r="C15" s="4">
        <v>19.240164744000001</v>
      </c>
      <c r="D15" s="7" t="str">
        <f t="shared" si="4"/>
        <v>N/A</v>
      </c>
      <c r="E15" s="4">
        <v>19.700856991999999</v>
      </c>
      <c r="F15" s="7" t="str">
        <f t="shared" si="5"/>
        <v>N/A</v>
      </c>
      <c r="G15" s="4">
        <v>19.478279053000001</v>
      </c>
      <c r="H15" s="7" t="str">
        <f t="shared" si="6"/>
        <v>N/A</v>
      </c>
      <c r="I15" s="8">
        <v>2.3940000000000001</v>
      </c>
      <c r="J15" s="8">
        <v>-1.1299999999999999</v>
      </c>
      <c r="K15" s="25" t="s">
        <v>734</v>
      </c>
      <c r="L15" s="85" t="str">
        <f t="shared" si="7"/>
        <v>Yes</v>
      </c>
    </row>
    <row r="16" spans="1:12" x14ac:dyDescent="0.25">
      <c r="A16" s="116" t="s">
        <v>418</v>
      </c>
      <c r="B16" s="21" t="s">
        <v>213</v>
      </c>
      <c r="C16" s="4">
        <v>4.6560655173000001</v>
      </c>
      <c r="D16" s="7" t="str">
        <f t="shared" si="4"/>
        <v>N/A</v>
      </c>
      <c r="E16" s="4">
        <v>4.8255490447999998</v>
      </c>
      <c r="F16" s="7" t="str">
        <f t="shared" si="5"/>
        <v>N/A</v>
      </c>
      <c r="G16" s="4">
        <v>5.0655386632999999</v>
      </c>
      <c r="H16" s="7" t="str">
        <f t="shared" si="6"/>
        <v>N/A</v>
      </c>
      <c r="I16" s="8">
        <v>3.64</v>
      </c>
      <c r="J16" s="8">
        <v>4.9729999999999999</v>
      </c>
      <c r="K16" s="25" t="s">
        <v>734</v>
      </c>
      <c r="L16" s="85" t="str">
        <f t="shared" si="7"/>
        <v>Yes</v>
      </c>
    </row>
    <row r="17" spans="1:12" x14ac:dyDescent="0.25">
      <c r="A17" s="116" t="s">
        <v>419</v>
      </c>
      <c r="B17" s="21" t="s">
        <v>213</v>
      </c>
      <c r="C17" s="4">
        <v>1.2024198151000001</v>
      </c>
      <c r="D17" s="7" t="str">
        <f t="shared" si="4"/>
        <v>N/A</v>
      </c>
      <c r="E17" s="4">
        <v>1.0634911580999999</v>
      </c>
      <c r="F17" s="7" t="str">
        <f t="shared" si="5"/>
        <v>N/A</v>
      </c>
      <c r="G17" s="4">
        <v>1.2822469852</v>
      </c>
      <c r="H17" s="7" t="str">
        <f t="shared" si="6"/>
        <v>N/A</v>
      </c>
      <c r="I17" s="8">
        <v>-11.6</v>
      </c>
      <c r="J17" s="8">
        <v>20.57</v>
      </c>
      <c r="K17" s="25" t="s">
        <v>734</v>
      </c>
      <c r="L17" s="85" t="str">
        <f t="shared" si="7"/>
        <v>Yes</v>
      </c>
    </row>
    <row r="18" spans="1:12" x14ac:dyDescent="0.25">
      <c r="A18" s="116" t="s">
        <v>420</v>
      </c>
      <c r="B18" s="21" t="s">
        <v>213</v>
      </c>
      <c r="C18" s="4">
        <v>13.078195641000001</v>
      </c>
      <c r="D18" s="7" t="str">
        <f t="shared" si="4"/>
        <v>N/A</v>
      </c>
      <c r="E18" s="4">
        <v>13.453493838</v>
      </c>
      <c r="F18" s="7" t="str">
        <f t="shared" si="5"/>
        <v>N/A</v>
      </c>
      <c r="G18" s="4">
        <v>12.872516477</v>
      </c>
      <c r="H18" s="7" t="str">
        <f t="shared" si="6"/>
        <v>N/A</v>
      </c>
      <c r="I18" s="8">
        <v>2.87</v>
      </c>
      <c r="J18" s="8">
        <v>-4.32</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100</v>
      </c>
      <c r="J19" s="8">
        <v>-16.7</v>
      </c>
      <c r="K19" s="25" t="s">
        <v>213</v>
      </c>
      <c r="L19" s="85" t="str">
        <f t="shared" ref="L19:L25" si="11">IF(J19="Div by 0", "N/A", IF(K19="N/A","N/A", IF(J19&gt;VALUE(MID(K19,1,2)), "No", IF(J19&lt;-1*VALUE(MID(K19,1,2)), "No", "Yes"))))</f>
        <v>N/A</v>
      </c>
    </row>
    <row r="20" spans="1:12" x14ac:dyDescent="0.25">
      <c r="A20" s="116" t="s">
        <v>76</v>
      </c>
      <c r="B20" s="25" t="s">
        <v>213</v>
      </c>
      <c r="C20" s="22">
        <v>37</v>
      </c>
      <c r="D20" s="7" t="str">
        <f t="shared" si="8"/>
        <v>N/A</v>
      </c>
      <c r="E20" s="22">
        <v>24</v>
      </c>
      <c r="F20" s="7" t="str">
        <f t="shared" si="9"/>
        <v>N/A</v>
      </c>
      <c r="G20" s="22">
        <v>30</v>
      </c>
      <c r="H20" s="7" t="str">
        <f t="shared" si="10"/>
        <v>N/A</v>
      </c>
      <c r="I20" s="8">
        <v>-35.1</v>
      </c>
      <c r="J20" s="8">
        <v>25</v>
      </c>
      <c r="K20" s="25" t="s">
        <v>213</v>
      </c>
      <c r="L20" s="85" t="str">
        <f t="shared" si="11"/>
        <v>N/A</v>
      </c>
    </row>
    <row r="21" spans="1:12" x14ac:dyDescent="0.25">
      <c r="A21" s="132" t="s">
        <v>1106</v>
      </c>
      <c r="B21" s="25" t="s">
        <v>213</v>
      </c>
      <c r="C21" s="10">
        <v>7260.8779418000004</v>
      </c>
      <c r="D21" s="7" t="str">
        <f t="shared" si="8"/>
        <v>N/A</v>
      </c>
      <c r="E21" s="10">
        <v>7528.7440570999997</v>
      </c>
      <c r="F21" s="7" t="str">
        <f t="shared" si="9"/>
        <v>N/A</v>
      </c>
      <c r="G21" s="10">
        <v>7895.5642982999998</v>
      </c>
      <c r="H21" s="7" t="str">
        <f t="shared" si="10"/>
        <v>N/A</v>
      </c>
      <c r="I21" s="8">
        <v>3.6890000000000001</v>
      </c>
      <c r="J21" s="8">
        <v>4.8719999999999999</v>
      </c>
      <c r="K21" s="25" t="s">
        <v>734</v>
      </c>
      <c r="L21" s="85" t="str">
        <f t="shared" si="11"/>
        <v>Yes</v>
      </c>
    </row>
    <row r="22" spans="1:12" x14ac:dyDescent="0.25">
      <c r="A22" s="116" t="s">
        <v>1688</v>
      </c>
      <c r="B22" s="25" t="s">
        <v>213</v>
      </c>
      <c r="C22" s="10">
        <v>15044.426335</v>
      </c>
      <c r="D22" s="7" t="str">
        <f t="shared" si="8"/>
        <v>N/A</v>
      </c>
      <c r="E22" s="10">
        <v>15141.491074</v>
      </c>
      <c r="F22" s="7" t="str">
        <f t="shared" si="9"/>
        <v>N/A</v>
      </c>
      <c r="G22" s="10">
        <v>15845.907918000001</v>
      </c>
      <c r="H22" s="7" t="str">
        <f t="shared" si="10"/>
        <v>N/A</v>
      </c>
      <c r="I22" s="8">
        <v>0.6452</v>
      </c>
      <c r="J22" s="8">
        <v>4.6520000000000001</v>
      </c>
      <c r="K22" s="25" t="s">
        <v>734</v>
      </c>
      <c r="L22" s="85" t="str">
        <f t="shared" si="11"/>
        <v>Yes</v>
      </c>
    </row>
    <row r="23" spans="1:12" x14ac:dyDescent="0.25">
      <c r="A23" s="116" t="s">
        <v>1107</v>
      </c>
      <c r="B23" s="25" t="s">
        <v>213</v>
      </c>
      <c r="C23" s="10">
        <v>14079.663885</v>
      </c>
      <c r="D23" s="7" t="str">
        <f t="shared" si="8"/>
        <v>N/A</v>
      </c>
      <c r="E23" s="10">
        <v>14408.674813</v>
      </c>
      <c r="F23" s="7" t="str">
        <f t="shared" si="9"/>
        <v>N/A</v>
      </c>
      <c r="G23" s="10">
        <v>14956.03867</v>
      </c>
      <c r="H23" s="7" t="str">
        <f t="shared" si="10"/>
        <v>N/A</v>
      </c>
      <c r="I23" s="8">
        <v>2.3370000000000002</v>
      </c>
      <c r="J23" s="8">
        <v>3.7989999999999999</v>
      </c>
      <c r="K23" s="25" t="s">
        <v>734</v>
      </c>
      <c r="L23" s="85" t="str">
        <f t="shared" si="11"/>
        <v>Yes</v>
      </c>
    </row>
    <row r="24" spans="1:12" x14ac:dyDescent="0.25">
      <c r="A24" s="116" t="s">
        <v>1108</v>
      </c>
      <c r="B24" s="25" t="s">
        <v>213</v>
      </c>
      <c r="C24" s="10">
        <v>2968.4274059999998</v>
      </c>
      <c r="D24" s="7" t="str">
        <f t="shared" si="8"/>
        <v>N/A</v>
      </c>
      <c r="E24" s="10">
        <v>3208.306681</v>
      </c>
      <c r="F24" s="7" t="str">
        <f t="shared" si="9"/>
        <v>N/A</v>
      </c>
      <c r="G24" s="10">
        <v>3018.5710297000001</v>
      </c>
      <c r="H24" s="7" t="str">
        <f t="shared" si="10"/>
        <v>N/A</v>
      </c>
      <c r="I24" s="8">
        <v>8.0809999999999995</v>
      </c>
      <c r="J24" s="8">
        <v>-5.91</v>
      </c>
      <c r="K24" s="25" t="s">
        <v>734</v>
      </c>
      <c r="L24" s="85" t="str">
        <f t="shared" si="11"/>
        <v>Yes</v>
      </c>
    </row>
    <row r="25" spans="1:12" x14ac:dyDescent="0.25">
      <c r="A25" s="116" t="s">
        <v>1109</v>
      </c>
      <c r="B25" s="25" t="s">
        <v>213</v>
      </c>
      <c r="C25" s="10">
        <v>3072.8569907000001</v>
      </c>
      <c r="D25" s="7" t="str">
        <f t="shared" si="8"/>
        <v>N/A</v>
      </c>
      <c r="E25" s="10">
        <v>2967.9299268999998</v>
      </c>
      <c r="F25" s="7" t="str">
        <f t="shared" si="9"/>
        <v>N/A</v>
      </c>
      <c r="G25" s="10">
        <v>4145.5824375000002</v>
      </c>
      <c r="H25" s="7" t="str">
        <f t="shared" si="10"/>
        <v>N/A</v>
      </c>
      <c r="I25" s="8">
        <v>-3.41</v>
      </c>
      <c r="J25" s="8">
        <v>39.68</v>
      </c>
      <c r="K25" s="25" t="s">
        <v>734</v>
      </c>
      <c r="L25" s="85" t="str">
        <f t="shared" si="11"/>
        <v>No</v>
      </c>
    </row>
    <row r="26" spans="1:12" x14ac:dyDescent="0.25">
      <c r="A26" s="108" t="s">
        <v>1110</v>
      </c>
      <c r="B26" s="25" t="s">
        <v>213</v>
      </c>
      <c r="C26" s="10">
        <v>6938.7768487000003</v>
      </c>
      <c r="D26" s="7" t="str">
        <f t="shared" si="8"/>
        <v>N/A</v>
      </c>
      <c r="E26" s="10">
        <v>7122.1455446999998</v>
      </c>
      <c r="F26" s="7" t="str">
        <f t="shared" si="9"/>
        <v>N/A</v>
      </c>
      <c r="G26" s="10">
        <v>7667.2493826999998</v>
      </c>
      <c r="H26" s="7" t="str">
        <f t="shared" si="10"/>
        <v>N/A</v>
      </c>
      <c r="I26" s="8">
        <v>2.6429999999999998</v>
      </c>
      <c r="J26" s="8">
        <v>7.6539999999999999</v>
      </c>
      <c r="K26" s="25" t="s">
        <v>734</v>
      </c>
      <c r="L26" s="85" t="str">
        <f>IF(J26="Div by 0", "N/A", IF(OR(J26="N/A",K26="N/A"),"N/A", IF(J26&gt;VALUE(MID(K26,1,2)), "No", IF(J26&lt;-1*VALUE(MID(K26,1,2)), "No", "Yes"))))</f>
        <v>Yes</v>
      </c>
    </row>
    <row r="27" spans="1:12" x14ac:dyDescent="0.25">
      <c r="A27" s="108" t="s">
        <v>1111</v>
      </c>
      <c r="B27" s="25" t="s">
        <v>213</v>
      </c>
      <c r="C27" s="10">
        <v>7713.9981926</v>
      </c>
      <c r="D27" s="7" t="str">
        <f t="shared" si="8"/>
        <v>N/A</v>
      </c>
      <c r="E27" s="10">
        <v>8099.7368410999998</v>
      </c>
      <c r="F27" s="7" t="str">
        <f t="shared" si="9"/>
        <v>N/A</v>
      </c>
      <c r="G27" s="10">
        <v>8212.6060235000004</v>
      </c>
      <c r="H27" s="7" t="str">
        <f t="shared" si="10"/>
        <v>N/A</v>
      </c>
      <c r="I27" s="8">
        <v>5.0010000000000003</v>
      </c>
      <c r="J27" s="8">
        <v>1.393</v>
      </c>
      <c r="K27" s="25" t="s">
        <v>734</v>
      </c>
      <c r="L27" s="85" t="str">
        <f>IF(J27="Div by 0", "N/A", IF(OR(J27="N/A",K27="N/A"),"N/A", IF(J27&gt;VALUE(MID(K27,1,2)), "No", IF(J27&lt;-1*VALUE(MID(K27,1,2)), "No", "Yes"))))</f>
        <v>Yes</v>
      </c>
    </row>
    <row r="28" spans="1:12" x14ac:dyDescent="0.25">
      <c r="A28" s="132" t="s">
        <v>1112</v>
      </c>
      <c r="B28" s="25" t="s">
        <v>213</v>
      </c>
      <c r="C28" s="10">
        <v>13242.954888</v>
      </c>
      <c r="D28" s="7" t="str">
        <f t="shared" si="8"/>
        <v>N/A</v>
      </c>
      <c r="E28" s="10">
        <v>13464.981098</v>
      </c>
      <c r="F28" s="7" t="str">
        <f t="shared" si="9"/>
        <v>N/A</v>
      </c>
      <c r="G28" s="10">
        <v>14077.960136</v>
      </c>
      <c r="H28" s="7" t="str">
        <f t="shared" si="10"/>
        <v>N/A</v>
      </c>
      <c r="I28" s="8">
        <v>1.677</v>
      </c>
      <c r="J28" s="8">
        <v>4.5519999999999996</v>
      </c>
      <c r="K28" s="25" t="s">
        <v>734</v>
      </c>
      <c r="L28" s="85" t="str">
        <f>IF(J28="Div by 0", "N/A", IF(K28="N/A","N/A", IF(J28&gt;VALUE(MID(K28,1,2)), "No", IF(J28&lt;-1*VALUE(MID(K28,1,2)), "No", "Yes"))))</f>
        <v>Yes</v>
      </c>
    </row>
    <row r="29" spans="1:12" x14ac:dyDescent="0.25">
      <c r="A29" s="108" t="s">
        <v>1113</v>
      </c>
      <c r="B29" s="25" t="s">
        <v>213</v>
      </c>
      <c r="C29" s="10">
        <v>15109.371674</v>
      </c>
      <c r="D29" s="7" t="str">
        <f t="shared" si="8"/>
        <v>N/A</v>
      </c>
      <c r="E29" s="10">
        <v>15288.809413999999</v>
      </c>
      <c r="F29" s="7" t="str">
        <f t="shared" si="9"/>
        <v>N/A</v>
      </c>
      <c r="G29" s="10">
        <v>15978.151443999999</v>
      </c>
      <c r="H29" s="7" t="str">
        <f t="shared" si="10"/>
        <v>N/A</v>
      </c>
      <c r="I29" s="8">
        <v>1.1879999999999999</v>
      </c>
      <c r="J29" s="8">
        <v>4.5090000000000003</v>
      </c>
      <c r="K29" s="25" t="s">
        <v>734</v>
      </c>
      <c r="L29" s="85" t="str">
        <f>IF(J29="Div by 0", "N/A", IF(K29="N/A","N/A", IF(J29&gt;VALUE(MID(K29,1,2)), "No", IF(J29&lt;-1*VALUE(MID(K29,1,2)), "No", "Yes"))))</f>
        <v>Yes</v>
      </c>
    </row>
    <row r="30" spans="1:12" x14ac:dyDescent="0.25">
      <c r="A30" s="108" t="s">
        <v>1114</v>
      </c>
      <c r="B30" s="25" t="s">
        <v>213</v>
      </c>
      <c r="C30" s="10">
        <v>11209.749008000001</v>
      </c>
      <c r="D30" s="7" t="str">
        <f t="shared" si="8"/>
        <v>N/A</v>
      </c>
      <c r="E30" s="10">
        <v>11485.466076999999</v>
      </c>
      <c r="F30" s="7" t="str">
        <f t="shared" si="9"/>
        <v>N/A</v>
      </c>
      <c r="G30" s="10">
        <v>12001.373616000001</v>
      </c>
      <c r="H30" s="7" t="str">
        <f t="shared" si="10"/>
        <v>N/A</v>
      </c>
      <c r="I30" s="8">
        <v>2.46</v>
      </c>
      <c r="J30" s="8">
        <v>4.492</v>
      </c>
      <c r="K30" s="25" t="s">
        <v>734</v>
      </c>
      <c r="L30" s="85" t="str">
        <f>IF(J30="Div by 0", "N/A", IF(K30="N/A","N/A", IF(J30&gt;VALUE(MID(K30,1,2)), "No", IF(J30&lt;-1*VALUE(MID(K30,1,2)), "No", "Yes"))))</f>
        <v>Yes</v>
      </c>
    </row>
    <row r="31" spans="1:12" x14ac:dyDescent="0.25">
      <c r="A31" s="108" t="s">
        <v>1115</v>
      </c>
      <c r="B31" s="25" t="s">
        <v>213</v>
      </c>
      <c r="C31" s="10">
        <v>13416.014299</v>
      </c>
      <c r="D31" s="7" t="str">
        <f t="shared" si="8"/>
        <v>N/A</v>
      </c>
      <c r="E31" s="10">
        <v>13605.771665</v>
      </c>
      <c r="F31" s="7" t="str">
        <f t="shared" si="9"/>
        <v>N/A</v>
      </c>
      <c r="G31" s="10">
        <v>14214.724544999999</v>
      </c>
      <c r="H31" s="7" t="str">
        <f t="shared" si="10"/>
        <v>N/A</v>
      </c>
      <c r="I31" s="8">
        <v>1.4139999999999999</v>
      </c>
      <c r="J31" s="8">
        <v>4.476</v>
      </c>
      <c r="K31" s="25" t="s">
        <v>734</v>
      </c>
      <c r="L31" s="85" t="str">
        <f>IF(J31="Div by 0", "N/A", IF(OR(J31="N/A",K31="N/A"),"N/A", IF(J31&gt;VALUE(MID(K31,1,2)), "No", IF(J31&lt;-1*VALUE(MID(K31,1,2)), "No", "Yes"))))</f>
        <v>Yes</v>
      </c>
    </row>
    <row r="32" spans="1:12" x14ac:dyDescent="0.25">
      <c r="A32" s="108" t="s">
        <v>1116</v>
      </c>
      <c r="B32" s="25" t="s">
        <v>213</v>
      </c>
      <c r="C32" s="10">
        <v>12966.280765</v>
      </c>
      <c r="D32" s="7" t="str">
        <f t="shared" si="8"/>
        <v>N/A</v>
      </c>
      <c r="E32" s="10">
        <v>13242.35828</v>
      </c>
      <c r="F32" s="7" t="str">
        <f t="shared" si="9"/>
        <v>N/A</v>
      </c>
      <c r="G32" s="10">
        <v>13863.960342</v>
      </c>
      <c r="H32" s="7" t="str">
        <f t="shared" si="10"/>
        <v>N/A</v>
      </c>
      <c r="I32" s="8">
        <v>2.129</v>
      </c>
      <c r="J32" s="8">
        <v>4.694</v>
      </c>
      <c r="K32" s="25" t="s">
        <v>734</v>
      </c>
      <c r="L32" s="85" t="str">
        <f>IF(J32="Div by 0", "N/A", IF(OR(J32="N/A",K32="N/A"),"N/A", IF(J32&gt;VALUE(MID(K32,1,2)), "No", IF(J32&lt;-1*VALUE(MID(K32,1,2)), "No", "Yes"))))</f>
        <v>Yes</v>
      </c>
    </row>
    <row r="33" spans="1:12" x14ac:dyDescent="0.25">
      <c r="A33" s="108" t="s">
        <v>1691</v>
      </c>
      <c r="B33" s="25" t="s">
        <v>213</v>
      </c>
      <c r="C33" s="10">
        <v>12041.449755</v>
      </c>
      <c r="D33" s="7" t="str">
        <f t="shared" si="8"/>
        <v>N/A</v>
      </c>
      <c r="E33" s="10">
        <v>13208.137085</v>
      </c>
      <c r="F33" s="7" t="str">
        <f t="shared" si="9"/>
        <v>N/A</v>
      </c>
      <c r="G33" s="10">
        <v>12623.579909</v>
      </c>
      <c r="H33" s="7" t="str">
        <f t="shared" si="10"/>
        <v>N/A</v>
      </c>
      <c r="I33" s="8">
        <v>9.6890000000000001</v>
      </c>
      <c r="J33" s="8">
        <v>-4.43</v>
      </c>
      <c r="K33" s="25" t="s">
        <v>734</v>
      </c>
      <c r="L33" s="85" t="str">
        <f t="shared" ref="L33:L45" si="12">IF(J33="Div by 0", "N/A", IF(K33="N/A","N/A", IF(J33&gt;VALUE(MID(K33,1,2)), "No", IF(J33&lt;-1*VALUE(MID(K33,1,2)), "No", "Yes"))))</f>
        <v>Yes</v>
      </c>
    </row>
    <row r="34" spans="1:12" x14ac:dyDescent="0.25">
      <c r="A34" s="108" t="s">
        <v>1692</v>
      </c>
      <c r="B34" s="25" t="s">
        <v>213</v>
      </c>
      <c r="C34" s="10">
        <v>509.91540092000002</v>
      </c>
      <c r="D34" s="7" t="str">
        <f t="shared" si="8"/>
        <v>N/A</v>
      </c>
      <c r="E34" s="10">
        <v>475.90097897999999</v>
      </c>
      <c r="F34" s="7" t="str">
        <f t="shared" si="9"/>
        <v>N/A</v>
      </c>
      <c r="G34" s="10">
        <v>495.94573767999998</v>
      </c>
      <c r="H34" s="7" t="str">
        <f t="shared" si="10"/>
        <v>N/A</v>
      </c>
      <c r="I34" s="8">
        <v>-6.67</v>
      </c>
      <c r="J34" s="8">
        <v>4.2119999999999997</v>
      </c>
      <c r="K34" s="25" t="s">
        <v>734</v>
      </c>
      <c r="L34" s="85" t="str">
        <f t="shared" si="12"/>
        <v>Yes</v>
      </c>
    </row>
    <row r="35" spans="1:12" x14ac:dyDescent="0.25">
      <c r="A35" s="108" t="s">
        <v>1693</v>
      </c>
      <c r="B35" s="25" t="s">
        <v>213</v>
      </c>
      <c r="C35" s="10">
        <v>10326.336561</v>
      </c>
      <c r="D35" s="7" t="str">
        <f t="shared" si="8"/>
        <v>N/A</v>
      </c>
      <c r="E35" s="10">
        <v>10710.975132</v>
      </c>
      <c r="F35" s="7" t="str">
        <f t="shared" si="9"/>
        <v>N/A</v>
      </c>
      <c r="G35" s="10">
        <v>11259.777663000001</v>
      </c>
      <c r="H35" s="7" t="str">
        <f t="shared" si="10"/>
        <v>N/A</v>
      </c>
      <c r="I35" s="8">
        <v>3.7250000000000001</v>
      </c>
      <c r="J35" s="8">
        <v>5.1239999999999997</v>
      </c>
      <c r="K35" s="25" t="s">
        <v>734</v>
      </c>
      <c r="L35" s="85" t="str">
        <f t="shared" si="12"/>
        <v>Yes</v>
      </c>
    </row>
    <row r="36" spans="1:12" x14ac:dyDescent="0.25">
      <c r="A36" s="108" t="s">
        <v>1694</v>
      </c>
      <c r="B36" s="25" t="s">
        <v>213</v>
      </c>
      <c r="C36" s="10">
        <v>272.12403596000001</v>
      </c>
      <c r="D36" s="7" t="str">
        <f t="shared" si="8"/>
        <v>N/A</v>
      </c>
      <c r="E36" s="10">
        <v>256.37857217999999</v>
      </c>
      <c r="F36" s="7" t="str">
        <f t="shared" si="9"/>
        <v>N/A</v>
      </c>
      <c r="G36" s="10">
        <v>290.49442298000002</v>
      </c>
      <c r="H36" s="7" t="str">
        <f t="shared" si="10"/>
        <v>N/A</v>
      </c>
      <c r="I36" s="8">
        <v>-5.79</v>
      </c>
      <c r="J36" s="8">
        <v>13.31</v>
      </c>
      <c r="K36" s="25" t="s">
        <v>734</v>
      </c>
      <c r="L36" s="85" t="str">
        <f t="shared" si="12"/>
        <v>Yes</v>
      </c>
    </row>
    <row r="37" spans="1:12" x14ac:dyDescent="0.25">
      <c r="A37" s="108" t="s">
        <v>1695</v>
      </c>
      <c r="B37" s="25" t="s">
        <v>213</v>
      </c>
      <c r="C37" s="10">
        <v>41521.322524000003</v>
      </c>
      <c r="D37" s="7" t="str">
        <f t="shared" si="8"/>
        <v>N/A</v>
      </c>
      <c r="E37" s="10">
        <v>41804.689192999998</v>
      </c>
      <c r="F37" s="7" t="str">
        <f t="shared" si="9"/>
        <v>N/A</v>
      </c>
      <c r="G37" s="10">
        <v>43412.748411</v>
      </c>
      <c r="H37" s="7" t="str">
        <f t="shared" si="10"/>
        <v>N/A</v>
      </c>
      <c r="I37" s="8">
        <v>0.6825</v>
      </c>
      <c r="J37" s="8">
        <v>3.847</v>
      </c>
      <c r="K37" s="25" t="s">
        <v>734</v>
      </c>
      <c r="L37" s="85" t="str">
        <f t="shared" si="12"/>
        <v>Yes</v>
      </c>
    </row>
    <row r="38" spans="1:12" x14ac:dyDescent="0.25">
      <c r="A38" s="108" t="s">
        <v>1696</v>
      </c>
      <c r="B38" s="25" t="s">
        <v>213</v>
      </c>
      <c r="C38" s="10">
        <v>171.66666667000001</v>
      </c>
      <c r="D38" s="7" t="str">
        <f t="shared" si="8"/>
        <v>N/A</v>
      </c>
      <c r="E38" s="10">
        <v>105.5</v>
      </c>
      <c r="F38" s="7" t="str">
        <f t="shared" si="9"/>
        <v>N/A</v>
      </c>
      <c r="G38" s="10">
        <v>2857</v>
      </c>
      <c r="H38" s="7" t="str">
        <f t="shared" si="10"/>
        <v>N/A</v>
      </c>
      <c r="I38" s="8">
        <v>-38.5</v>
      </c>
      <c r="J38" s="8">
        <v>2608</v>
      </c>
      <c r="K38" s="25" t="s">
        <v>734</v>
      </c>
      <c r="L38" s="85" t="str">
        <f t="shared" si="12"/>
        <v>No</v>
      </c>
    </row>
    <row r="39" spans="1:12" x14ac:dyDescent="0.25">
      <c r="A39" s="108" t="s">
        <v>1697</v>
      </c>
      <c r="B39" s="25" t="s">
        <v>213</v>
      </c>
      <c r="C39" s="10">
        <v>197.03998981999999</v>
      </c>
      <c r="D39" s="7" t="str">
        <f t="shared" si="8"/>
        <v>N/A</v>
      </c>
      <c r="E39" s="10">
        <v>234.46848244</v>
      </c>
      <c r="F39" s="7" t="str">
        <f t="shared" si="9"/>
        <v>N/A</v>
      </c>
      <c r="G39" s="10">
        <v>214.24427288999999</v>
      </c>
      <c r="H39" s="7" t="str">
        <f t="shared" si="10"/>
        <v>N/A</v>
      </c>
      <c r="I39" s="8">
        <v>19</v>
      </c>
      <c r="J39" s="8">
        <v>-8.6300000000000008</v>
      </c>
      <c r="K39" s="25" t="s">
        <v>734</v>
      </c>
      <c r="L39" s="85" t="str">
        <f t="shared" si="12"/>
        <v>Yes</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31619.426563000001</v>
      </c>
      <c r="D41" s="7" t="str">
        <f t="shared" si="8"/>
        <v>N/A</v>
      </c>
      <c r="E41" s="10">
        <v>31735.449540000001</v>
      </c>
      <c r="F41" s="7" t="str">
        <f t="shared" si="9"/>
        <v>N/A</v>
      </c>
      <c r="G41" s="10">
        <v>33262.097227999999</v>
      </c>
      <c r="H41" s="7" t="str">
        <f t="shared" si="10"/>
        <v>N/A</v>
      </c>
      <c r="I41" s="8">
        <v>0.3669</v>
      </c>
      <c r="J41" s="8">
        <v>4.8109999999999999</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16110.207700999999</v>
      </c>
      <c r="D44" s="7" t="str">
        <f t="shared" si="8"/>
        <v>N/A</v>
      </c>
      <c r="E44" s="10">
        <v>16397.646957000001</v>
      </c>
      <c r="F44" s="7" t="str">
        <f t="shared" si="9"/>
        <v>N/A</v>
      </c>
      <c r="G44" s="10">
        <v>17185.018811000002</v>
      </c>
      <c r="H44" s="7" t="str">
        <f t="shared" si="10"/>
        <v>N/A</v>
      </c>
      <c r="I44" s="8">
        <v>1.784</v>
      </c>
      <c r="J44" s="8">
        <v>4.8019999999999996</v>
      </c>
      <c r="K44" s="25" t="s">
        <v>734</v>
      </c>
      <c r="L44" s="85" t="str">
        <f t="shared" si="12"/>
        <v>Yes</v>
      </c>
    </row>
    <row r="45" spans="1:12" ht="25" x14ac:dyDescent="0.25">
      <c r="A45" s="108" t="s">
        <v>1118</v>
      </c>
      <c r="B45" s="25" t="s">
        <v>213</v>
      </c>
      <c r="C45" s="10">
        <v>259.82641272000001</v>
      </c>
      <c r="D45" s="7" t="str">
        <f t="shared" si="8"/>
        <v>N/A</v>
      </c>
      <c r="E45" s="10">
        <v>264.48364522000003</v>
      </c>
      <c r="F45" s="7" t="str">
        <f t="shared" si="9"/>
        <v>N/A</v>
      </c>
      <c r="G45" s="10">
        <v>277.52886085</v>
      </c>
      <c r="H45" s="7" t="str">
        <f t="shared" si="10"/>
        <v>N/A</v>
      </c>
      <c r="I45" s="8">
        <v>1.792</v>
      </c>
      <c r="J45" s="8">
        <v>4.9320000000000004</v>
      </c>
      <c r="K45" s="25" t="s">
        <v>734</v>
      </c>
      <c r="L45" s="85" t="str">
        <f t="shared" si="12"/>
        <v>Yes</v>
      </c>
    </row>
    <row r="46" spans="1:12" x14ac:dyDescent="0.25">
      <c r="A46" s="108" t="s">
        <v>1119</v>
      </c>
      <c r="B46" s="21" t="s">
        <v>213</v>
      </c>
      <c r="C46" s="26">
        <v>47283.218162999998</v>
      </c>
      <c r="D46" s="7" t="str">
        <f t="shared" si="8"/>
        <v>N/A</v>
      </c>
      <c r="E46" s="26">
        <v>46815.599682</v>
      </c>
      <c r="F46" s="7" t="str">
        <f t="shared" si="9"/>
        <v>N/A</v>
      </c>
      <c r="G46" s="26">
        <v>48121.239380999999</v>
      </c>
      <c r="H46" s="7" t="str">
        <f t="shared" si="10"/>
        <v>N/A</v>
      </c>
      <c r="I46" s="8">
        <v>-0.98899999999999999</v>
      </c>
      <c r="J46" s="8">
        <v>2.7890000000000001</v>
      </c>
      <c r="K46" s="25" t="s">
        <v>734</v>
      </c>
      <c r="L46" s="85" t="str">
        <f>IF(J46="Div by 0", "N/A", IF(K46="N/A","N/A", IF(J46&gt;VALUE(MID(K46,1,2)), "No", IF(J46&lt;-1*VALUE(MID(K46,1,2)), "No", "Yes"))))</f>
        <v>Yes</v>
      </c>
    </row>
    <row r="47" spans="1:12" x14ac:dyDescent="0.25">
      <c r="A47" s="139" t="s">
        <v>1120</v>
      </c>
      <c r="B47" s="21" t="s">
        <v>213</v>
      </c>
      <c r="C47" s="26">
        <v>34536.558076000001</v>
      </c>
      <c r="D47" s="7" t="str">
        <f t="shared" si="8"/>
        <v>N/A</v>
      </c>
      <c r="E47" s="26">
        <v>35586.205411000003</v>
      </c>
      <c r="F47" s="7" t="str">
        <f t="shared" si="9"/>
        <v>N/A</v>
      </c>
      <c r="G47" s="26">
        <v>37565.557495000001</v>
      </c>
      <c r="H47" s="7" t="str">
        <f t="shared" si="10"/>
        <v>N/A</v>
      </c>
      <c r="I47" s="8">
        <v>3.0390000000000001</v>
      </c>
      <c r="J47" s="8">
        <v>5.5620000000000003</v>
      </c>
      <c r="K47" s="25" t="s">
        <v>734</v>
      </c>
      <c r="L47" s="85" t="str">
        <f>IF(J47="Div by 0", "N/A", IF(K47="N/A","N/A", IF(J47&gt;VALUE(MID(K47,1,2)), "No", IF(J47&lt;-1*VALUE(MID(K47,1,2)), "No", "Yes"))))</f>
        <v>Yes</v>
      </c>
    </row>
    <row r="48" spans="1:12" ht="25" x14ac:dyDescent="0.25">
      <c r="A48" s="108" t="s">
        <v>1121</v>
      </c>
      <c r="B48" s="21" t="s">
        <v>213</v>
      </c>
      <c r="C48" s="26">
        <v>43434.737105</v>
      </c>
      <c r="D48" s="7" t="str">
        <f t="shared" si="8"/>
        <v>N/A</v>
      </c>
      <c r="E48" s="26">
        <v>40100.871745999997</v>
      </c>
      <c r="F48" s="7" t="str">
        <f t="shared" si="9"/>
        <v>N/A</v>
      </c>
      <c r="G48" s="26">
        <v>41357.348145000004</v>
      </c>
      <c r="H48" s="7" t="str">
        <f t="shared" si="10"/>
        <v>N/A</v>
      </c>
      <c r="I48" s="8">
        <v>-7.68</v>
      </c>
      <c r="J48" s="8">
        <v>3.133</v>
      </c>
      <c r="K48" s="25" t="s">
        <v>734</v>
      </c>
      <c r="L48" s="85" t="str">
        <f>IF(J48="Div by 0", "N/A", IF(K48="N/A","N/A", IF(J48&gt;VALUE(MID(K48,1,2)), "No", IF(J48&lt;-1*VALUE(MID(K48,1,2)), "No", "Yes"))))</f>
        <v>Yes</v>
      </c>
    </row>
    <row r="49" spans="1:12" x14ac:dyDescent="0.25">
      <c r="A49" s="130" t="s">
        <v>1122</v>
      </c>
      <c r="B49" s="21" t="s">
        <v>213</v>
      </c>
      <c r="C49" s="26">
        <v>40009.571647999997</v>
      </c>
      <c r="D49" s="7" t="str">
        <f t="shared" si="8"/>
        <v>N/A</v>
      </c>
      <c r="E49" s="26">
        <v>40748.436457000003</v>
      </c>
      <c r="F49" s="7" t="str">
        <f t="shared" si="9"/>
        <v>N/A</v>
      </c>
      <c r="G49" s="26">
        <v>43316.445862</v>
      </c>
      <c r="H49" s="7" t="str">
        <f t="shared" si="10"/>
        <v>N/A</v>
      </c>
      <c r="I49" s="8">
        <v>1.847</v>
      </c>
      <c r="J49" s="8">
        <v>6.3019999999999996</v>
      </c>
      <c r="K49" s="25" t="s">
        <v>734</v>
      </c>
      <c r="L49" s="85" t="str">
        <f t="shared" ref="L49:L59" si="13">IF(J49="Div by 0", "N/A", IF(K49="N/A","N/A", IF(J49&gt;VALUE(MID(K49,1,2)), "No", IF(J49&lt;-1*VALUE(MID(K49,1,2)), "No", "Yes"))))</f>
        <v>Yes</v>
      </c>
    </row>
    <row r="50" spans="1:12" ht="25" x14ac:dyDescent="0.25">
      <c r="A50" s="108" t="s">
        <v>1123</v>
      </c>
      <c r="B50" s="21" t="s">
        <v>213</v>
      </c>
      <c r="C50" s="26">
        <v>19622.317416000002</v>
      </c>
      <c r="D50" s="7" t="str">
        <f t="shared" si="8"/>
        <v>N/A</v>
      </c>
      <c r="E50" s="26">
        <v>20756.436140000002</v>
      </c>
      <c r="F50" s="7" t="str">
        <f t="shared" si="9"/>
        <v>N/A</v>
      </c>
      <c r="G50" s="26">
        <v>23460.880524</v>
      </c>
      <c r="H50" s="7" t="str">
        <f t="shared" si="10"/>
        <v>N/A</v>
      </c>
      <c r="I50" s="8">
        <v>5.78</v>
      </c>
      <c r="J50" s="8">
        <v>13.03</v>
      </c>
      <c r="K50" s="25" t="s">
        <v>734</v>
      </c>
      <c r="L50" s="85" t="str">
        <f t="shared" si="13"/>
        <v>Yes</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v>32693.021852000002</v>
      </c>
      <c r="D52" s="7" t="str">
        <f t="shared" si="14"/>
        <v>N/A</v>
      </c>
      <c r="E52" s="26">
        <v>33354.320380999998</v>
      </c>
      <c r="F52" s="7" t="str">
        <f t="shared" si="15"/>
        <v>N/A</v>
      </c>
      <c r="G52" s="26">
        <v>37126.229929000001</v>
      </c>
      <c r="H52" s="7" t="str">
        <f t="shared" si="16"/>
        <v>N/A</v>
      </c>
      <c r="I52" s="8">
        <v>2.0230000000000001</v>
      </c>
      <c r="J52" s="8">
        <v>11.31</v>
      </c>
      <c r="K52" s="25" t="s">
        <v>734</v>
      </c>
      <c r="L52" s="85" t="str">
        <f t="shared" si="13"/>
        <v>Yes</v>
      </c>
    </row>
    <row r="53" spans="1:12" ht="25" x14ac:dyDescent="0.25">
      <c r="A53" s="108" t="s">
        <v>1126</v>
      </c>
      <c r="B53" s="21" t="s">
        <v>213</v>
      </c>
      <c r="C53" s="26">
        <v>72723.203414000003</v>
      </c>
      <c r="D53" s="7" t="str">
        <f t="shared" si="14"/>
        <v>N/A</v>
      </c>
      <c r="E53" s="26">
        <v>73047.864092000003</v>
      </c>
      <c r="F53" s="7" t="str">
        <f t="shared" si="15"/>
        <v>N/A</v>
      </c>
      <c r="G53" s="26">
        <v>75742.184712999995</v>
      </c>
      <c r="H53" s="7" t="str">
        <f t="shared" si="16"/>
        <v>N/A</v>
      </c>
      <c r="I53" s="8">
        <v>0.44640000000000002</v>
      </c>
      <c r="J53" s="8">
        <v>3.6880000000000002</v>
      </c>
      <c r="K53" s="25" t="s">
        <v>734</v>
      </c>
      <c r="L53" s="85" t="str">
        <f t="shared" si="13"/>
        <v>Yes</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61584.125810999998</v>
      </c>
      <c r="D55" s="7" t="str">
        <f t="shared" si="14"/>
        <v>N/A</v>
      </c>
      <c r="E55" s="26">
        <v>63440.317982</v>
      </c>
      <c r="F55" s="7" t="str">
        <f t="shared" si="15"/>
        <v>N/A</v>
      </c>
      <c r="G55" s="26">
        <v>66930.190344000002</v>
      </c>
      <c r="H55" s="7" t="str">
        <f t="shared" si="16"/>
        <v>N/A</v>
      </c>
      <c r="I55" s="8">
        <v>3.0139999999999998</v>
      </c>
      <c r="J55" s="8">
        <v>5.5010000000000003</v>
      </c>
      <c r="K55" s="25" t="s">
        <v>734</v>
      </c>
      <c r="L55" s="85" t="str">
        <f t="shared" si="13"/>
        <v>Yes</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v>38933.765823000002</v>
      </c>
      <c r="D58" s="7" t="str">
        <f t="shared" si="14"/>
        <v>N/A</v>
      </c>
      <c r="E58" s="26">
        <v>39897.615979000002</v>
      </c>
      <c r="F58" s="7" t="str">
        <f t="shared" si="15"/>
        <v>N/A</v>
      </c>
      <c r="G58" s="26">
        <v>42479.721116000001</v>
      </c>
      <c r="H58" s="7" t="str">
        <f t="shared" si="16"/>
        <v>N/A</v>
      </c>
      <c r="I58" s="8">
        <v>2.476</v>
      </c>
      <c r="J58" s="8">
        <v>6.4720000000000004</v>
      </c>
      <c r="K58" s="25" t="s">
        <v>734</v>
      </c>
      <c r="L58" s="85" t="str">
        <f t="shared" si="13"/>
        <v>Yes</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2863904612</v>
      </c>
      <c r="D60" s="7" t="str">
        <f t="shared" si="14"/>
        <v>N/A</v>
      </c>
      <c r="E60" s="26">
        <v>3184936251</v>
      </c>
      <c r="F60" s="7" t="str">
        <f t="shared" si="15"/>
        <v>N/A</v>
      </c>
      <c r="G60" s="26">
        <v>3608059938</v>
      </c>
      <c r="H60" s="7" t="str">
        <f t="shared" si="16"/>
        <v>N/A</v>
      </c>
      <c r="I60" s="8">
        <v>11.21</v>
      </c>
      <c r="J60" s="8">
        <v>13.29</v>
      </c>
      <c r="K60" s="25" t="s">
        <v>734</v>
      </c>
      <c r="L60" s="85" t="str">
        <f t="shared" ref="L60:L70" si="17">IF(J60="Div by 0", "N/A", IF(K60="N/A","N/A", IF(J60&gt;VALUE(MID(K60,1,2)), "No", IF(J60&lt;-1*VALUE(MID(K60,1,2)), "No", "Yes"))))</f>
        <v>Yes</v>
      </c>
    </row>
    <row r="61" spans="1:12" ht="25" x14ac:dyDescent="0.25">
      <c r="A61" s="108" t="s">
        <v>1133</v>
      </c>
      <c r="B61" s="21" t="s">
        <v>213</v>
      </c>
      <c r="C61" s="26">
        <v>466078429</v>
      </c>
      <c r="D61" s="7" t="str">
        <f t="shared" si="14"/>
        <v>N/A</v>
      </c>
      <c r="E61" s="26">
        <v>549719050</v>
      </c>
      <c r="F61" s="7" t="str">
        <f t="shared" si="15"/>
        <v>N/A</v>
      </c>
      <c r="G61" s="26">
        <v>679445078</v>
      </c>
      <c r="H61" s="7" t="str">
        <f t="shared" si="16"/>
        <v>N/A</v>
      </c>
      <c r="I61" s="8">
        <v>17.95</v>
      </c>
      <c r="J61" s="8">
        <v>23.6</v>
      </c>
      <c r="K61" s="25" t="s">
        <v>734</v>
      </c>
      <c r="L61" s="85" t="str">
        <f t="shared" si="17"/>
        <v>Yes</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468217645</v>
      </c>
      <c r="D63" s="7" t="str">
        <f t="shared" si="14"/>
        <v>N/A</v>
      </c>
      <c r="E63" s="26">
        <v>539999789</v>
      </c>
      <c r="F63" s="7" t="str">
        <f t="shared" si="15"/>
        <v>N/A</v>
      </c>
      <c r="G63" s="26">
        <v>687117508</v>
      </c>
      <c r="H63" s="7" t="str">
        <f t="shared" si="16"/>
        <v>N/A</v>
      </c>
      <c r="I63" s="8">
        <v>15.33</v>
      </c>
      <c r="J63" s="8">
        <v>27.24</v>
      </c>
      <c r="K63" s="25" t="s">
        <v>734</v>
      </c>
      <c r="L63" s="85" t="str">
        <f t="shared" si="17"/>
        <v>Yes</v>
      </c>
    </row>
    <row r="64" spans="1:12" ht="25" x14ac:dyDescent="0.25">
      <c r="A64" s="108" t="s">
        <v>1136</v>
      </c>
      <c r="B64" s="21" t="s">
        <v>213</v>
      </c>
      <c r="C64" s="26">
        <v>47007107</v>
      </c>
      <c r="D64" s="7" t="str">
        <f t="shared" si="14"/>
        <v>N/A</v>
      </c>
      <c r="E64" s="26">
        <v>46824867</v>
      </c>
      <c r="F64" s="7" t="str">
        <f t="shared" si="15"/>
        <v>N/A</v>
      </c>
      <c r="G64" s="26">
        <v>53632829</v>
      </c>
      <c r="H64" s="7" t="str">
        <f t="shared" si="16"/>
        <v>N/A</v>
      </c>
      <c r="I64" s="8">
        <v>-0.38800000000000001</v>
      </c>
      <c r="J64" s="8">
        <v>14.54</v>
      </c>
      <c r="K64" s="25" t="s">
        <v>734</v>
      </c>
      <c r="L64" s="85" t="str">
        <f t="shared" si="17"/>
        <v>Yes</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1872493076</v>
      </c>
      <c r="D66" s="7" t="str">
        <f t="shared" si="14"/>
        <v>N/A</v>
      </c>
      <c r="E66" s="26">
        <v>2035875271</v>
      </c>
      <c r="F66" s="7" t="str">
        <f t="shared" si="15"/>
        <v>N/A</v>
      </c>
      <c r="G66" s="26">
        <v>2170685160</v>
      </c>
      <c r="H66" s="7" t="str">
        <f t="shared" si="16"/>
        <v>N/A</v>
      </c>
      <c r="I66" s="8">
        <v>8.7249999999999996</v>
      </c>
      <c r="J66" s="8">
        <v>6.6219999999999999</v>
      </c>
      <c r="K66" s="25" t="s">
        <v>734</v>
      </c>
      <c r="L66" s="85" t="str">
        <f t="shared" si="17"/>
        <v>Yes</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10108355</v>
      </c>
      <c r="D69" s="7" t="str">
        <f t="shared" si="14"/>
        <v>N/A</v>
      </c>
      <c r="E69" s="26">
        <v>12517274</v>
      </c>
      <c r="F69" s="7" t="str">
        <f t="shared" si="15"/>
        <v>N/A</v>
      </c>
      <c r="G69" s="26">
        <v>17179363</v>
      </c>
      <c r="H69" s="7" t="str">
        <f t="shared" si="16"/>
        <v>N/A</v>
      </c>
      <c r="I69" s="8">
        <v>23.83</v>
      </c>
      <c r="J69" s="8">
        <v>37.25</v>
      </c>
      <c r="K69" s="25" t="s">
        <v>734</v>
      </c>
      <c r="L69" s="85" t="str">
        <f t="shared" si="17"/>
        <v>No</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32510.751518000001</v>
      </c>
      <c r="D71" s="7" t="str">
        <f t="shared" si="14"/>
        <v>N/A</v>
      </c>
      <c r="E71" s="26">
        <v>33673.809508999999</v>
      </c>
      <c r="F71" s="7" t="str">
        <f t="shared" si="15"/>
        <v>N/A</v>
      </c>
      <c r="G71" s="26">
        <v>36096.120712000004</v>
      </c>
      <c r="H71" s="7" t="str">
        <f t="shared" si="16"/>
        <v>N/A</v>
      </c>
      <c r="I71" s="8">
        <v>3.577</v>
      </c>
      <c r="J71" s="8">
        <v>7.1929999999999996</v>
      </c>
      <c r="K71" s="25" t="s">
        <v>734</v>
      </c>
      <c r="L71" s="85" t="str">
        <f t="shared" ref="L71:L81" si="18">IF(J71="Div by 0", "N/A", IF(K71="N/A","N/A", IF(J71&gt;VALUE(MID(K71,1,2)), "No", IF(J71&lt;-1*VALUE(MID(K71,1,2)), "No", "Yes"))))</f>
        <v>Yes</v>
      </c>
    </row>
    <row r="72" spans="1:12" ht="25" x14ac:dyDescent="0.25">
      <c r="A72" s="108" t="s">
        <v>1144</v>
      </c>
      <c r="B72" s="21" t="s">
        <v>213</v>
      </c>
      <c r="C72" s="26">
        <v>15017.832415000001</v>
      </c>
      <c r="D72" s="7" t="str">
        <f t="shared" si="14"/>
        <v>N/A</v>
      </c>
      <c r="E72" s="26">
        <v>15993.222680999999</v>
      </c>
      <c r="F72" s="7" t="str">
        <f t="shared" si="15"/>
        <v>N/A</v>
      </c>
      <c r="G72" s="26">
        <v>18341.073775000001</v>
      </c>
      <c r="H72" s="7" t="str">
        <f t="shared" si="16"/>
        <v>N/A</v>
      </c>
      <c r="I72" s="8">
        <v>6.4950000000000001</v>
      </c>
      <c r="J72" s="8">
        <v>14.68</v>
      </c>
      <c r="K72" s="25" t="s">
        <v>734</v>
      </c>
      <c r="L72" s="85" t="str">
        <f t="shared" si="18"/>
        <v>Yes</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v>22586.475880000002</v>
      </c>
      <c r="D74" s="7" t="str">
        <f t="shared" si="14"/>
        <v>N/A</v>
      </c>
      <c r="E74" s="26">
        <v>24008.526987000001</v>
      </c>
      <c r="F74" s="7" t="str">
        <f t="shared" si="15"/>
        <v>N/A</v>
      </c>
      <c r="G74" s="26">
        <v>27500.100375999999</v>
      </c>
      <c r="H74" s="7" t="str">
        <f t="shared" si="16"/>
        <v>N/A</v>
      </c>
      <c r="I74" s="8">
        <v>6.2960000000000003</v>
      </c>
      <c r="J74" s="8">
        <v>14.54</v>
      </c>
      <c r="K74" s="25" t="s">
        <v>734</v>
      </c>
      <c r="L74" s="85" t="str">
        <f t="shared" si="18"/>
        <v>Yes</v>
      </c>
    </row>
    <row r="75" spans="1:12" ht="25" x14ac:dyDescent="0.25">
      <c r="A75" s="108" t="s">
        <v>1147</v>
      </c>
      <c r="B75" s="21" t="s">
        <v>213</v>
      </c>
      <c r="C75" s="26">
        <v>66866.439545000001</v>
      </c>
      <c r="D75" s="7" t="str">
        <f t="shared" si="14"/>
        <v>N/A</v>
      </c>
      <c r="E75" s="26">
        <v>66988.364807000005</v>
      </c>
      <c r="F75" s="7" t="str">
        <f t="shared" si="15"/>
        <v>N/A</v>
      </c>
      <c r="G75" s="26">
        <v>68322.075159</v>
      </c>
      <c r="H75" s="7" t="str">
        <f t="shared" si="16"/>
        <v>N/A</v>
      </c>
      <c r="I75" s="8">
        <v>0.18229999999999999</v>
      </c>
      <c r="J75" s="8">
        <v>1.9910000000000001</v>
      </c>
      <c r="K75" s="25" t="s">
        <v>734</v>
      </c>
      <c r="L75" s="85" t="str">
        <f t="shared" si="18"/>
        <v>Yes</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53034.612852999999</v>
      </c>
      <c r="D77" s="7" t="str">
        <f t="shared" si="14"/>
        <v>N/A</v>
      </c>
      <c r="E77" s="26">
        <v>55577.933198999999</v>
      </c>
      <c r="F77" s="7" t="str">
        <f t="shared" si="15"/>
        <v>N/A</v>
      </c>
      <c r="G77" s="26">
        <v>59245.207565999997</v>
      </c>
      <c r="H77" s="7" t="str">
        <f t="shared" si="16"/>
        <v>N/A</v>
      </c>
      <c r="I77" s="8">
        <v>4.7960000000000003</v>
      </c>
      <c r="J77" s="8">
        <v>6.5979999999999999</v>
      </c>
      <c r="K77" s="25" t="s">
        <v>734</v>
      </c>
      <c r="L77" s="85" t="str">
        <f t="shared" si="18"/>
        <v>Yes</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v>31988.465189999999</v>
      </c>
      <c r="D80" s="7" t="str">
        <f t="shared" si="14"/>
        <v>N/A</v>
      </c>
      <c r="E80" s="26">
        <v>32261.015464</v>
      </c>
      <c r="F80" s="7" t="str">
        <f t="shared" si="15"/>
        <v>N/A</v>
      </c>
      <c r="G80" s="26">
        <v>34221.838645000003</v>
      </c>
      <c r="H80" s="7" t="str">
        <f t="shared" si="16"/>
        <v>N/A</v>
      </c>
      <c r="I80" s="8">
        <v>0.85199999999999998</v>
      </c>
      <c r="J80" s="8">
        <v>6.0780000000000003</v>
      </c>
      <c r="K80" s="25" t="s">
        <v>734</v>
      </c>
      <c r="L80" s="85" t="str">
        <f t="shared" si="18"/>
        <v>Yes</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2915356074</v>
      </c>
      <c r="D82" s="7" t="str">
        <f t="shared" si="14"/>
        <v>N/A</v>
      </c>
      <c r="E82" s="26">
        <v>3237013064</v>
      </c>
      <c r="F82" s="7" t="str">
        <f t="shared" si="15"/>
        <v>N/A</v>
      </c>
      <c r="G82" s="26">
        <v>3661781810</v>
      </c>
      <c r="H82" s="7" t="str">
        <f t="shared" si="16"/>
        <v>N/A</v>
      </c>
      <c r="I82" s="8">
        <v>11.03</v>
      </c>
      <c r="J82" s="8">
        <v>13.12</v>
      </c>
      <c r="K82" s="25" t="s">
        <v>734</v>
      </c>
      <c r="L82" s="85" t="str">
        <f t="shared" ref="L82:L138" si="19">IF(J82="Div by 0", "N/A", IF(K82="N/A","N/A", IF(J82&gt;VALUE(MID(K82,1,2)), "No", IF(J82&lt;-1*VALUE(MID(K82,1,2)), "No", "Yes"))))</f>
        <v>Yes</v>
      </c>
    </row>
    <row r="83" spans="1:12" x14ac:dyDescent="0.25">
      <c r="A83" s="108" t="s">
        <v>363</v>
      </c>
      <c r="B83" s="21" t="s">
        <v>213</v>
      </c>
      <c r="C83" s="22">
        <v>105205</v>
      </c>
      <c r="D83" s="7" t="str">
        <f t="shared" ref="D83:D114" si="20">IF($B83="N/A","N/A",IF(C83&gt;10,"No",IF(C83&lt;-10,"No","Yes")))</f>
        <v>N/A</v>
      </c>
      <c r="E83" s="22">
        <v>111349</v>
      </c>
      <c r="F83" s="7" t="str">
        <f t="shared" ref="F83:F114" si="21">IF($B83="N/A","N/A",IF(E83&gt;10,"No",IF(E83&lt;-10,"No","Yes")))</f>
        <v>N/A</v>
      </c>
      <c r="G83" s="22">
        <v>117723</v>
      </c>
      <c r="H83" s="7" t="str">
        <f t="shared" ref="H83:H114" si="22">IF($B83="N/A","N/A",IF(G83&gt;10,"No",IF(G83&lt;-10,"No","Yes")))</f>
        <v>N/A</v>
      </c>
      <c r="I83" s="8">
        <v>5.84</v>
      </c>
      <c r="J83" s="8">
        <v>5.7240000000000002</v>
      </c>
      <c r="K83" s="25" t="s">
        <v>734</v>
      </c>
      <c r="L83" s="85" t="str">
        <f t="shared" si="19"/>
        <v>Yes</v>
      </c>
    </row>
    <row r="84" spans="1:12" x14ac:dyDescent="0.25">
      <c r="A84" s="108" t="s">
        <v>358</v>
      </c>
      <c r="B84" s="21" t="s">
        <v>213</v>
      </c>
      <c r="C84" s="26">
        <v>27711.193136999998</v>
      </c>
      <c r="D84" s="7" t="str">
        <f t="shared" si="20"/>
        <v>N/A</v>
      </c>
      <c r="E84" s="26">
        <v>29070.876829000001</v>
      </c>
      <c r="F84" s="7" t="str">
        <f t="shared" si="21"/>
        <v>N/A</v>
      </c>
      <c r="G84" s="26">
        <v>31105.067063999999</v>
      </c>
      <c r="H84" s="7" t="str">
        <f t="shared" si="22"/>
        <v>N/A</v>
      </c>
      <c r="I84" s="8">
        <v>4.907</v>
      </c>
      <c r="J84" s="8">
        <v>6.9969999999999999</v>
      </c>
      <c r="K84" s="25" t="s">
        <v>734</v>
      </c>
      <c r="L84" s="85" t="str">
        <f t="shared" si="19"/>
        <v>Yes</v>
      </c>
    </row>
    <row r="85" spans="1:12" ht="25" x14ac:dyDescent="0.25">
      <c r="A85" s="108" t="s">
        <v>1154</v>
      </c>
      <c r="B85" s="21" t="s">
        <v>213</v>
      </c>
      <c r="C85" s="26">
        <v>122353643</v>
      </c>
      <c r="D85" s="7" t="str">
        <f t="shared" si="20"/>
        <v>N/A</v>
      </c>
      <c r="E85" s="26">
        <v>158324505</v>
      </c>
      <c r="F85" s="7" t="str">
        <f t="shared" si="21"/>
        <v>N/A</v>
      </c>
      <c r="G85" s="26">
        <v>179079467</v>
      </c>
      <c r="H85" s="7" t="str">
        <f t="shared" si="22"/>
        <v>N/A</v>
      </c>
      <c r="I85" s="8">
        <v>29.4</v>
      </c>
      <c r="J85" s="8">
        <v>13.11</v>
      </c>
      <c r="K85" s="25" t="s">
        <v>734</v>
      </c>
      <c r="L85" s="85" t="str">
        <f t="shared" si="19"/>
        <v>Yes</v>
      </c>
    </row>
    <row r="86" spans="1:12" x14ac:dyDescent="0.25">
      <c r="A86" s="108" t="s">
        <v>724</v>
      </c>
      <c r="B86" s="21" t="s">
        <v>213</v>
      </c>
      <c r="C86" s="22">
        <v>100637</v>
      </c>
      <c r="D86" s="7" t="str">
        <f t="shared" si="20"/>
        <v>N/A</v>
      </c>
      <c r="E86" s="22">
        <v>109362</v>
      </c>
      <c r="F86" s="7" t="str">
        <f t="shared" si="21"/>
        <v>N/A</v>
      </c>
      <c r="G86" s="22">
        <v>115194</v>
      </c>
      <c r="H86" s="7" t="str">
        <f t="shared" si="22"/>
        <v>N/A</v>
      </c>
      <c r="I86" s="8">
        <v>8.67</v>
      </c>
      <c r="J86" s="8">
        <v>5.3330000000000002</v>
      </c>
      <c r="K86" s="25" t="s">
        <v>734</v>
      </c>
      <c r="L86" s="85" t="str">
        <f t="shared" si="19"/>
        <v>Yes</v>
      </c>
    </row>
    <row r="87" spans="1:12" ht="25" x14ac:dyDescent="0.25">
      <c r="A87" s="108" t="s">
        <v>1155</v>
      </c>
      <c r="B87" s="21" t="s">
        <v>213</v>
      </c>
      <c r="C87" s="26">
        <v>1215.7918360000001</v>
      </c>
      <c r="D87" s="7" t="str">
        <f t="shared" si="20"/>
        <v>N/A</v>
      </c>
      <c r="E87" s="26">
        <v>1447.7104022000001</v>
      </c>
      <c r="F87" s="7" t="str">
        <f t="shared" si="21"/>
        <v>N/A</v>
      </c>
      <c r="G87" s="26">
        <v>1554.5902304000001</v>
      </c>
      <c r="H87" s="7" t="str">
        <f t="shared" si="22"/>
        <v>N/A</v>
      </c>
      <c r="I87" s="8">
        <v>19.079999999999998</v>
      </c>
      <c r="J87" s="8">
        <v>7.383</v>
      </c>
      <c r="K87" s="25" t="s">
        <v>734</v>
      </c>
      <c r="L87" s="85" t="str">
        <f t="shared" si="19"/>
        <v>Yes</v>
      </c>
    </row>
    <row r="88" spans="1:12" ht="25" x14ac:dyDescent="0.25">
      <c r="A88" s="108" t="s">
        <v>1156</v>
      </c>
      <c r="B88" s="21" t="s">
        <v>213</v>
      </c>
      <c r="C88" s="26">
        <v>1139533054</v>
      </c>
      <c r="D88" s="7" t="str">
        <f t="shared" si="20"/>
        <v>N/A</v>
      </c>
      <c r="E88" s="26">
        <v>1214949402</v>
      </c>
      <c r="F88" s="7" t="str">
        <f t="shared" si="21"/>
        <v>N/A</v>
      </c>
      <c r="G88" s="26">
        <v>1259474886</v>
      </c>
      <c r="H88" s="7" t="str">
        <f t="shared" si="22"/>
        <v>N/A</v>
      </c>
      <c r="I88" s="8">
        <v>6.6180000000000003</v>
      </c>
      <c r="J88" s="8">
        <v>3.665</v>
      </c>
      <c r="K88" s="25" t="s">
        <v>734</v>
      </c>
      <c r="L88" s="85" t="str">
        <f t="shared" si="19"/>
        <v>Yes</v>
      </c>
    </row>
    <row r="89" spans="1:12" x14ac:dyDescent="0.25">
      <c r="A89" s="108" t="s">
        <v>725</v>
      </c>
      <c r="B89" s="21" t="s">
        <v>213</v>
      </c>
      <c r="C89" s="22">
        <v>13000</v>
      </c>
      <c r="D89" s="7" t="str">
        <f t="shared" si="20"/>
        <v>N/A</v>
      </c>
      <c r="E89" s="22">
        <v>13326</v>
      </c>
      <c r="F89" s="7" t="str">
        <f t="shared" si="21"/>
        <v>N/A</v>
      </c>
      <c r="G89" s="22">
        <v>13509</v>
      </c>
      <c r="H89" s="7" t="str">
        <f t="shared" si="22"/>
        <v>N/A</v>
      </c>
      <c r="I89" s="8">
        <v>2.508</v>
      </c>
      <c r="J89" s="8">
        <v>1.373</v>
      </c>
      <c r="K89" s="25" t="s">
        <v>734</v>
      </c>
      <c r="L89" s="85" t="str">
        <f t="shared" si="19"/>
        <v>Yes</v>
      </c>
    </row>
    <row r="90" spans="1:12" ht="25" x14ac:dyDescent="0.25">
      <c r="A90" s="108" t="s">
        <v>1157</v>
      </c>
      <c r="B90" s="21" t="s">
        <v>213</v>
      </c>
      <c r="C90" s="26">
        <v>87656.388768999997</v>
      </c>
      <c r="D90" s="7" t="str">
        <f t="shared" si="20"/>
        <v>N/A</v>
      </c>
      <c r="E90" s="26">
        <v>91171.349392000004</v>
      </c>
      <c r="F90" s="7" t="str">
        <f t="shared" si="21"/>
        <v>N/A</v>
      </c>
      <c r="G90" s="26">
        <v>93232.281145999994</v>
      </c>
      <c r="H90" s="7" t="str">
        <f t="shared" si="22"/>
        <v>N/A</v>
      </c>
      <c r="I90" s="8">
        <v>4.01</v>
      </c>
      <c r="J90" s="8">
        <v>2.2610000000000001</v>
      </c>
      <c r="K90" s="25" t="s">
        <v>734</v>
      </c>
      <c r="L90" s="85" t="str">
        <f t="shared" si="19"/>
        <v>Yes</v>
      </c>
    </row>
    <row r="91" spans="1:12" ht="25" x14ac:dyDescent="0.25">
      <c r="A91" s="108" t="s">
        <v>1158</v>
      </c>
      <c r="B91" s="21" t="s">
        <v>213</v>
      </c>
      <c r="C91" s="26">
        <v>25422990</v>
      </c>
      <c r="D91" s="7" t="str">
        <f t="shared" si="20"/>
        <v>N/A</v>
      </c>
      <c r="E91" s="26">
        <v>29606411</v>
      </c>
      <c r="F91" s="7" t="str">
        <f t="shared" si="21"/>
        <v>N/A</v>
      </c>
      <c r="G91" s="26">
        <v>33665332</v>
      </c>
      <c r="H91" s="7" t="str">
        <f t="shared" si="22"/>
        <v>N/A</v>
      </c>
      <c r="I91" s="8">
        <v>16.46</v>
      </c>
      <c r="J91" s="8">
        <v>13.71</v>
      </c>
      <c r="K91" s="25" t="s">
        <v>734</v>
      </c>
      <c r="L91" s="85" t="str">
        <f t="shared" si="19"/>
        <v>Yes</v>
      </c>
    </row>
    <row r="92" spans="1:12" x14ac:dyDescent="0.25">
      <c r="A92" s="108" t="s">
        <v>726</v>
      </c>
      <c r="B92" s="21" t="s">
        <v>213</v>
      </c>
      <c r="C92" s="22">
        <v>3844</v>
      </c>
      <c r="D92" s="7" t="str">
        <f t="shared" si="20"/>
        <v>N/A</v>
      </c>
      <c r="E92" s="22">
        <v>4200</v>
      </c>
      <c r="F92" s="7" t="str">
        <f t="shared" si="21"/>
        <v>N/A</v>
      </c>
      <c r="G92" s="22">
        <v>4258</v>
      </c>
      <c r="H92" s="7" t="str">
        <f t="shared" si="22"/>
        <v>N/A</v>
      </c>
      <c r="I92" s="8">
        <v>9.2609999999999992</v>
      </c>
      <c r="J92" s="8">
        <v>1.381</v>
      </c>
      <c r="K92" s="25" t="s">
        <v>734</v>
      </c>
      <c r="L92" s="85" t="str">
        <f t="shared" si="19"/>
        <v>Yes</v>
      </c>
    </row>
    <row r="93" spans="1:12" ht="25" x14ac:dyDescent="0.25">
      <c r="A93" s="108" t="s">
        <v>1159</v>
      </c>
      <c r="B93" s="21" t="s">
        <v>213</v>
      </c>
      <c r="C93" s="26">
        <v>6613.6810613999996</v>
      </c>
      <c r="D93" s="7" t="str">
        <f t="shared" si="20"/>
        <v>N/A</v>
      </c>
      <c r="E93" s="26">
        <v>7049.1454762000003</v>
      </c>
      <c r="F93" s="7" t="str">
        <f t="shared" si="21"/>
        <v>N/A</v>
      </c>
      <c r="G93" s="26">
        <v>7906.3720056000002</v>
      </c>
      <c r="H93" s="7" t="str">
        <f t="shared" si="22"/>
        <v>N/A</v>
      </c>
      <c r="I93" s="8">
        <v>6.5839999999999996</v>
      </c>
      <c r="J93" s="8">
        <v>12.16</v>
      </c>
      <c r="K93" s="25" t="s">
        <v>734</v>
      </c>
      <c r="L93" s="85" t="str">
        <f t="shared" si="19"/>
        <v>Yes</v>
      </c>
    </row>
    <row r="94" spans="1:12" x14ac:dyDescent="0.25">
      <c r="A94" s="108" t="s">
        <v>1160</v>
      </c>
      <c r="B94" s="21" t="s">
        <v>213</v>
      </c>
      <c r="C94" s="26">
        <v>261388123</v>
      </c>
      <c r="D94" s="7" t="str">
        <f t="shared" si="20"/>
        <v>N/A</v>
      </c>
      <c r="E94" s="26">
        <v>281555943</v>
      </c>
      <c r="F94" s="7" t="str">
        <f t="shared" si="21"/>
        <v>N/A</v>
      </c>
      <c r="G94" s="26">
        <v>293269614</v>
      </c>
      <c r="H94" s="7" t="str">
        <f t="shared" si="22"/>
        <v>N/A</v>
      </c>
      <c r="I94" s="8">
        <v>7.7160000000000002</v>
      </c>
      <c r="J94" s="8">
        <v>4.16</v>
      </c>
      <c r="K94" s="25" t="s">
        <v>734</v>
      </c>
      <c r="L94" s="85" t="str">
        <f t="shared" si="19"/>
        <v>Yes</v>
      </c>
    </row>
    <row r="95" spans="1:12" x14ac:dyDescent="0.25">
      <c r="A95" s="108" t="s">
        <v>727</v>
      </c>
      <c r="B95" s="21" t="s">
        <v>213</v>
      </c>
      <c r="C95" s="22">
        <v>20383</v>
      </c>
      <c r="D95" s="7" t="str">
        <f t="shared" si="20"/>
        <v>N/A</v>
      </c>
      <c r="E95" s="22">
        <v>20964</v>
      </c>
      <c r="F95" s="7" t="str">
        <f t="shared" si="21"/>
        <v>N/A</v>
      </c>
      <c r="G95" s="22">
        <v>21575</v>
      </c>
      <c r="H95" s="7" t="str">
        <f t="shared" si="22"/>
        <v>N/A</v>
      </c>
      <c r="I95" s="8">
        <v>2.85</v>
      </c>
      <c r="J95" s="8">
        <v>2.915</v>
      </c>
      <c r="K95" s="25" t="s">
        <v>734</v>
      </c>
      <c r="L95" s="85" t="str">
        <f t="shared" si="19"/>
        <v>Yes</v>
      </c>
    </row>
    <row r="96" spans="1:12" x14ac:dyDescent="0.25">
      <c r="A96" s="108" t="s">
        <v>1161</v>
      </c>
      <c r="B96" s="21" t="s">
        <v>213</v>
      </c>
      <c r="C96" s="26">
        <v>12823.829809000001</v>
      </c>
      <c r="D96" s="7" t="str">
        <f t="shared" si="20"/>
        <v>N/A</v>
      </c>
      <c r="E96" s="26">
        <v>13430.449484999999</v>
      </c>
      <c r="F96" s="7" t="str">
        <f t="shared" si="21"/>
        <v>N/A</v>
      </c>
      <c r="G96" s="26">
        <v>13593.029618</v>
      </c>
      <c r="H96" s="7" t="str">
        <f t="shared" si="22"/>
        <v>N/A</v>
      </c>
      <c r="I96" s="8">
        <v>4.7300000000000004</v>
      </c>
      <c r="J96" s="8">
        <v>1.2110000000000001</v>
      </c>
      <c r="K96" s="25" t="s">
        <v>734</v>
      </c>
      <c r="L96" s="85" t="str">
        <f t="shared" si="19"/>
        <v>Yes</v>
      </c>
    </row>
    <row r="97" spans="1:12" x14ac:dyDescent="0.25">
      <c r="A97" s="108" t="s">
        <v>1162</v>
      </c>
      <c r="B97" s="21" t="s">
        <v>213</v>
      </c>
      <c r="C97" s="26">
        <v>79648848</v>
      </c>
      <c r="D97" s="7" t="str">
        <f t="shared" si="20"/>
        <v>N/A</v>
      </c>
      <c r="E97" s="26">
        <v>94420000</v>
      </c>
      <c r="F97" s="7" t="str">
        <f t="shared" si="21"/>
        <v>N/A</v>
      </c>
      <c r="G97" s="26">
        <v>116307624</v>
      </c>
      <c r="H97" s="7" t="str">
        <f t="shared" si="22"/>
        <v>N/A</v>
      </c>
      <c r="I97" s="8">
        <v>18.55</v>
      </c>
      <c r="J97" s="8">
        <v>23.18</v>
      </c>
      <c r="K97" s="25" t="s">
        <v>734</v>
      </c>
      <c r="L97" s="85" t="str">
        <f t="shared" si="19"/>
        <v>Yes</v>
      </c>
    </row>
    <row r="98" spans="1:12" x14ac:dyDescent="0.25">
      <c r="A98" s="108" t="s">
        <v>517</v>
      </c>
      <c r="B98" s="21" t="s">
        <v>213</v>
      </c>
      <c r="C98" s="22">
        <v>2658</v>
      </c>
      <c r="D98" s="7" t="str">
        <f t="shared" si="20"/>
        <v>N/A</v>
      </c>
      <c r="E98" s="22">
        <v>2647</v>
      </c>
      <c r="F98" s="7" t="str">
        <f t="shared" si="21"/>
        <v>N/A</v>
      </c>
      <c r="G98" s="22">
        <v>2771</v>
      </c>
      <c r="H98" s="7" t="str">
        <f t="shared" si="22"/>
        <v>N/A</v>
      </c>
      <c r="I98" s="8">
        <v>-0.41399999999999998</v>
      </c>
      <c r="J98" s="8">
        <v>4.6849999999999996</v>
      </c>
      <c r="K98" s="25" t="s">
        <v>734</v>
      </c>
      <c r="L98" s="85" t="str">
        <f t="shared" si="19"/>
        <v>Yes</v>
      </c>
    </row>
    <row r="99" spans="1:12" x14ac:dyDescent="0.25">
      <c r="A99" s="108" t="s">
        <v>1163</v>
      </c>
      <c r="B99" s="21" t="s">
        <v>213</v>
      </c>
      <c r="C99" s="26">
        <v>29965.706546000001</v>
      </c>
      <c r="D99" s="7" t="str">
        <f t="shared" si="20"/>
        <v>N/A</v>
      </c>
      <c r="E99" s="26">
        <v>35670.570457000002</v>
      </c>
      <c r="F99" s="7" t="str">
        <f t="shared" si="21"/>
        <v>N/A</v>
      </c>
      <c r="G99" s="26">
        <v>41973.159147999999</v>
      </c>
      <c r="H99" s="7" t="str">
        <f t="shared" si="22"/>
        <v>N/A</v>
      </c>
      <c r="I99" s="8">
        <v>19.04</v>
      </c>
      <c r="J99" s="8">
        <v>17.670000000000002</v>
      </c>
      <c r="K99" s="25" t="s">
        <v>734</v>
      </c>
      <c r="L99" s="85" t="str">
        <f t="shared" si="19"/>
        <v>Yes</v>
      </c>
    </row>
    <row r="100" spans="1:12" ht="25" x14ac:dyDescent="0.25">
      <c r="A100" s="108" t="s">
        <v>1164</v>
      </c>
      <c r="B100" s="21" t="s">
        <v>213</v>
      </c>
      <c r="C100" s="26">
        <v>8415755</v>
      </c>
      <c r="D100" s="7" t="str">
        <f t="shared" si="20"/>
        <v>N/A</v>
      </c>
      <c r="E100" s="26">
        <v>9536438</v>
      </c>
      <c r="F100" s="7" t="str">
        <f t="shared" si="21"/>
        <v>N/A</v>
      </c>
      <c r="G100" s="26">
        <v>11802625</v>
      </c>
      <c r="H100" s="7" t="str">
        <f t="shared" si="22"/>
        <v>N/A</v>
      </c>
      <c r="I100" s="8">
        <v>13.32</v>
      </c>
      <c r="J100" s="8">
        <v>23.76</v>
      </c>
      <c r="K100" s="25" t="s">
        <v>734</v>
      </c>
      <c r="L100" s="85" t="str">
        <f t="shared" si="19"/>
        <v>Yes</v>
      </c>
    </row>
    <row r="101" spans="1:12" x14ac:dyDescent="0.25">
      <c r="A101" s="108" t="s">
        <v>518</v>
      </c>
      <c r="B101" s="21" t="s">
        <v>213</v>
      </c>
      <c r="C101" s="22">
        <v>7802</v>
      </c>
      <c r="D101" s="7" t="str">
        <f t="shared" si="20"/>
        <v>N/A</v>
      </c>
      <c r="E101" s="22">
        <v>8330</v>
      </c>
      <c r="F101" s="7" t="str">
        <f t="shared" si="21"/>
        <v>N/A</v>
      </c>
      <c r="G101" s="22">
        <v>9888</v>
      </c>
      <c r="H101" s="7" t="str">
        <f t="shared" si="22"/>
        <v>N/A</v>
      </c>
      <c r="I101" s="8">
        <v>6.7670000000000003</v>
      </c>
      <c r="J101" s="8">
        <v>18.7</v>
      </c>
      <c r="K101" s="25" t="s">
        <v>734</v>
      </c>
      <c r="L101" s="85" t="str">
        <f t="shared" si="19"/>
        <v>Yes</v>
      </c>
    </row>
    <row r="102" spans="1:12" ht="25" x14ac:dyDescent="0.25">
      <c r="A102" s="108" t="s">
        <v>1165</v>
      </c>
      <c r="B102" s="21" t="s">
        <v>213</v>
      </c>
      <c r="C102" s="26">
        <v>1078.6663676000001</v>
      </c>
      <c r="D102" s="7" t="str">
        <f t="shared" si="20"/>
        <v>N/A</v>
      </c>
      <c r="E102" s="26">
        <v>1144.8304922</v>
      </c>
      <c r="F102" s="7" t="str">
        <f t="shared" si="21"/>
        <v>N/A</v>
      </c>
      <c r="G102" s="26">
        <v>1193.6311691000001</v>
      </c>
      <c r="H102" s="7" t="str">
        <f t="shared" si="22"/>
        <v>N/A</v>
      </c>
      <c r="I102" s="8">
        <v>6.1340000000000003</v>
      </c>
      <c r="J102" s="8">
        <v>4.2629999999999999</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1086248798</v>
      </c>
      <c r="D106" s="7" t="str">
        <f t="shared" si="20"/>
        <v>N/A</v>
      </c>
      <c r="E106" s="26">
        <v>1254051682</v>
      </c>
      <c r="F106" s="7" t="str">
        <f t="shared" si="21"/>
        <v>N/A</v>
      </c>
      <c r="G106" s="26">
        <v>1556838683</v>
      </c>
      <c r="H106" s="7" t="str">
        <f t="shared" si="22"/>
        <v>N/A</v>
      </c>
      <c r="I106" s="8">
        <v>15.45</v>
      </c>
      <c r="J106" s="8">
        <v>24.14</v>
      </c>
      <c r="K106" s="25" t="s">
        <v>734</v>
      </c>
      <c r="L106" s="85" t="str">
        <f t="shared" si="19"/>
        <v>Yes</v>
      </c>
    </row>
    <row r="107" spans="1:12" x14ac:dyDescent="0.25">
      <c r="A107" s="108" t="s">
        <v>520</v>
      </c>
      <c r="B107" s="21" t="s">
        <v>213</v>
      </c>
      <c r="C107" s="22">
        <v>54831</v>
      </c>
      <c r="D107" s="7" t="str">
        <f t="shared" si="20"/>
        <v>N/A</v>
      </c>
      <c r="E107" s="22">
        <v>59535</v>
      </c>
      <c r="F107" s="7" t="str">
        <f t="shared" si="21"/>
        <v>N/A</v>
      </c>
      <c r="G107" s="22">
        <v>66137</v>
      </c>
      <c r="H107" s="7" t="str">
        <f t="shared" si="22"/>
        <v>N/A</v>
      </c>
      <c r="I107" s="8">
        <v>8.5790000000000006</v>
      </c>
      <c r="J107" s="8">
        <v>11.09</v>
      </c>
      <c r="K107" s="25" t="s">
        <v>734</v>
      </c>
      <c r="L107" s="85" t="str">
        <f t="shared" si="19"/>
        <v>Yes</v>
      </c>
    </row>
    <row r="108" spans="1:12" ht="25" x14ac:dyDescent="0.25">
      <c r="A108" s="108" t="s">
        <v>1169</v>
      </c>
      <c r="B108" s="21" t="s">
        <v>213</v>
      </c>
      <c r="C108" s="26">
        <v>19810.851489000001</v>
      </c>
      <c r="D108" s="7" t="str">
        <f t="shared" si="20"/>
        <v>N/A</v>
      </c>
      <c r="E108" s="26">
        <v>21064.108205</v>
      </c>
      <c r="F108" s="7" t="str">
        <f t="shared" si="21"/>
        <v>N/A</v>
      </c>
      <c r="G108" s="26">
        <v>23539.602385999999</v>
      </c>
      <c r="H108" s="7" t="str">
        <f t="shared" si="22"/>
        <v>N/A</v>
      </c>
      <c r="I108" s="8">
        <v>6.3259999999999996</v>
      </c>
      <c r="J108" s="8">
        <v>11.75</v>
      </c>
      <c r="K108" s="25" t="s">
        <v>734</v>
      </c>
      <c r="L108" s="85" t="str">
        <f t="shared" si="19"/>
        <v>Yes</v>
      </c>
    </row>
    <row r="109" spans="1:12" ht="25" x14ac:dyDescent="0.25">
      <c r="A109" s="108" t="s">
        <v>1170</v>
      </c>
      <c r="B109" s="21" t="s">
        <v>213</v>
      </c>
      <c r="C109" s="26">
        <v>17136271</v>
      </c>
      <c r="D109" s="7" t="str">
        <f t="shared" si="20"/>
        <v>N/A</v>
      </c>
      <c r="E109" s="26">
        <v>14043372</v>
      </c>
      <c r="F109" s="7" t="str">
        <f t="shared" si="21"/>
        <v>N/A</v>
      </c>
      <c r="G109" s="26">
        <v>14644113</v>
      </c>
      <c r="H109" s="7" t="str">
        <f t="shared" si="22"/>
        <v>N/A</v>
      </c>
      <c r="I109" s="8">
        <v>-18</v>
      </c>
      <c r="J109" s="8">
        <v>4.2779999999999996</v>
      </c>
      <c r="K109" s="25" t="s">
        <v>734</v>
      </c>
      <c r="L109" s="85" t="str">
        <f t="shared" si="19"/>
        <v>Yes</v>
      </c>
    </row>
    <row r="110" spans="1:12" x14ac:dyDescent="0.25">
      <c r="A110" s="108" t="s">
        <v>521</v>
      </c>
      <c r="B110" s="21" t="s">
        <v>213</v>
      </c>
      <c r="C110" s="22">
        <v>6939</v>
      </c>
      <c r="D110" s="7" t="str">
        <f t="shared" si="20"/>
        <v>N/A</v>
      </c>
      <c r="E110" s="22">
        <v>6529</v>
      </c>
      <c r="F110" s="7" t="str">
        <f t="shared" si="21"/>
        <v>N/A</v>
      </c>
      <c r="G110" s="22">
        <v>6836</v>
      </c>
      <c r="H110" s="7" t="str">
        <f t="shared" si="22"/>
        <v>N/A</v>
      </c>
      <c r="I110" s="8">
        <v>-5.91</v>
      </c>
      <c r="J110" s="8">
        <v>4.702</v>
      </c>
      <c r="K110" s="25" t="s">
        <v>734</v>
      </c>
      <c r="L110" s="85" t="str">
        <f t="shared" si="19"/>
        <v>Yes</v>
      </c>
    </row>
    <row r="111" spans="1:12" ht="25" x14ac:dyDescent="0.25">
      <c r="A111" s="108" t="s">
        <v>1171</v>
      </c>
      <c r="B111" s="21" t="s">
        <v>213</v>
      </c>
      <c r="C111" s="26">
        <v>2469.5591583999999</v>
      </c>
      <c r="D111" s="7" t="str">
        <f t="shared" si="20"/>
        <v>N/A</v>
      </c>
      <c r="E111" s="26">
        <v>2150.9223465</v>
      </c>
      <c r="F111" s="7" t="str">
        <f t="shared" si="21"/>
        <v>N/A</v>
      </c>
      <c r="G111" s="26">
        <v>2142.2049443999999</v>
      </c>
      <c r="H111" s="7" t="str">
        <f t="shared" si="22"/>
        <v>N/A</v>
      </c>
      <c r="I111" s="8">
        <v>-12.9</v>
      </c>
      <c r="J111" s="8">
        <v>-0.40500000000000003</v>
      </c>
      <c r="K111" s="25" t="s">
        <v>734</v>
      </c>
      <c r="L111" s="85" t="str">
        <f t="shared" si="19"/>
        <v>Yes</v>
      </c>
    </row>
    <row r="112" spans="1:12" ht="25" x14ac:dyDescent="0.25">
      <c r="A112" s="108" t="s">
        <v>1172</v>
      </c>
      <c r="B112" s="21" t="s">
        <v>213</v>
      </c>
      <c r="C112" s="26">
        <v>12912936</v>
      </c>
      <c r="D112" s="7" t="str">
        <f t="shared" si="20"/>
        <v>N/A</v>
      </c>
      <c r="E112" s="26">
        <v>17260834</v>
      </c>
      <c r="F112" s="7" t="str">
        <f t="shared" si="21"/>
        <v>N/A</v>
      </c>
      <c r="G112" s="26">
        <v>22869053</v>
      </c>
      <c r="H112" s="7" t="str">
        <f t="shared" si="22"/>
        <v>N/A</v>
      </c>
      <c r="I112" s="8">
        <v>33.67</v>
      </c>
      <c r="J112" s="8">
        <v>32.49</v>
      </c>
      <c r="K112" s="25" t="s">
        <v>734</v>
      </c>
      <c r="L112" s="85" t="str">
        <f t="shared" si="19"/>
        <v>No</v>
      </c>
    </row>
    <row r="113" spans="1:12" x14ac:dyDescent="0.25">
      <c r="A113" s="108" t="s">
        <v>522</v>
      </c>
      <c r="B113" s="21" t="s">
        <v>213</v>
      </c>
      <c r="C113" s="22">
        <v>5195</v>
      </c>
      <c r="D113" s="7" t="str">
        <f t="shared" si="20"/>
        <v>N/A</v>
      </c>
      <c r="E113" s="22">
        <v>5804</v>
      </c>
      <c r="F113" s="7" t="str">
        <f t="shared" si="21"/>
        <v>N/A</v>
      </c>
      <c r="G113" s="22">
        <v>6699</v>
      </c>
      <c r="H113" s="7" t="str">
        <f t="shared" si="22"/>
        <v>N/A</v>
      </c>
      <c r="I113" s="8">
        <v>11.72</v>
      </c>
      <c r="J113" s="8">
        <v>15.42</v>
      </c>
      <c r="K113" s="25" t="s">
        <v>734</v>
      </c>
      <c r="L113" s="85" t="str">
        <f t="shared" si="19"/>
        <v>Yes</v>
      </c>
    </row>
    <row r="114" spans="1:12" ht="25" x14ac:dyDescent="0.25">
      <c r="A114" s="108" t="s">
        <v>1173</v>
      </c>
      <c r="B114" s="21" t="s">
        <v>213</v>
      </c>
      <c r="C114" s="26">
        <v>2485.6469682000002</v>
      </c>
      <c r="D114" s="7" t="str">
        <f t="shared" si="20"/>
        <v>N/A</v>
      </c>
      <c r="E114" s="26">
        <v>2973.9548586999999</v>
      </c>
      <c r="F114" s="7" t="str">
        <f t="shared" si="21"/>
        <v>N/A</v>
      </c>
      <c r="G114" s="26">
        <v>3413.8010150999999</v>
      </c>
      <c r="H114" s="7" t="str">
        <f t="shared" si="22"/>
        <v>N/A</v>
      </c>
      <c r="I114" s="8">
        <v>19.649999999999999</v>
      </c>
      <c r="J114" s="8">
        <v>14.79</v>
      </c>
      <c r="K114" s="25" t="s">
        <v>734</v>
      </c>
      <c r="L114" s="85" t="str">
        <f t="shared" si="19"/>
        <v>Yes</v>
      </c>
    </row>
    <row r="115" spans="1:12" ht="25" x14ac:dyDescent="0.25">
      <c r="A115" s="108" t="s">
        <v>1174</v>
      </c>
      <c r="B115" s="21" t="s">
        <v>213</v>
      </c>
      <c r="C115" s="26">
        <v>73536716</v>
      </c>
      <c r="D115" s="7" t="str">
        <f t="shared" ref="D115:D146" si="23">IF($B115="N/A","N/A",IF(C115&gt;10,"No",IF(C115&lt;-10,"No","Yes")))</f>
        <v>N/A</v>
      </c>
      <c r="E115" s="26">
        <v>75314183</v>
      </c>
      <c r="F115" s="7" t="str">
        <f t="shared" ref="F115:F146" si="24">IF($B115="N/A","N/A",IF(E115&gt;10,"No",IF(E115&lt;-10,"No","Yes")))</f>
        <v>N/A</v>
      </c>
      <c r="G115" s="26">
        <v>77258031</v>
      </c>
      <c r="H115" s="7" t="str">
        <f t="shared" ref="H115:H146" si="25">IF($B115="N/A","N/A",IF(G115&gt;10,"No",IF(G115&lt;-10,"No","Yes")))</f>
        <v>N/A</v>
      </c>
      <c r="I115" s="8">
        <v>2.4169999999999998</v>
      </c>
      <c r="J115" s="8">
        <v>2.581</v>
      </c>
      <c r="K115" s="25" t="s">
        <v>734</v>
      </c>
      <c r="L115" s="85" t="str">
        <f t="shared" si="19"/>
        <v>Yes</v>
      </c>
    </row>
    <row r="116" spans="1:12" ht="25" x14ac:dyDescent="0.25">
      <c r="A116" s="108" t="s">
        <v>523</v>
      </c>
      <c r="B116" s="21" t="s">
        <v>213</v>
      </c>
      <c r="C116" s="22">
        <v>22986</v>
      </c>
      <c r="D116" s="7" t="str">
        <f t="shared" si="23"/>
        <v>N/A</v>
      </c>
      <c r="E116" s="22">
        <v>23191</v>
      </c>
      <c r="F116" s="7" t="str">
        <f t="shared" si="24"/>
        <v>N/A</v>
      </c>
      <c r="G116" s="22">
        <v>22330</v>
      </c>
      <c r="H116" s="7" t="str">
        <f t="shared" si="25"/>
        <v>N/A</v>
      </c>
      <c r="I116" s="8">
        <v>0.89180000000000004</v>
      </c>
      <c r="J116" s="8">
        <v>-3.71</v>
      </c>
      <c r="K116" s="25" t="s">
        <v>734</v>
      </c>
      <c r="L116" s="85" t="str">
        <f t="shared" si="19"/>
        <v>Yes</v>
      </c>
    </row>
    <row r="117" spans="1:12" ht="25" x14ac:dyDescent="0.25">
      <c r="A117" s="108" t="s">
        <v>1175</v>
      </c>
      <c r="B117" s="21" t="s">
        <v>213</v>
      </c>
      <c r="C117" s="26">
        <v>3199.1958583000001</v>
      </c>
      <c r="D117" s="7" t="str">
        <f t="shared" si="23"/>
        <v>N/A</v>
      </c>
      <c r="E117" s="26">
        <v>3247.560821</v>
      </c>
      <c r="F117" s="7" t="str">
        <f t="shared" si="24"/>
        <v>N/A</v>
      </c>
      <c r="G117" s="26">
        <v>3459.8312136</v>
      </c>
      <c r="H117" s="7" t="str">
        <f t="shared" si="25"/>
        <v>N/A</v>
      </c>
      <c r="I117" s="8">
        <v>1.512</v>
      </c>
      <c r="J117" s="8">
        <v>6.5359999999999996</v>
      </c>
      <c r="K117" s="25" t="s">
        <v>734</v>
      </c>
      <c r="L117" s="85" t="str">
        <f t="shared" si="19"/>
        <v>Yes</v>
      </c>
    </row>
    <row r="118" spans="1:12" ht="25" x14ac:dyDescent="0.25">
      <c r="A118" s="108" t="s">
        <v>1176</v>
      </c>
      <c r="B118" s="21" t="s">
        <v>213</v>
      </c>
      <c r="C118" s="26">
        <v>22531397</v>
      </c>
      <c r="D118" s="7" t="str">
        <f t="shared" si="23"/>
        <v>N/A</v>
      </c>
      <c r="E118" s="26">
        <v>18118233</v>
      </c>
      <c r="F118" s="7" t="str">
        <f t="shared" si="24"/>
        <v>N/A</v>
      </c>
      <c r="G118" s="26">
        <v>19649671</v>
      </c>
      <c r="H118" s="7" t="str">
        <f t="shared" si="25"/>
        <v>N/A</v>
      </c>
      <c r="I118" s="8">
        <v>-19.600000000000001</v>
      </c>
      <c r="J118" s="8">
        <v>8.452</v>
      </c>
      <c r="K118" s="25" t="s">
        <v>734</v>
      </c>
      <c r="L118" s="85" t="str">
        <f t="shared" si="19"/>
        <v>Yes</v>
      </c>
    </row>
    <row r="119" spans="1:12" ht="25" x14ac:dyDescent="0.25">
      <c r="A119" s="108" t="s">
        <v>524</v>
      </c>
      <c r="B119" s="21" t="s">
        <v>213</v>
      </c>
      <c r="C119" s="22">
        <v>23481</v>
      </c>
      <c r="D119" s="7" t="str">
        <f t="shared" si="23"/>
        <v>N/A</v>
      </c>
      <c r="E119" s="22">
        <v>21010</v>
      </c>
      <c r="F119" s="7" t="str">
        <f t="shared" si="24"/>
        <v>N/A</v>
      </c>
      <c r="G119" s="22">
        <v>21025</v>
      </c>
      <c r="H119" s="7" t="str">
        <f t="shared" si="25"/>
        <v>N/A</v>
      </c>
      <c r="I119" s="8">
        <v>-10.5</v>
      </c>
      <c r="J119" s="8">
        <v>7.1400000000000005E-2</v>
      </c>
      <c r="K119" s="25" t="s">
        <v>734</v>
      </c>
      <c r="L119" s="85" t="str">
        <f t="shared" si="19"/>
        <v>Yes</v>
      </c>
    </row>
    <row r="120" spans="1:12" ht="25" x14ac:dyDescent="0.25">
      <c r="A120" s="108" t="s">
        <v>1177</v>
      </c>
      <c r="B120" s="21" t="s">
        <v>213</v>
      </c>
      <c r="C120" s="26">
        <v>959.55866445000004</v>
      </c>
      <c r="D120" s="7" t="str">
        <f t="shared" si="23"/>
        <v>N/A</v>
      </c>
      <c r="E120" s="26">
        <v>862.36235125999997</v>
      </c>
      <c r="F120" s="7" t="str">
        <f t="shared" si="24"/>
        <v>N/A</v>
      </c>
      <c r="G120" s="26">
        <v>934.58601665000003</v>
      </c>
      <c r="H120" s="7" t="str">
        <f t="shared" si="25"/>
        <v>N/A</v>
      </c>
      <c r="I120" s="8">
        <v>-10.1</v>
      </c>
      <c r="J120" s="8">
        <v>8.375</v>
      </c>
      <c r="K120" s="25" t="s">
        <v>734</v>
      </c>
      <c r="L120" s="85" t="str">
        <f t="shared" si="19"/>
        <v>Yes</v>
      </c>
    </row>
    <row r="121" spans="1:12" ht="25" x14ac:dyDescent="0.25">
      <c r="A121" s="108" t="s">
        <v>1178</v>
      </c>
      <c r="B121" s="21" t="s">
        <v>213</v>
      </c>
      <c r="C121" s="26">
        <v>3471976</v>
      </c>
      <c r="D121" s="7" t="str">
        <f t="shared" si="23"/>
        <v>N/A</v>
      </c>
      <c r="E121" s="26">
        <v>893912</v>
      </c>
      <c r="F121" s="7" t="str">
        <f t="shared" si="24"/>
        <v>N/A</v>
      </c>
      <c r="G121" s="26">
        <v>723207</v>
      </c>
      <c r="H121" s="7" t="str">
        <f t="shared" si="25"/>
        <v>N/A</v>
      </c>
      <c r="I121" s="8">
        <v>-74.3</v>
      </c>
      <c r="J121" s="8">
        <v>-19.100000000000001</v>
      </c>
      <c r="K121" s="25" t="s">
        <v>734</v>
      </c>
      <c r="L121" s="85" t="str">
        <f t="shared" si="19"/>
        <v>Yes</v>
      </c>
    </row>
    <row r="122" spans="1:12" x14ac:dyDescent="0.25">
      <c r="A122" s="108" t="s">
        <v>525</v>
      </c>
      <c r="B122" s="21" t="s">
        <v>213</v>
      </c>
      <c r="C122" s="22">
        <v>552</v>
      </c>
      <c r="D122" s="7" t="str">
        <f t="shared" si="23"/>
        <v>N/A</v>
      </c>
      <c r="E122" s="22">
        <v>189</v>
      </c>
      <c r="F122" s="7" t="str">
        <f t="shared" si="24"/>
        <v>N/A</v>
      </c>
      <c r="G122" s="22">
        <v>134</v>
      </c>
      <c r="H122" s="7" t="str">
        <f t="shared" si="25"/>
        <v>N/A</v>
      </c>
      <c r="I122" s="8">
        <v>-65.8</v>
      </c>
      <c r="J122" s="8">
        <v>-29.1</v>
      </c>
      <c r="K122" s="25" t="s">
        <v>734</v>
      </c>
      <c r="L122" s="85" t="str">
        <f t="shared" si="19"/>
        <v>Yes</v>
      </c>
    </row>
    <row r="123" spans="1:12" ht="25" x14ac:dyDescent="0.25">
      <c r="A123" s="108" t="s">
        <v>1179</v>
      </c>
      <c r="B123" s="21" t="s">
        <v>213</v>
      </c>
      <c r="C123" s="26">
        <v>6289.8115942000004</v>
      </c>
      <c r="D123" s="7" t="str">
        <f t="shared" si="23"/>
        <v>N/A</v>
      </c>
      <c r="E123" s="26">
        <v>4729.6931217000001</v>
      </c>
      <c r="F123" s="7" t="str">
        <f t="shared" si="24"/>
        <v>N/A</v>
      </c>
      <c r="G123" s="26">
        <v>5397.0671641999998</v>
      </c>
      <c r="H123" s="7" t="str">
        <f t="shared" si="25"/>
        <v>N/A</v>
      </c>
      <c r="I123" s="8">
        <v>-24.8</v>
      </c>
      <c r="J123" s="8">
        <v>14.11</v>
      </c>
      <c r="K123" s="25" t="s">
        <v>734</v>
      </c>
      <c r="L123" s="85" t="str">
        <f t="shared" si="19"/>
        <v>Yes</v>
      </c>
    </row>
    <row r="124" spans="1:12" ht="25" x14ac:dyDescent="0.25">
      <c r="A124" s="108" t="s">
        <v>1180</v>
      </c>
      <c r="B124" s="21" t="s">
        <v>213</v>
      </c>
      <c r="C124" s="26">
        <v>27381478</v>
      </c>
      <c r="D124" s="7" t="str">
        <f t="shared" si="23"/>
        <v>N/A</v>
      </c>
      <c r="E124" s="26">
        <v>28250932</v>
      </c>
      <c r="F124" s="7" t="str">
        <f t="shared" si="24"/>
        <v>N/A</v>
      </c>
      <c r="G124" s="26">
        <v>32507244</v>
      </c>
      <c r="H124" s="7" t="str">
        <f t="shared" si="25"/>
        <v>N/A</v>
      </c>
      <c r="I124" s="8">
        <v>3.1749999999999998</v>
      </c>
      <c r="J124" s="8">
        <v>15.07</v>
      </c>
      <c r="K124" s="25" t="s">
        <v>734</v>
      </c>
      <c r="L124" s="85" t="str">
        <f t="shared" si="19"/>
        <v>Yes</v>
      </c>
    </row>
    <row r="125" spans="1:12" ht="25" x14ac:dyDescent="0.25">
      <c r="A125" s="108" t="s">
        <v>526</v>
      </c>
      <c r="B125" s="21" t="s">
        <v>213</v>
      </c>
      <c r="C125" s="22">
        <v>24618</v>
      </c>
      <c r="D125" s="7" t="str">
        <f t="shared" si="23"/>
        <v>N/A</v>
      </c>
      <c r="E125" s="22">
        <v>27002</v>
      </c>
      <c r="F125" s="7" t="str">
        <f t="shared" si="24"/>
        <v>N/A</v>
      </c>
      <c r="G125" s="22">
        <v>31040</v>
      </c>
      <c r="H125" s="7" t="str">
        <f t="shared" si="25"/>
        <v>N/A</v>
      </c>
      <c r="I125" s="8">
        <v>9.6839999999999993</v>
      </c>
      <c r="J125" s="8">
        <v>14.95</v>
      </c>
      <c r="K125" s="25" t="s">
        <v>734</v>
      </c>
      <c r="L125" s="85" t="str">
        <f t="shared" si="19"/>
        <v>Yes</v>
      </c>
    </row>
    <row r="126" spans="1:12" ht="25" x14ac:dyDescent="0.25">
      <c r="A126" s="108" t="s">
        <v>1181</v>
      </c>
      <c r="B126" s="21" t="s">
        <v>213</v>
      </c>
      <c r="C126" s="26">
        <v>1112.2543667</v>
      </c>
      <c r="D126" s="7" t="str">
        <f t="shared" si="23"/>
        <v>N/A</v>
      </c>
      <c r="E126" s="26">
        <v>1046.2533146000001</v>
      </c>
      <c r="F126" s="7" t="str">
        <f t="shared" si="24"/>
        <v>N/A</v>
      </c>
      <c r="G126" s="26">
        <v>1047.2694587999999</v>
      </c>
      <c r="H126" s="7" t="str">
        <f t="shared" si="25"/>
        <v>N/A</v>
      </c>
      <c r="I126" s="8">
        <v>-5.93</v>
      </c>
      <c r="J126" s="8">
        <v>9.7100000000000006E-2</v>
      </c>
      <c r="K126" s="25" t="s">
        <v>734</v>
      </c>
      <c r="L126" s="85" t="str">
        <f t="shared" si="19"/>
        <v>Yes</v>
      </c>
    </row>
    <row r="127" spans="1:12" ht="25" x14ac:dyDescent="0.25">
      <c r="A127" s="108" t="s">
        <v>1182</v>
      </c>
      <c r="B127" s="21" t="s">
        <v>213</v>
      </c>
      <c r="C127" s="26">
        <v>34575290</v>
      </c>
      <c r="D127" s="7" t="str">
        <f t="shared" si="23"/>
        <v>N/A</v>
      </c>
      <c r="E127" s="26">
        <v>39103192</v>
      </c>
      <c r="F127" s="7" t="str">
        <f t="shared" si="24"/>
        <v>N/A</v>
      </c>
      <c r="G127" s="26">
        <v>42025954</v>
      </c>
      <c r="H127" s="7" t="str">
        <f t="shared" si="25"/>
        <v>N/A</v>
      </c>
      <c r="I127" s="8">
        <v>13.1</v>
      </c>
      <c r="J127" s="8">
        <v>7.4740000000000002</v>
      </c>
      <c r="K127" s="25" t="s">
        <v>734</v>
      </c>
      <c r="L127" s="85" t="str">
        <f t="shared" si="19"/>
        <v>Yes</v>
      </c>
    </row>
    <row r="128" spans="1:12" x14ac:dyDescent="0.25">
      <c r="A128" s="108" t="s">
        <v>527</v>
      </c>
      <c r="B128" s="21" t="s">
        <v>213</v>
      </c>
      <c r="C128" s="22">
        <v>14137</v>
      </c>
      <c r="D128" s="7" t="str">
        <f t="shared" si="23"/>
        <v>N/A</v>
      </c>
      <c r="E128" s="22">
        <v>14455</v>
      </c>
      <c r="F128" s="7" t="str">
        <f t="shared" si="24"/>
        <v>N/A</v>
      </c>
      <c r="G128" s="22">
        <v>14878</v>
      </c>
      <c r="H128" s="7" t="str">
        <f t="shared" si="25"/>
        <v>N/A</v>
      </c>
      <c r="I128" s="8">
        <v>2.2490000000000001</v>
      </c>
      <c r="J128" s="8">
        <v>2.9260000000000002</v>
      </c>
      <c r="K128" s="25" t="s">
        <v>734</v>
      </c>
      <c r="L128" s="85" t="str">
        <f t="shared" si="19"/>
        <v>Yes</v>
      </c>
    </row>
    <row r="129" spans="1:12" ht="25" x14ac:dyDescent="0.25">
      <c r="A129" s="108" t="s">
        <v>1183</v>
      </c>
      <c r="B129" s="21" t="s">
        <v>213</v>
      </c>
      <c r="C129" s="26">
        <v>2445.7303529999999</v>
      </c>
      <c r="D129" s="7" t="str">
        <f t="shared" si="23"/>
        <v>N/A</v>
      </c>
      <c r="E129" s="26">
        <v>2705.1672085999999</v>
      </c>
      <c r="F129" s="7" t="str">
        <f t="shared" si="24"/>
        <v>N/A</v>
      </c>
      <c r="G129" s="26">
        <v>2824.7045302000001</v>
      </c>
      <c r="H129" s="7" t="str">
        <f t="shared" si="25"/>
        <v>N/A</v>
      </c>
      <c r="I129" s="8">
        <v>10.61</v>
      </c>
      <c r="J129" s="8">
        <v>4.4189999999999996</v>
      </c>
      <c r="K129" s="25" t="s">
        <v>734</v>
      </c>
      <c r="L129" s="85" t="str">
        <f t="shared" si="19"/>
        <v>Yes</v>
      </c>
    </row>
    <row r="130" spans="1:12" ht="25" x14ac:dyDescent="0.25">
      <c r="A130" s="108" t="s">
        <v>1184</v>
      </c>
      <c r="B130" s="21" t="s">
        <v>213</v>
      </c>
      <c r="C130" s="26">
        <v>279990</v>
      </c>
      <c r="D130" s="7" t="str">
        <f t="shared" si="23"/>
        <v>N/A</v>
      </c>
      <c r="E130" s="26">
        <v>126170</v>
      </c>
      <c r="F130" s="7" t="str">
        <f t="shared" si="24"/>
        <v>N/A</v>
      </c>
      <c r="G130" s="26">
        <v>120464</v>
      </c>
      <c r="H130" s="7" t="str">
        <f t="shared" si="25"/>
        <v>N/A</v>
      </c>
      <c r="I130" s="8">
        <v>-54.9</v>
      </c>
      <c r="J130" s="8">
        <v>-4.5199999999999996</v>
      </c>
      <c r="K130" s="25" t="s">
        <v>734</v>
      </c>
      <c r="L130" s="85" t="str">
        <f t="shared" si="19"/>
        <v>Yes</v>
      </c>
    </row>
    <row r="131" spans="1:12" x14ac:dyDescent="0.25">
      <c r="A131" s="108" t="s">
        <v>528</v>
      </c>
      <c r="B131" s="21" t="s">
        <v>213</v>
      </c>
      <c r="C131" s="22">
        <v>550</v>
      </c>
      <c r="D131" s="7" t="str">
        <f t="shared" si="23"/>
        <v>N/A</v>
      </c>
      <c r="E131" s="22">
        <v>67</v>
      </c>
      <c r="F131" s="7" t="str">
        <f t="shared" si="24"/>
        <v>N/A</v>
      </c>
      <c r="G131" s="22">
        <v>72</v>
      </c>
      <c r="H131" s="7" t="str">
        <f t="shared" si="25"/>
        <v>N/A</v>
      </c>
      <c r="I131" s="8">
        <v>-87.8</v>
      </c>
      <c r="J131" s="8">
        <v>7.4630000000000001</v>
      </c>
      <c r="K131" s="25" t="s">
        <v>734</v>
      </c>
      <c r="L131" s="85" t="str">
        <f t="shared" si="19"/>
        <v>Yes</v>
      </c>
    </row>
    <row r="132" spans="1:12" ht="25" x14ac:dyDescent="0.25">
      <c r="A132" s="108" t="s">
        <v>1185</v>
      </c>
      <c r="B132" s="21" t="s">
        <v>213</v>
      </c>
      <c r="C132" s="26">
        <v>509.07272726999997</v>
      </c>
      <c r="D132" s="7" t="str">
        <f t="shared" si="23"/>
        <v>N/A</v>
      </c>
      <c r="E132" s="26">
        <v>1883.1343284</v>
      </c>
      <c r="F132" s="7" t="str">
        <f t="shared" si="24"/>
        <v>N/A</v>
      </c>
      <c r="G132" s="26">
        <v>1673.1111111</v>
      </c>
      <c r="H132" s="7" t="str">
        <f t="shared" si="25"/>
        <v>N/A</v>
      </c>
      <c r="I132" s="8">
        <v>269.89999999999998</v>
      </c>
      <c r="J132" s="8">
        <v>-11.2</v>
      </c>
      <c r="K132" s="25" t="s">
        <v>734</v>
      </c>
      <c r="L132" s="85" t="str">
        <f t="shared" si="19"/>
        <v>Yes</v>
      </c>
    </row>
    <row r="133" spans="1:12" x14ac:dyDescent="0.25">
      <c r="A133" s="108" t="s">
        <v>1186</v>
      </c>
      <c r="B133" s="21" t="s">
        <v>213</v>
      </c>
      <c r="C133" s="26">
        <v>265333</v>
      </c>
      <c r="D133" s="7" t="str">
        <f t="shared" si="23"/>
        <v>N/A</v>
      </c>
      <c r="E133" s="26">
        <v>667264</v>
      </c>
      <c r="F133" s="7" t="str">
        <f t="shared" si="24"/>
        <v>N/A</v>
      </c>
      <c r="G133" s="26">
        <v>783570</v>
      </c>
      <c r="H133" s="7" t="str">
        <f t="shared" si="25"/>
        <v>N/A</v>
      </c>
      <c r="I133" s="8">
        <v>151.5</v>
      </c>
      <c r="J133" s="8">
        <v>17.43</v>
      </c>
      <c r="K133" s="25" t="s">
        <v>734</v>
      </c>
      <c r="L133" s="85" t="str">
        <f t="shared" si="19"/>
        <v>Yes</v>
      </c>
    </row>
    <row r="134" spans="1:12" x14ac:dyDescent="0.25">
      <c r="A134" s="108" t="s">
        <v>529</v>
      </c>
      <c r="B134" s="21" t="s">
        <v>213</v>
      </c>
      <c r="C134" s="22">
        <v>3857</v>
      </c>
      <c r="D134" s="7" t="str">
        <f t="shared" si="23"/>
        <v>N/A</v>
      </c>
      <c r="E134" s="22">
        <v>7178</v>
      </c>
      <c r="F134" s="7" t="str">
        <f t="shared" si="24"/>
        <v>N/A</v>
      </c>
      <c r="G134" s="22">
        <v>7791</v>
      </c>
      <c r="H134" s="7" t="str">
        <f t="shared" si="25"/>
        <v>N/A</v>
      </c>
      <c r="I134" s="8">
        <v>86.1</v>
      </c>
      <c r="J134" s="8">
        <v>8.5399999999999991</v>
      </c>
      <c r="K134" s="25" t="s">
        <v>734</v>
      </c>
      <c r="L134" s="85" t="str">
        <f t="shared" si="19"/>
        <v>Yes</v>
      </c>
    </row>
    <row r="135" spans="1:12" x14ac:dyDescent="0.25">
      <c r="A135" s="108" t="s">
        <v>1187</v>
      </c>
      <c r="B135" s="21" t="s">
        <v>213</v>
      </c>
      <c r="C135" s="26">
        <v>68.792584911000006</v>
      </c>
      <c r="D135" s="7" t="str">
        <f t="shared" si="23"/>
        <v>N/A</v>
      </c>
      <c r="E135" s="26">
        <v>92.959598774</v>
      </c>
      <c r="F135" s="7" t="str">
        <f t="shared" si="24"/>
        <v>N/A</v>
      </c>
      <c r="G135" s="26">
        <v>100.57373893</v>
      </c>
      <c r="H135" s="7" t="str">
        <f t="shared" si="25"/>
        <v>N/A</v>
      </c>
      <c r="I135" s="8">
        <v>35.130000000000003</v>
      </c>
      <c r="J135" s="8">
        <v>8.1910000000000007</v>
      </c>
      <c r="K135" s="25" t="s">
        <v>734</v>
      </c>
      <c r="L135" s="85" t="str">
        <f t="shared" si="19"/>
        <v>Yes</v>
      </c>
    </row>
    <row r="136" spans="1:12" x14ac:dyDescent="0.25">
      <c r="A136" s="108" t="s">
        <v>1188</v>
      </c>
      <c r="B136" s="21" t="s">
        <v>213</v>
      </c>
      <c r="C136" s="26">
        <v>253476</v>
      </c>
      <c r="D136" s="7" t="str">
        <f t="shared" si="23"/>
        <v>N/A</v>
      </c>
      <c r="E136" s="26">
        <v>790591</v>
      </c>
      <c r="F136" s="7" t="str">
        <f t="shared" si="24"/>
        <v>N/A</v>
      </c>
      <c r="G136" s="26">
        <v>762272</v>
      </c>
      <c r="H136" s="7" t="str">
        <f t="shared" si="25"/>
        <v>N/A</v>
      </c>
      <c r="I136" s="8">
        <v>211.9</v>
      </c>
      <c r="J136" s="8">
        <v>-3.58</v>
      </c>
      <c r="K136" s="25" t="s">
        <v>734</v>
      </c>
      <c r="L136" s="85" t="str">
        <f t="shared" si="19"/>
        <v>Yes</v>
      </c>
    </row>
    <row r="137" spans="1:12" x14ac:dyDescent="0.25">
      <c r="A137" s="108" t="s">
        <v>530</v>
      </c>
      <c r="B137" s="21" t="s">
        <v>213</v>
      </c>
      <c r="C137" s="22">
        <v>117</v>
      </c>
      <c r="D137" s="7" t="str">
        <f t="shared" si="23"/>
        <v>N/A</v>
      </c>
      <c r="E137" s="22">
        <v>955</v>
      </c>
      <c r="F137" s="7" t="str">
        <f t="shared" si="24"/>
        <v>N/A</v>
      </c>
      <c r="G137" s="22">
        <v>2732</v>
      </c>
      <c r="H137" s="7" t="str">
        <f t="shared" si="25"/>
        <v>N/A</v>
      </c>
      <c r="I137" s="8">
        <v>716.2</v>
      </c>
      <c r="J137" s="8">
        <v>186.1</v>
      </c>
      <c r="K137" s="25" t="s">
        <v>734</v>
      </c>
      <c r="L137" s="85" t="str">
        <f t="shared" si="19"/>
        <v>No</v>
      </c>
    </row>
    <row r="138" spans="1:12" x14ac:dyDescent="0.25">
      <c r="A138" s="108" t="s">
        <v>1189</v>
      </c>
      <c r="B138" s="21" t="s">
        <v>213</v>
      </c>
      <c r="C138" s="26">
        <v>2166.4615385000002</v>
      </c>
      <c r="D138" s="7" t="str">
        <f t="shared" si="23"/>
        <v>N/A</v>
      </c>
      <c r="E138" s="26">
        <v>827.84397906000004</v>
      </c>
      <c r="F138" s="7" t="str">
        <f t="shared" si="24"/>
        <v>N/A</v>
      </c>
      <c r="G138" s="26">
        <v>279.01610541999997</v>
      </c>
      <c r="H138" s="7" t="str">
        <f t="shared" si="25"/>
        <v>N/A</v>
      </c>
      <c r="I138" s="8">
        <v>-61.8</v>
      </c>
      <c r="J138" s="8">
        <v>-66.3</v>
      </c>
      <c r="K138" s="25" t="s">
        <v>734</v>
      </c>
      <c r="L138" s="85" t="str">
        <f t="shared" si="19"/>
        <v>No</v>
      </c>
    </row>
    <row r="139" spans="1:12" x14ac:dyDescent="0.25">
      <c r="A139" s="134" t="s">
        <v>404</v>
      </c>
      <c r="B139" s="10" t="s">
        <v>213</v>
      </c>
      <c r="C139" s="10">
        <v>18251067736</v>
      </c>
      <c r="D139" s="7" t="str">
        <f t="shared" si="23"/>
        <v>N/A</v>
      </c>
      <c r="E139" s="10">
        <v>19093221260</v>
      </c>
      <c r="F139" s="7" t="str">
        <f t="shared" si="24"/>
        <v>N/A</v>
      </c>
      <c r="G139" s="10">
        <v>20336249144</v>
      </c>
      <c r="H139" s="7" t="str">
        <f t="shared" si="25"/>
        <v>N/A</v>
      </c>
      <c r="I139" s="8">
        <v>4.6139999999999999</v>
      </c>
      <c r="J139" s="8">
        <v>6.51</v>
      </c>
      <c r="K139" s="10" t="s">
        <v>213</v>
      </c>
      <c r="L139" s="85" t="str">
        <f t="shared" ref="L139:L158" si="26">IF(J139="Div by 0", "N/A", IF(K139="N/A","N/A", IF(J139&gt;VALUE(MID(K139,1,2)), "No", IF(J139&lt;-1*VALUE(MID(K139,1,2)), "No", "Yes"))))</f>
        <v>N/A</v>
      </c>
    </row>
    <row r="140" spans="1:12" x14ac:dyDescent="0.25">
      <c r="A140" s="134" t="s">
        <v>1190</v>
      </c>
      <c r="B140" s="10" t="s">
        <v>213</v>
      </c>
      <c r="C140" s="10">
        <v>7779.1165896000002</v>
      </c>
      <c r="D140" s="7" t="str">
        <f t="shared" si="23"/>
        <v>N/A</v>
      </c>
      <c r="E140" s="10">
        <v>8068.2253278999997</v>
      </c>
      <c r="F140" s="7" t="str">
        <f t="shared" si="24"/>
        <v>N/A</v>
      </c>
      <c r="G140" s="10">
        <v>8431.7072189999999</v>
      </c>
      <c r="H140" s="7" t="str">
        <f t="shared" si="25"/>
        <v>N/A</v>
      </c>
      <c r="I140" s="8">
        <v>3.7160000000000002</v>
      </c>
      <c r="J140" s="8">
        <v>4.5049999999999999</v>
      </c>
      <c r="K140" s="10" t="s">
        <v>213</v>
      </c>
      <c r="L140" s="85" t="str">
        <f t="shared" si="26"/>
        <v>N/A</v>
      </c>
    </row>
    <row r="141" spans="1:12" x14ac:dyDescent="0.25">
      <c r="A141" s="134" t="s">
        <v>405</v>
      </c>
      <c r="B141" s="10" t="s">
        <v>213</v>
      </c>
      <c r="C141" s="10">
        <v>31200081</v>
      </c>
      <c r="D141" s="7" t="str">
        <f t="shared" si="23"/>
        <v>N/A</v>
      </c>
      <c r="E141" s="10">
        <v>28112491</v>
      </c>
      <c r="F141" s="7" t="str">
        <f t="shared" si="24"/>
        <v>N/A</v>
      </c>
      <c r="G141" s="10">
        <v>36699363</v>
      </c>
      <c r="H141" s="7" t="str">
        <f t="shared" si="25"/>
        <v>N/A</v>
      </c>
      <c r="I141" s="8">
        <v>-9.9</v>
      </c>
      <c r="J141" s="8">
        <v>30.54</v>
      </c>
      <c r="K141" s="10" t="s">
        <v>213</v>
      </c>
      <c r="L141" s="85" t="str">
        <f t="shared" si="26"/>
        <v>N/A</v>
      </c>
    </row>
    <row r="142" spans="1:12" x14ac:dyDescent="0.25">
      <c r="A142" s="134" t="s">
        <v>1191</v>
      </c>
      <c r="B142" s="10" t="s">
        <v>213</v>
      </c>
      <c r="C142" s="10">
        <v>6967.4142474</v>
      </c>
      <c r="D142" s="7" t="str">
        <f t="shared" si="23"/>
        <v>N/A</v>
      </c>
      <c r="E142" s="10">
        <v>6338.7803832999998</v>
      </c>
      <c r="F142" s="7" t="str">
        <f t="shared" si="24"/>
        <v>N/A</v>
      </c>
      <c r="G142" s="10">
        <v>6561.6597533000004</v>
      </c>
      <c r="H142" s="7" t="str">
        <f t="shared" si="25"/>
        <v>N/A</v>
      </c>
      <c r="I142" s="8">
        <v>-9.02</v>
      </c>
      <c r="J142" s="8">
        <v>3.516</v>
      </c>
      <c r="K142" s="10" t="s">
        <v>213</v>
      </c>
      <c r="L142" s="85" t="str">
        <f t="shared" si="26"/>
        <v>N/A</v>
      </c>
    </row>
    <row r="143" spans="1:12" x14ac:dyDescent="0.25">
      <c r="A143" s="134" t="s">
        <v>406</v>
      </c>
      <c r="B143" s="10" t="s">
        <v>213</v>
      </c>
      <c r="C143" s="10">
        <v>2861715</v>
      </c>
      <c r="D143" s="7" t="str">
        <f t="shared" si="23"/>
        <v>N/A</v>
      </c>
      <c r="E143" s="10">
        <v>3424302</v>
      </c>
      <c r="F143" s="7" t="str">
        <f t="shared" si="24"/>
        <v>N/A</v>
      </c>
      <c r="G143" s="10">
        <v>3968381</v>
      </c>
      <c r="H143" s="7" t="str">
        <f t="shared" si="25"/>
        <v>N/A</v>
      </c>
      <c r="I143" s="8">
        <v>19.66</v>
      </c>
      <c r="J143" s="8">
        <v>15.89</v>
      </c>
      <c r="K143" s="10" t="s">
        <v>213</v>
      </c>
      <c r="L143" s="85" t="str">
        <f t="shared" si="26"/>
        <v>N/A</v>
      </c>
    </row>
    <row r="144" spans="1:12" x14ac:dyDescent="0.25">
      <c r="A144" s="134" t="s">
        <v>1192</v>
      </c>
      <c r="B144" s="10" t="s">
        <v>213</v>
      </c>
      <c r="C144" s="10">
        <v>39.276900906000002</v>
      </c>
      <c r="D144" s="7" t="str">
        <f t="shared" si="23"/>
        <v>N/A</v>
      </c>
      <c r="E144" s="10">
        <v>45.022838135000001</v>
      </c>
      <c r="F144" s="7" t="str">
        <f t="shared" si="24"/>
        <v>N/A</v>
      </c>
      <c r="G144" s="10">
        <v>50.314192616</v>
      </c>
      <c r="H144" s="7" t="str">
        <f t="shared" si="25"/>
        <v>N/A</v>
      </c>
      <c r="I144" s="8">
        <v>14.63</v>
      </c>
      <c r="J144" s="8">
        <v>11.75</v>
      </c>
      <c r="K144" s="10" t="s">
        <v>213</v>
      </c>
      <c r="L144" s="85" t="str">
        <f t="shared" si="26"/>
        <v>N/A</v>
      </c>
    </row>
    <row r="145" spans="1:13" x14ac:dyDescent="0.25">
      <c r="A145" s="134" t="s">
        <v>407</v>
      </c>
      <c r="B145" s="10" t="s">
        <v>213</v>
      </c>
      <c r="C145" s="10">
        <v>9725850</v>
      </c>
      <c r="D145" s="7" t="str">
        <f t="shared" si="23"/>
        <v>N/A</v>
      </c>
      <c r="E145" s="10">
        <v>7974675</v>
      </c>
      <c r="F145" s="7" t="str">
        <f t="shared" si="24"/>
        <v>N/A</v>
      </c>
      <c r="G145" s="10">
        <v>11234679</v>
      </c>
      <c r="H145" s="7" t="str">
        <f t="shared" si="25"/>
        <v>N/A</v>
      </c>
      <c r="I145" s="8">
        <v>-18</v>
      </c>
      <c r="J145" s="8">
        <v>40.880000000000003</v>
      </c>
      <c r="K145" s="10" t="s">
        <v>213</v>
      </c>
      <c r="L145" s="85" t="str">
        <f t="shared" si="26"/>
        <v>N/A</v>
      </c>
    </row>
    <row r="146" spans="1:13" x14ac:dyDescent="0.25">
      <c r="A146" s="134" t="s">
        <v>1193</v>
      </c>
      <c r="B146" s="10" t="s">
        <v>213</v>
      </c>
      <c r="C146" s="10">
        <v>6892.8773918999996</v>
      </c>
      <c r="D146" s="7" t="str">
        <f t="shared" si="23"/>
        <v>N/A</v>
      </c>
      <c r="E146" s="10">
        <v>5417.578125</v>
      </c>
      <c r="F146" s="7" t="str">
        <f t="shared" si="24"/>
        <v>N/A</v>
      </c>
      <c r="G146" s="10">
        <v>9480.7417721999991</v>
      </c>
      <c r="H146" s="7" t="str">
        <f t="shared" si="25"/>
        <v>N/A</v>
      </c>
      <c r="I146" s="8">
        <v>-21.4</v>
      </c>
      <c r="J146" s="8">
        <v>75</v>
      </c>
      <c r="K146" s="10" t="s">
        <v>213</v>
      </c>
      <c r="L146" s="85" t="str">
        <f t="shared" si="26"/>
        <v>N/A</v>
      </c>
    </row>
    <row r="147" spans="1:13" x14ac:dyDescent="0.25">
      <c r="A147" s="134" t="s">
        <v>408</v>
      </c>
      <c r="B147" s="10" t="s">
        <v>213</v>
      </c>
      <c r="C147" s="10">
        <v>471315905</v>
      </c>
      <c r="D147" s="7" t="str">
        <f t="shared" ref="D147:D160" si="27">IF($B147="N/A","N/A",IF(C147&gt;10,"No",IF(C147&lt;-10,"No","Yes")))</f>
        <v>N/A</v>
      </c>
      <c r="E147" s="10">
        <v>494472403</v>
      </c>
      <c r="F147" s="7" t="str">
        <f t="shared" ref="F147:F160" si="28">IF($B147="N/A","N/A",IF(E147&gt;10,"No",IF(E147&lt;-10,"No","Yes")))</f>
        <v>N/A</v>
      </c>
      <c r="G147" s="10">
        <v>597756739</v>
      </c>
      <c r="H147" s="7" t="str">
        <f t="shared" ref="H147:H160" si="29">IF($B147="N/A","N/A",IF(G147&gt;10,"No",IF(G147&lt;-10,"No","Yes")))</f>
        <v>N/A</v>
      </c>
      <c r="I147" s="8">
        <v>4.9130000000000003</v>
      </c>
      <c r="J147" s="8">
        <v>20.89</v>
      </c>
      <c r="K147" s="10" t="s">
        <v>213</v>
      </c>
      <c r="L147" s="85" t="str">
        <f t="shared" si="26"/>
        <v>N/A</v>
      </c>
    </row>
    <row r="148" spans="1:13" x14ac:dyDescent="0.25">
      <c r="A148" s="134" t="s">
        <v>1194</v>
      </c>
      <c r="B148" s="10" t="s">
        <v>213</v>
      </c>
      <c r="C148" s="10">
        <v>7004.1447593000003</v>
      </c>
      <c r="D148" s="7" t="str">
        <f t="shared" si="27"/>
        <v>N/A</v>
      </c>
      <c r="E148" s="10">
        <v>6740.3544574999996</v>
      </c>
      <c r="F148" s="7" t="str">
        <f t="shared" si="28"/>
        <v>N/A</v>
      </c>
      <c r="G148" s="10">
        <v>6962.8041817000003</v>
      </c>
      <c r="H148" s="7" t="str">
        <f t="shared" si="29"/>
        <v>N/A</v>
      </c>
      <c r="I148" s="8">
        <v>-3.77</v>
      </c>
      <c r="J148" s="8">
        <v>3.3</v>
      </c>
      <c r="K148" s="10" t="s">
        <v>213</v>
      </c>
      <c r="L148" s="85" t="str">
        <f t="shared" si="26"/>
        <v>N/A</v>
      </c>
    </row>
    <row r="149" spans="1:13" x14ac:dyDescent="0.25">
      <c r="A149" s="134" t="s">
        <v>409</v>
      </c>
      <c r="B149" s="10" t="s">
        <v>213</v>
      </c>
      <c r="C149" s="10">
        <v>11862256</v>
      </c>
      <c r="D149" s="7" t="str">
        <f t="shared" si="27"/>
        <v>N/A</v>
      </c>
      <c r="E149" s="10">
        <v>10810828</v>
      </c>
      <c r="F149" s="7" t="str">
        <f t="shared" si="28"/>
        <v>N/A</v>
      </c>
      <c r="G149" s="10">
        <v>8756233</v>
      </c>
      <c r="H149" s="7" t="str">
        <f t="shared" si="29"/>
        <v>N/A</v>
      </c>
      <c r="I149" s="8">
        <v>-8.86</v>
      </c>
      <c r="J149" s="8">
        <v>-19</v>
      </c>
      <c r="K149" s="10" t="s">
        <v>213</v>
      </c>
      <c r="L149" s="85" t="str">
        <f t="shared" si="26"/>
        <v>N/A</v>
      </c>
    </row>
    <row r="150" spans="1:13" x14ac:dyDescent="0.25">
      <c r="A150" s="134" t="s">
        <v>1195</v>
      </c>
      <c r="B150" s="10" t="s">
        <v>213</v>
      </c>
      <c r="C150" s="10">
        <v>115.2301834</v>
      </c>
      <c r="D150" s="7" t="str">
        <f t="shared" si="27"/>
        <v>N/A</v>
      </c>
      <c r="E150" s="10">
        <v>107.5800619</v>
      </c>
      <c r="F150" s="7" t="str">
        <f t="shared" si="28"/>
        <v>N/A</v>
      </c>
      <c r="G150" s="10">
        <v>99.706593030999997</v>
      </c>
      <c r="H150" s="7" t="str">
        <f t="shared" si="29"/>
        <v>N/A</v>
      </c>
      <c r="I150" s="8">
        <v>-6.64</v>
      </c>
      <c r="J150" s="8">
        <v>-7.32</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22356912</v>
      </c>
      <c r="D153" s="7" t="str">
        <f t="shared" si="27"/>
        <v>N/A</v>
      </c>
      <c r="E153" s="10">
        <v>25636513</v>
      </c>
      <c r="F153" s="7" t="str">
        <f t="shared" si="28"/>
        <v>N/A</v>
      </c>
      <c r="G153" s="10">
        <v>25177650</v>
      </c>
      <c r="H153" s="7" t="str">
        <f t="shared" si="29"/>
        <v>N/A</v>
      </c>
      <c r="I153" s="8">
        <v>14.67</v>
      </c>
      <c r="J153" s="8">
        <v>-1.79</v>
      </c>
      <c r="K153" s="10" t="s">
        <v>213</v>
      </c>
      <c r="L153" s="85" t="str">
        <f t="shared" si="26"/>
        <v>N/A</v>
      </c>
      <c r="M153" s="31"/>
    </row>
    <row r="154" spans="1:13" x14ac:dyDescent="0.25">
      <c r="A154" s="134" t="s">
        <v>1197</v>
      </c>
      <c r="B154" s="10" t="s">
        <v>213</v>
      </c>
      <c r="C154" s="10">
        <v>41021.856881</v>
      </c>
      <c r="D154" s="7" t="str">
        <f t="shared" si="27"/>
        <v>N/A</v>
      </c>
      <c r="E154" s="10">
        <v>38961.265957000003</v>
      </c>
      <c r="F154" s="7" t="str">
        <f t="shared" si="28"/>
        <v>N/A</v>
      </c>
      <c r="G154" s="10">
        <v>40872.808442000001</v>
      </c>
      <c r="H154" s="7" t="str">
        <f t="shared" si="29"/>
        <v>N/A</v>
      </c>
      <c r="I154" s="8">
        <v>-5.0199999999999996</v>
      </c>
      <c r="J154" s="8">
        <v>4.9059999999999997</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t="s">
        <v>1747</v>
      </c>
      <c r="D164" s="72" t="str">
        <f t="shared" ref="D164" si="31">IF($B164="N/A","N/A",IF(C164&gt;10,"No",IF(C164&lt;-10,"No","Yes")))</f>
        <v>N/A</v>
      </c>
      <c r="E164" s="71" t="s">
        <v>1747</v>
      </c>
      <c r="F164" s="72" t="str">
        <f t="shared" ref="F164" si="32">IF($B164="N/A","N/A",IF(E164&gt;10,"No",IF(E164&lt;-10,"No","Yes")))</f>
        <v>N/A</v>
      </c>
      <c r="G164" s="71" t="s">
        <v>1747</v>
      </c>
      <c r="H164" s="72" t="str">
        <f t="shared" ref="H164" si="33">IF($B164="N/A","N/A",IF(G164&gt;10,"No",IF(G164&lt;-10,"No","Yes")))</f>
        <v>N/A</v>
      </c>
      <c r="I164" s="73" t="s">
        <v>1747</v>
      </c>
      <c r="J164" s="73" t="s">
        <v>1747</v>
      </c>
      <c r="K164" s="74" t="s">
        <v>734</v>
      </c>
      <c r="L164" s="87" t="str">
        <f>IF(J164="Div by 0", "N/A", IF(OR(J164="N/A",K164="N/A"),"N/A", IF(J164&gt;VALUE(MID(K164,1,2)), "No", IF(J164&lt;-1*VALUE(MID(K164,1,2)), "No", "Yes"))))</f>
        <v>N/A</v>
      </c>
      <c r="N164" s="32"/>
    </row>
    <row r="165" spans="1:16" x14ac:dyDescent="0.25">
      <c r="A165" s="134" t="s">
        <v>1202</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734</v>
      </c>
      <c r="L165" s="85" t="str">
        <f>IF(J165="Div by 0", "N/A", IF(OR(J165="N/A",K165="N/A"),"N/A", IF(J165&gt;VALUE(MID(K165,1,2)), "No", IF(J165&lt;-1*VALUE(MID(K165,1,2)), "No", "Yes"))))</f>
        <v>N/A</v>
      </c>
      <c r="N165" s="32"/>
    </row>
    <row r="166" spans="1:16" x14ac:dyDescent="0.25">
      <c r="A166" s="134" t="s">
        <v>1203</v>
      </c>
      <c r="B166" s="10" t="s">
        <v>213</v>
      </c>
      <c r="C166" s="10" t="s">
        <v>1747</v>
      </c>
      <c r="D166" s="7" t="str">
        <f t="shared" si="34"/>
        <v>N/A</v>
      </c>
      <c r="E166" s="10" t="s">
        <v>1747</v>
      </c>
      <c r="F166" s="7" t="str">
        <f t="shared" si="35"/>
        <v>N/A</v>
      </c>
      <c r="G166" s="10" t="s">
        <v>1747</v>
      </c>
      <c r="H166" s="7" t="str">
        <f t="shared" si="36"/>
        <v>N/A</v>
      </c>
      <c r="I166" s="8" t="s">
        <v>1747</v>
      </c>
      <c r="J166" s="8" t="s">
        <v>1747</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2378049</v>
      </c>
      <c r="D6" s="7" t="str">
        <f t="shared" ref="D6:D11" si="0">IF($B6="N/A","N/A",IF(C6&gt;10,"No",IF(C6&lt;-10,"No","Yes")))</f>
        <v>N/A</v>
      </c>
      <c r="E6" s="1">
        <v>2398069</v>
      </c>
      <c r="F6" s="7" t="str">
        <f t="shared" ref="F6:F11" si="1">IF($B6="N/A","N/A",IF(E6&gt;10,"No",IF(E6&lt;-10,"No","Yes")))</f>
        <v>N/A</v>
      </c>
      <c r="G6" s="1">
        <v>2450229</v>
      </c>
      <c r="H6" s="7" t="str">
        <f t="shared" ref="H6:H11" si="2">IF($B6="N/A","N/A",IF(G6&gt;10,"No",IF(G6&lt;-10,"No","Yes")))</f>
        <v>N/A</v>
      </c>
      <c r="I6" s="8">
        <v>0.84189999999999998</v>
      </c>
      <c r="J6" s="8">
        <v>2.1749999999999998</v>
      </c>
      <c r="K6" s="1" t="s">
        <v>734</v>
      </c>
      <c r="L6" s="85" t="str">
        <f t="shared" ref="L6:L14" si="3">IF(J6="Div by 0", "N/A", IF(K6="N/A","N/A", IF(J6&gt;VALUE(MID(K6,1,2)), "No", IF(J6&lt;-1*VALUE(MID(K6,1,2)), "No", "Yes"))))</f>
        <v>Yes</v>
      </c>
    </row>
    <row r="7" spans="1:12" x14ac:dyDescent="0.25">
      <c r="A7" s="117" t="s">
        <v>100</v>
      </c>
      <c r="B7" s="25" t="s">
        <v>213</v>
      </c>
      <c r="C7" s="1">
        <v>208210</v>
      </c>
      <c r="D7" s="7" t="str">
        <f t="shared" si="0"/>
        <v>N/A</v>
      </c>
      <c r="E7" s="1">
        <v>213840</v>
      </c>
      <c r="F7" s="7" t="str">
        <f t="shared" si="1"/>
        <v>N/A</v>
      </c>
      <c r="G7" s="1">
        <v>219149</v>
      </c>
      <c r="H7" s="7" t="str">
        <f t="shared" si="2"/>
        <v>N/A</v>
      </c>
      <c r="I7" s="8">
        <v>2.7040000000000002</v>
      </c>
      <c r="J7" s="8">
        <v>2.4830000000000001</v>
      </c>
      <c r="K7" s="25" t="s">
        <v>734</v>
      </c>
      <c r="L7" s="85" t="str">
        <f t="shared" si="3"/>
        <v>Yes</v>
      </c>
    </row>
    <row r="8" spans="1:12" x14ac:dyDescent="0.25">
      <c r="A8" s="117" t="s">
        <v>101</v>
      </c>
      <c r="B8" s="25" t="s">
        <v>213</v>
      </c>
      <c r="C8" s="1">
        <v>678719</v>
      </c>
      <c r="D8" s="7" t="str">
        <f t="shared" si="0"/>
        <v>N/A</v>
      </c>
      <c r="E8" s="1">
        <v>697010</v>
      </c>
      <c r="F8" s="7" t="str">
        <f t="shared" si="1"/>
        <v>N/A</v>
      </c>
      <c r="G8" s="1">
        <v>702541</v>
      </c>
      <c r="H8" s="7" t="str">
        <f t="shared" si="2"/>
        <v>N/A</v>
      </c>
      <c r="I8" s="8">
        <v>2.6949999999999998</v>
      </c>
      <c r="J8" s="8">
        <v>0.79349999999999998</v>
      </c>
      <c r="K8" s="25" t="s">
        <v>734</v>
      </c>
      <c r="L8" s="85" t="str">
        <f t="shared" si="3"/>
        <v>Yes</v>
      </c>
    </row>
    <row r="9" spans="1:12" x14ac:dyDescent="0.25">
      <c r="A9" s="117" t="s">
        <v>104</v>
      </c>
      <c r="B9" s="25" t="s">
        <v>213</v>
      </c>
      <c r="C9" s="1">
        <v>1094408</v>
      </c>
      <c r="D9" s="7" t="str">
        <f t="shared" si="0"/>
        <v>N/A</v>
      </c>
      <c r="E9" s="1">
        <v>1086285</v>
      </c>
      <c r="F9" s="7" t="str">
        <f t="shared" si="1"/>
        <v>N/A</v>
      </c>
      <c r="G9" s="1">
        <v>1099683</v>
      </c>
      <c r="H9" s="7" t="str">
        <f t="shared" si="2"/>
        <v>N/A</v>
      </c>
      <c r="I9" s="8">
        <v>-0.74199999999999999</v>
      </c>
      <c r="J9" s="8">
        <v>1.2330000000000001</v>
      </c>
      <c r="K9" s="25" t="s">
        <v>734</v>
      </c>
      <c r="L9" s="85" t="str">
        <f t="shared" si="3"/>
        <v>Yes</v>
      </c>
    </row>
    <row r="10" spans="1:12" x14ac:dyDescent="0.25">
      <c r="A10" s="117" t="s">
        <v>105</v>
      </c>
      <c r="B10" s="25" t="s">
        <v>213</v>
      </c>
      <c r="C10" s="1">
        <v>396712</v>
      </c>
      <c r="D10" s="7" t="str">
        <f t="shared" si="0"/>
        <v>N/A</v>
      </c>
      <c r="E10" s="1">
        <v>400934</v>
      </c>
      <c r="F10" s="7" t="str">
        <f t="shared" si="1"/>
        <v>N/A</v>
      </c>
      <c r="G10" s="1">
        <v>428856</v>
      </c>
      <c r="H10" s="7" t="str">
        <f t="shared" si="2"/>
        <v>N/A</v>
      </c>
      <c r="I10" s="8">
        <v>1.0640000000000001</v>
      </c>
      <c r="J10" s="8">
        <v>6.9640000000000004</v>
      </c>
      <c r="K10" s="25" t="s">
        <v>734</v>
      </c>
      <c r="L10" s="85" t="str">
        <f t="shared" si="3"/>
        <v>Yes</v>
      </c>
    </row>
    <row r="11" spans="1:12" x14ac:dyDescent="0.25">
      <c r="A11" s="117" t="s">
        <v>77</v>
      </c>
      <c r="B11" s="1" t="s">
        <v>213</v>
      </c>
      <c r="C11" s="1">
        <v>2010545.96</v>
      </c>
      <c r="D11" s="7" t="str">
        <f t="shared" si="0"/>
        <v>N/A</v>
      </c>
      <c r="E11" s="1">
        <v>2025328.5</v>
      </c>
      <c r="F11" s="7" t="str">
        <f t="shared" si="1"/>
        <v>N/A</v>
      </c>
      <c r="G11" s="1">
        <v>2055387.22</v>
      </c>
      <c r="H11" s="7" t="str">
        <f t="shared" si="2"/>
        <v>N/A</v>
      </c>
      <c r="I11" s="8">
        <v>0.73529999999999995</v>
      </c>
      <c r="J11" s="8">
        <v>1.484</v>
      </c>
      <c r="K11" s="1" t="s">
        <v>735</v>
      </c>
      <c r="L11" s="85" t="str">
        <f t="shared" si="3"/>
        <v>Yes</v>
      </c>
    </row>
    <row r="12" spans="1:12" x14ac:dyDescent="0.25">
      <c r="A12" s="117" t="s">
        <v>115</v>
      </c>
      <c r="B12" s="1" t="s">
        <v>213</v>
      </c>
      <c r="C12" s="1">
        <v>382683</v>
      </c>
      <c r="D12" s="1" t="s">
        <v>213</v>
      </c>
      <c r="E12" s="1">
        <v>391267</v>
      </c>
      <c r="F12" s="1" t="s">
        <v>213</v>
      </c>
      <c r="G12" s="1">
        <v>401398</v>
      </c>
      <c r="H12" s="1" t="s">
        <v>213</v>
      </c>
      <c r="I12" s="8">
        <v>2.2429999999999999</v>
      </c>
      <c r="J12" s="8">
        <v>2.589</v>
      </c>
      <c r="K12" s="1" t="s">
        <v>735</v>
      </c>
      <c r="L12" s="85" t="str">
        <f t="shared" si="3"/>
        <v>Yes</v>
      </c>
    </row>
    <row r="13" spans="1:12" x14ac:dyDescent="0.25">
      <c r="A13" s="117" t="s">
        <v>446</v>
      </c>
      <c r="B13" s="1" t="s">
        <v>213</v>
      </c>
      <c r="C13" s="1">
        <v>196729</v>
      </c>
      <c r="D13" s="1" t="s">
        <v>213</v>
      </c>
      <c r="E13" s="1">
        <v>200366</v>
      </c>
      <c r="F13" s="1" t="s">
        <v>213</v>
      </c>
      <c r="G13" s="1">
        <v>205745</v>
      </c>
      <c r="H13" s="1" t="s">
        <v>213</v>
      </c>
      <c r="I13" s="8">
        <v>1.849</v>
      </c>
      <c r="J13" s="8">
        <v>2.6850000000000001</v>
      </c>
      <c r="K13" s="1" t="s">
        <v>735</v>
      </c>
      <c r="L13" s="85" t="str">
        <f t="shared" si="3"/>
        <v>Yes</v>
      </c>
    </row>
    <row r="14" spans="1:12" x14ac:dyDescent="0.25">
      <c r="A14" s="117" t="s">
        <v>447</v>
      </c>
      <c r="B14" s="1" t="s">
        <v>213</v>
      </c>
      <c r="C14" s="1">
        <v>184495</v>
      </c>
      <c r="D14" s="1" t="s">
        <v>213</v>
      </c>
      <c r="E14" s="1">
        <v>189887</v>
      </c>
      <c r="F14" s="1" t="s">
        <v>213</v>
      </c>
      <c r="G14" s="1">
        <v>194671</v>
      </c>
      <c r="H14" s="1" t="s">
        <v>213</v>
      </c>
      <c r="I14" s="8">
        <v>2.923</v>
      </c>
      <c r="J14" s="8">
        <v>2.5190000000000001</v>
      </c>
      <c r="K14" s="1" t="s">
        <v>735</v>
      </c>
      <c r="L14" s="85" t="str">
        <f t="shared" si="3"/>
        <v>Yes</v>
      </c>
    </row>
    <row r="15" spans="1:12" x14ac:dyDescent="0.25">
      <c r="A15" s="116" t="s">
        <v>58</v>
      </c>
      <c r="B15" s="25" t="s">
        <v>213</v>
      </c>
      <c r="C15" s="10">
        <v>18537367635</v>
      </c>
      <c r="D15" s="7" t="str">
        <f t="shared" ref="D15:D20" si="4">IF($B15="N/A","N/A",IF(C15&gt;10,"No",IF(C15&lt;-10,"No","Yes")))</f>
        <v>N/A</v>
      </c>
      <c r="E15" s="10">
        <v>19382886261</v>
      </c>
      <c r="F15" s="7" t="str">
        <f t="shared" ref="F15:F20" si="5">IF($B15="N/A","N/A",IF(E15&gt;10,"No",IF(E15&lt;-10,"No","Yes")))</f>
        <v>N/A</v>
      </c>
      <c r="G15" s="10">
        <v>20665638864</v>
      </c>
      <c r="H15" s="7" t="str">
        <f t="shared" ref="H15:H20" si="6">IF($B15="N/A","N/A",IF(G15&gt;10,"No",IF(G15&lt;-10,"No","Yes")))</f>
        <v>N/A</v>
      </c>
      <c r="I15" s="8">
        <v>4.5609999999999999</v>
      </c>
      <c r="J15" s="8">
        <v>6.6180000000000003</v>
      </c>
      <c r="K15" s="25" t="s">
        <v>734</v>
      </c>
      <c r="L15" s="85" t="str">
        <f t="shared" ref="L15:L20" si="7">IF(J15="Div by 0", "N/A", IF(K15="N/A","N/A", IF(J15&gt;VALUE(MID(K15,1,2)), "No", IF(J15&lt;-1*VALUE(MID(K15,1,2)), "No", "Yes"))))</f>
        <v>Yes</v>
      </c>
    </row>
    <row r="16" spans="1:12" x14ac:dyDescent="0.25">
      <c r="A16" s="116" t="s">
        <v>1106</v>
      </c>
      <c r="B16" s="25" t="s">
        <v>213</v>
      </c>
      <c r="C16" s="10">
        <v>7795.2000294999998</v>
      </c>
      <c r="D16" s="7" t="str">
        <f t="shared" si="4"/>
        <v>N/A</v>
      </c>
      <c r="E16" s="10">
        <v>8082.7058190999996</v>
      </c>
      <c r="F16" s="7" t="str">
        <f t="shared" si="5"/>
        <v>N/A</v>
      </c>
      <c r="G16" s="10">
        <v>8434.1663019999996</v>
      </c>
      <c r="H16" s="7" t="str">
        <f t="shared" si="6"/>
        <v>N/A</v>
      </c>
      <c r="I16" s="8">
        <v>3.6880000000000002</v>
      </c>
      <c r="J16" s="8">
        <v>4.3479999999999999</v>
      </c>
      <c r="K16" s="25" t="s">
        <v>734</v>
      </c>
      <c r="L16" s="85" t="str">
        <f t="shared" si="7"/>
        <v>Yes</v>
      </c>
    </row>
    <row r="17" spans="1:12" x14ac:dyDescent="0.25">
      <c r="A17" s="116" t="s">
        <v>1206</v>
      </c>
      <c r="B17" s="25" t="s">
        <v>213</v>
      </c>
      <c r="C17" s="10">
        <v>18335.793564</v>
      </c>
      <c r="D17" s="7" t="str">
        <f t="shared" si="4"/>
        <v>N/A</v>
      </c>
      <c r="E17" s="10">
        <v>18459.385614999999</v>
      </c>
      <c r="F17" s="7" t="str">
        <f t="shared" si="5"/>
        <v>N/A</v>
      </c>
      <c r="G17" s="10">
        <v>19331.664717</v>
      </c>
      <c r="H17" s="7" t="str">
        <f t="shared" si="6"/>
        <v>N/A</v>
      </c>
      <c r="I17" s="8">
        <v>0.67400000000000004</v>
      </c>
      <c r="J17" s="8">
        <v>4.7249999999999996</v>
      </c>
      <c r="K17" s="25" t="s">
        <v>734</v>
      </c>
      <c r="L17" s="85" t="str">
        <f t="shared" si="7"/>
        <v>Yes</v>
      </c>
    </row>
    <row r="18" spans="1:12" x14ac:dyDescent="0.25">
      <c r="A18" s="116" t="s">
        <v>1207</v>
      </c>
      <c r="B18" s="25" t="s">
        <v>213</v>
      </c>
      <c r="C18" s="10">
        <v>14663.853867</v>
      </c>
      <c r="D18" s="7" t="str">
        <f t="shared" si="4"/>
        <v>N/A</v>
      </c>
      <c r="E18" s="10">
        <v>15031.297887999999</v>
      </c>
      <c r="F18" s="7" t="str">
        <f t="shared" si="5"/>
        <v>N/A</v>
      </c>
      <c r="G18" s="10">
        <v>15627.819323</v>
      </c>
      <c r="H18" s="7" t="str">
        <f t="shared" si="6"/>
        <v>N/A</v>
      </c>
      <c r="I18" s="8">
        <v>2.5059999999999998</v>
      </c>
      <c r="J18" s="8">
        <v>3.9689999999999999</v>
      </c>
      <c r="K18" s="25" t="s">
        <v>734</v>
      </c>
      <c r="L18" s="85" t="str">
        <f t="shared" si="7"/>
        <v>Yes</v>
      </c>
    </row>
    <row r="19" spans="1:12" x14ac:dyDescent="0.25">
      <c r="A19" s="116" t="s">
        <v>1208</v>
      </c>
      <c r="B19" s="25" t="s">
        <v>213</v>
      </c>
      <c r="C19" s="10">
        <v>2968.4956204999999</v>
      </c>
      <c r="D19" s="7" t="str">
        <f t="shared" si="4"/>
        <v>N/A</v>
      </c>
      <c r="E19" s="10">
        <v>3208.8288763999999</v>
      </c>
      <c r="F19" s="7" t="str">
        <f t="shared" si="5"/>
        <v>N/A</v>
      </c>
      <c r="G19" s="10">
        <v>3018.8440251000002</v>
      </c>
      <c r="H19" s="7" t="str">
        <f t="shared" si="6"/>
        <v>N/A</v>
      </c>
      <c r="I19" s="8">
        <v>8.0960000000000001</v>
      </c>
      <c r="J19" s="8">
        <v>-5.92</v>
      </c>
      <c r="K19" s="25" t="s">
        <v>734</v>
      </c>
      <c r="L19" s="85" t="str">
        <f t="shared" si="7"/>
        <v>Yes</v>
      </c>
    </row>
    <row r="20" spans="1:12" x14ac:dyDescent="0.25">
      <c r="A20" s="116" t="s">
        <v>1209</v>
      </c>
      <c r="B20" s="25" t="s">
        <v>213</v>
      </c>
      <c r="C20" s="10">
        <v>3827.1856383999998</v>
      </c>
      <c r="D20" s="7" t="str">
        <f t="shared" si="4"/>
        <v>N/A</v>
      </c>
      <c r="E20" s="10">
        <v>3673.5812477999998</v>
      </c>
      <c r="F20" s="7" t="str">
        <f t="shared" si="5"/>
        <v>N/A</v>
      </c>
      <c r="G20" s="10">
        <v>4967.0952581000001</v>
      </c>
      <c r="H20" s="7" t="str">
        <f t="shared" si="6"/>
        <v>N/A</v>
      </c>
      <c r="I20" s="8">
        <v>-4.01</v>
      </c>
      <c r="J20" s="8">
        <v>35.21</v>
      </c>
      <c r="K20" s="25" t="s">
        <v>734</v>
      </c>
      <c r="L20" s="85" t="str">
        <f t="shared" si="7"/>
        <v>No</v>
      </c>
    </row>
    <row r="21" spans="1:12" x14ac:dyDescent="0.25">
      <c r="A21" s="108" t="s">
        <v>1110</v>
      </c>
      <c r="B21" s="25" t="s">
        <v>213</v>
      </c>
      <c r="C21" s="10">
        <v>7692.4664308000001</v>
      </c>
      <c r="D21" s="7" t="str">
        <f t="shared" ref="D21:D22" si="8">IF($B21="N/A","N/A",IF(C21&gt;10,"No",IF(C21&lt;-10,"No","Yes")))</f>
        <v>N/A</v>
      </c>
      <c r="E21" s="10">
        <v>7886.1771978999996</v>
      </c>
      <c r="F21" s="7" t="str">
        <f t="shared" ref="F21:F22" si="9">IF($B21="N/A","N/A",IF(E21&gt;10,"No",IF(E21&lt;-10,"No","Yes")))</f>
        <v>N/A</v>
      </c>
      <c r="G21" s="10">
        <v>8414.7983996000003</v>
      </c>
      <c r="H21" s="7" t="str">
        <f t="shared" ref="H21:H22" si="10">IF($B21="N/A","N/A",IF(G21&gt;10,"No",IF(G21&lt;-10,"No","Yes")))</f>
        <v>N/A</v>
      </c>
      <c r="I21" s="8">
        <v>2.5179999999999998</v>
      </c>
      <c r="J21" s="8">
        <v>6.7030000000000003</v>
      </c>
      <c r="K21" s="25" t="s">
        <v>734</v>
      </c>
      <c r="L21" s="85" t="str">
        <f>IF(J21="Div by 0", "N/A", IF(OR(J21="N/A",K21="N/A"),"N/A", IF(J21&gt;VALUE(MID(K21,1,2)), "No", IF(J21&lt;-1*VALUE(MID(K21,1,2)), "No", "Yes"))))</f>
        <v>Yes</v>
      </c>
    </row>
    <row r="22" spans="1:12" x14ac:dyDescent="0.25">
      <c r="A22" s="108" t="s">
        <v>1111</v>
      </c>
      <c r="B22" s="25" t="s">
        <v>213</v>
      </c>
      <c r="C22" s="10">
        <v>7928.9250820999996</v>
      </c>
      <c r="D22" s="7" t="str">
        <f t="shared" si="8"/>
        <v>N/A</v>
      </c>
      <c r="E22" s="10">
        <v>8338.8436925000005</v>
      </c>
      <c r="F22" s="7" t="str">
        <f t="shared" si="9"/>
        <v>N/A</v>
      </c>
      <c r="G22" s="10">
        <v>8459.3711834999995</v>
      </c>
      <c r="H22" s="7" t="str">
        <f t="shared" si="10"/>
        <v>N/A</v>
      </c>
      <c r="I22" s="8">
        <v>5.17</v>
      </c>
      <c r="J22" s="8">
        <v>1.4450000000000001</v>
      </c>
      <c r="K22" s="25" t="s">
        <v>734</v>
      </c>
      <c r="L22" s="85" t="str">
        <f>IF(J22="Div by 0", "N/A", IF(OR(J22="N/A",K22="N/A"),"N/A", IF(J22&gt;VALUE(MID(K22,1,2)), "No", IF(J22&lt;-1*VALUE(MID(K22,1,2)), "No", "Yes"))))</f>
        <v>Yes</v>
      </c>
    </row>
    <row r="23" spans="1:12" x14ac:dyDescent="0.25">
      <c r="A23" s="116" t="s">
        <v>1210</v>
      </c>
      <c r="B23" s="25" t="s">
        <v>213</v>
      </c>
      <c r="C23" s="10">
        <v>15771.489600999999</v>
      </c>
      <c r="D23" s="7" t="str">
        <f>IF($B23="N/A","N/A",IF(C23&gt;10,"No",IF(C23&lt;-10,"No","Yes")))</f>
        <v>N/A</v>
      </c>
      <c r="E23" s="10">
        <v>16087.053038</v>
      </c>
      <c r="F23" s="7" t="str">
        <f>IF($B23="N/A","N/A",IF(E23&gt;10,"No",IF(E23&lt;-10,"No","Yes")))</f>
        <v>N/A</v>
      </c>
      <c r="G23" s="10">
        <v>16842.601535000002</v>
      </c>
      <c r="H23" s="7" t="str">
        <f>IF($B23="N/A","N/A",IF(G23&gt;10,"No",IF(G23&lt;-10,"No","Yes")))</f>
        <v>N/A</v>
      </c>
      <c r="I23" s="8">
        <v>2.0009999999999999</v>
      </c>
      <c r="J23" s="8">
        <v>4.6970000000000001</v>
      </c>
      <c r="K23" s="25" t="s">
        <v>734</v>
      </c>
      <c r="L23" s="85" t="str">
        <f>IF(J23="Div by 0", "N/A", IF(K23="N/A","N/A", IF(J23&gt;VALUE(MID(K23,1,2)), "No", IF(J23&lt;-1*VALUE(MID(K23,1,2)), "No", "Yes"))))</f>
        <v>Yes</v>
      </c>
    </row>
    <row r="24" spans="1:12" x14ac:dyDescent="0.25">
      <c r="A24" s="116" t="s">
        <v>1211</v>
      </c>
      <c r="B24" s="25" t="s">
        <v>213</v>
      </c>
      <c r="C24" s="10">
        <v>18557.719822999999</v>
      </c>
      <c r="D24" s="7" t="str">
        <f>IF($B24="N/A","N/A",IF(C24&gt;10,"No",IF(C24&lt;-10,"No","Yes")))</f>
        <v>N/A</v>
      </c>
      <c r="E24" s="10">
        <v>18808.019423999998</v>
      </c>
      <c r="F24" s="7" t="str">
        <f>IF($B24="N/A","N/A",IF(E24&gt;10,"No",IF(E24&lt;-10,"No","Yes")))</f>
        <v>N/A</v>
      </c>
      <c r="G24" s="10">
        <v>19663.944927</v>
      </c>
      <c r="H24" s="7" t="str">
        <f>IF($B24="N/A","N/A",IF(G24&gt;10,"No",IF(G24&lt;-10,"No","Yes")))</f>
        <v>N/A</v>
      </c>
      <c r="I24" s="8">
        <v>1.349</v>
      </c>
      <c r="J24" s="8">
        <v>4.5510000000000002</v>
      </c>
      <c r="K24" s="25" t="s">
        <v>734</v>
      </c>
      <c r="L24" s="85" t="str">
        <f>IF(J24="Div by 0", "N/A", IF(K24="N/A","N/A", IF(J24&gt;VALUE(MID(K24,1,2)), "No", IF(J24&lt;-1*VALUE(MID(K24,1,2)), "No", "Yes"))))</f>
        <v>Yes</v>
      </c>
    </row>
    <row r="25" spans="1:12" x14ac:dyDescent="0.25">
      <c r="A25" s="116" t="s">
        <v>1212</v>
      </c>
      <c r="B25" s="25" t="s">
        <v>213</v>
      </c>
      <c r="C25" s="10">
        <v>12899.555179999999</v>
      </c>
      <c r="D25" s="7" t="str">
        <f>IF($B25="N/A","N/A",IF(C25&gt;10,"No",IF(C25&lt;-10,"No","Yes")))</f>
        <v>N/A</v>
      </c>
      <c r="E25" s="10">
        <v>13285.709153</v>
      </c>
      <c r="F25" s="7" t="str">
        <f>IF($B25="N/A","N/A",IF(E25&gt;10,"No",IF(E25&lt;-10,"No","Yes")))</f>
        <v>N/A</v>
      </c>
      <c r="G25" s="10">
        <v>13924.945164000001</v>
      </c>
      <c r="H25" s="7" t="str">
        <f>IF($B25="N/A","N/A",IF(G25&gt;10,"No",IF(G25&lt;-10,"No","Yes")))</f>
        <v>N/A</v>
      </c>
      <c r="I25" s="8">
        <v>2.9940000000000002</v>
      </c>
      <c r="J25" s="8">
        <v>4.8109999999999999</v>
      </c>
      <c r="K25" s="25" t="s">
        <v>734</v>
      </c>
      <c r="L25" s="85" t="str">
        <f>IF(J25="Div by 0", "N/A", IF(K25="N/A","N/A", IF(J25&gt;VALUE(MID(K25,1,2)), "No", IF(J25&lt;-1*VALUE(MID(K25,1,2)), "No", "Yes"))))</f>
        <v>Yes</v>
      </c>
    </row>
    <row r="26" spans="1:12" x14ac:dyDescent="0.25">
      <c r="A26" s="116" t="s">
        <v>1213</v>
      </c>
      <c r="B26" s="25" t="s">
        <v>213</v>
      </c>
      <c r="C26" s="10">
        <v>15922.530766</v>
      </c>
      <c r="D26" s="7" t="str">
        <f t="shared" ref="D26:D27" si="11">IF($B26="N/A","N/A",IF(C26&gt;10,"No",IF(C26&lt;-10,"No","Yes")))</f>
        <v>N/A</v>
      </c>
      <c r="E26" s="10">
        <v>16180.859414</v>
      </c>
      <c r="F26" s="7" t="str">
        <f t="shared" ref="F26:F30" si="12">IF($B26="N/A","N/A",IF(E26&gt;10,"No",IF(E26&lt;-10,"No","Yes")))</f>
        <v>N/A</v>
      </c>
      <c r="G26" s="10">
        <v>16916.963124999998</v>
      </c>
      <c r="H26" s="7" t="str">
        <f t="shared" ref="H26:H27" si="13">IF($B26="N/A","N/A",IF(G26&gt;10,"No",IF(G26&lt;-10,"No","Yes")))</f>
        <v>N/A</v>
      </c>
      <c r="I26" s="8">
        <v>1.6220000000000001</v>
      </c>
      <c r="J26" s="8">
        <v>4.5490000000000004</v>
      </c>
      <c r="K26" s="25" t="s">
        <v>734</v>
      </c>
      <c r="L26" s="85" t="str">
        <f>IF(J26="Div by 0", "N/A", IF(OR(J26="N/A",K26="N/A"),"N/A", IF(J26&gt;VALUE(MID(K26,1,2)), "No", IF(J26&lt;-1*VALUE(MID(K26,1,2)), "No", "Yes"))))</f>
        <v>Yes</v>
      </c>
    </row>
    <row r="27" spans="1:12" x14ac:dyDescent="0.25">
      <c r="A27" s="116" t="s">
        <v>1214</v>
      </c>
      <c r="B27" s="25" t="s">
        <v>213</v>
      </c>
      <c r="C27" s="10">
        <v>15527.85346</v>
      </c>
      <c r="D27" s="7" t="str">
        <f t="shared" si="11"/>
        <v>N/A</v>
      </c>
      <c r="E27" s="10">
        <v>15936.954234000001</v>
      </c>
      <c r="F27" s="7" t="str">
        <f t="shared" si="12"/>
        <v>N/A</v>
      </c>
      <c r="G27" s="10">
        <v>16724.659539</v>
      </c>
      <c r="H27" s="7" t="str">
        <f t="shared" si="13"/>
        <v>N/A</v>
      </c>
      <c r="I27" s="8">
        <v>2.6349999999999998</v>
      </c>
      <c r="J27" s="8">
        <v>4.9429999999999996</v>
      </c>
      <c r="K27" s="25" t="s">
        <v>734</v>
      </c>
      <c r="L27" s="85" t="str">
        <f>IF(J27="Div by 0", "N/A", IF(OR(J27="N/A",K27="N/A"),"N/A", IF(J27&gt;VALUE(MID(K27,1,2)), "No", IF(J27&lt;-1*VALUE(MID(K27,1,2)), "No", "Yes"))))</f>
        <v>Yes</v>
      </c>
    </row>
    <row r="28" spans="1:12" x14ac:dyDescent="0.25">
      <c r="A28" s="134" t="s">
        <v>1215</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734</v>
      </c>
      <c r="L28" s="85" t="str">
        <f>IF(J28="Div by 0", "N/A", IF(OR(J28="N/A",K28="N/A"),"N/A", IF(J28&gt;VALUE(MID(K28,1,2)), "No", IF(J28&lt;-1*VALUE(MID(K28,1,2)), "No", "Yes"))))</f>
        <v>N/A</v>
      </c>
    </row>
    <row r="29" spans="1:12" x14ac:dyDescent="0.25">
      <c r="A29" s="134" t="s">
        <v>1216</v>
      </c>
      <c r="B29" s="10" t="s">
        <v>213</v>
      </c>
      <c r="C29" s="10" t="s">
        <v>1747</v>
      </c>
      <c r="D29" s="7" t="str">
        <f t="shared" si="14"/>
        <v>N/A</v>
      </c>
      <c r="E29" s="10" t="s">
        <v>1747</v>
      </c>
      <c r="F29" s="7" t="str">
        <f t="shared" si="12"/>
        <v>N/A</v>
      </c>
      <c r="G29" s="10" t="s">
        <v>1747</v>
      </c>
      <c r="H29" s="7" t="str">
        <f t="shared" si="15"/>
        <v>N/A</v>
      </c>
      <c r="I29" s="8" t="s">
        <v>1747</v>
      </c>
      <c r="J29" s="8" t="s">
        <v>1747</v>
      </c>
      <c r="K29" s="25" t="s">
        <v>734</v>
      </c>
      <c r="L29" s="85" t="str">
        <f t="shared" ref="L29:L30" si="16">IF(J29="Div by 0", "N/A", IF(OR(J29="N/A",K29="N/A"),"N/A", IF(J29&gt;VALUE(MID(K29,1,2)), "No", IF(J29&lt;-1*VALUE(MID(K29,1,2)), "No", "Yes"))))</f>
        <v>N/A</v>
      </c>
    </row>
    <row r="30" spans="1:12" x14ac:dyDescent="0.25">
      <c r="A30" s="134" t="s">
        <v>1217</v>
      </c>
      <c r="B30" s="10" t="s">
        <v>213</v>
      </c>
      <c r="C30" s="10" t="s">
        <v>1747</v>
      </c>
      <c r="D30" s="7" t="str">
        <f t="shared" si="14"/>
        <v>N/A</v>
      </c>
      <c r="E30" s="10" t="s">
        <v>1747</v>
      </c>
      <c r="F30" s="7" t="str">
        <f t="shared" si="12"/>
        <v>N/A</v>
      </c>
      <c r="G30" s="10" t="s">
        <v>1747</v>
      </c>
      <c r="H30" s="7" t="str">
        <f t="shared" si="15"/>
        <v>N/A</v>
      </c>
      <c r="I30" s="8" t="s">
        <v>1747</v>
      </c>
      <c r="J30" s="8" t="s">
        <v>1747</v>
      </c>
      <c r="K30" s="25" t="s">
        <v>734</v>
      </c>
      <c r="L30" s="85" t="str">
        <f t="shared" si="16"/>
        <v>N/A</v>
      </c>
    </row>
    <row r="31" spans="1:12" x14ac:dyDescent="0.25">
      <c r="A31" s="142" t="s">
        <v>2</v>
      </c>
      <c r="B31" s="21" t="s">
        <v>213</v>
      </c>
      <c r="C31" s="9">
        <v>94.217612841000005</v>
      </c>
      <c r="D31" s="7" t="str">
        <f t="shared" ref="D31:D69" si="17">IF($B31="N/A","N/A",IF(C31&gt;10,"No",IF(C31&lt;-10,"No","Yes")))</f>
        <v>N/A</v>
      </c>
      <c r="E31" s="9">
        <v>94.215846166000006</v>
      </c>
      <c r="F31" s="7" t="str">
        <f t="shared" ref="F31:F69" si="18">IF($B31="N/A","N/A",IF(E31&gt;10,"No",IF(E31&lt;-10,"No","Yes")))</f>
        <v>N/A</v>
      </c>
      <c r="G31" s="9">
        <v>94.153199557999997</v>
      </c>
      <c r="H31" s="7" t="str">
        <f t="shared" ref="H31:H69" si="19">IF($B31="N/A","N/A",IF(G31&gt;10,"No",IF(G31&lt;-10,"No","Yes")))</f>
        <v>N/A</v>
      </c>
      <c r="I31" s="8">
        <v>-2E-3</v>
      </c>
      <c r="J31" s="8">
        <v>-6.6000000000000003E-2</v>
      </c>
      <c r="K31" s="25" t="s">
        <v>734</v>
      </c>
      <c r="L31" s="85" t="str">
        <f t="shared" ref="L31:L99" si="20">IF(J31="Div by 0", "N/A", IF(K31="N/A","N/A", IF(J31&gt;VALUE(MID(K31,1,2)), "No", IF(J31&lt;-1*VALUE(MID(K31,1,2)), "No", "Yes"))))</f>
        <v>Yes</v>
      </c>
    </row>
    <row r="32" spans="1:12" x14ac:dyDescent="0.25">
      <c r="A32" s="142" t="s">
        <v>22</v>
      </c>
      <c r="B32" s="21" t="s">
        <v>213</v>
      </c>
      <c r="C32" s="1">
        <v>2240541</v>
      </c>
      <c r="D32" s="7" t="str">
        <f t="shared" si="17"/>
        <v>N/A</v>
      </c>
      <c r="E32" s="1">
        <v>2259361</v>
      </c>
      <c r="F32" s="7" t="str">
        <f t="shared" si="18"/>
        <v>N/A</v>
      </c>
      <c r="G32" s="1">
        <v>2306969</v>
      </c>
      <c r="H32" s="7" t="str">
        <f t="shared" si="19"/>
        <v>N/A</v>
      </c>
      <c r="I32" s="8">
        <v>0.84</v>
      </c>
      <c r="J32" s="8">
        <v>2.1070000000000002</v>
      </c>
      <c r="K32" s="25" t="s">
        <v>734</v>
      </c>
      <c r="L32" s="85" t="str">
        <f t="shared" si="20"/>
        <v>Yes</v>
      </c>
    </row>
    <row r="33" spans="1:12" x14ac:dyDescent="0.25">
      <c r="A33" s="142" t="s">
        <v>448</v>
      </c>
      <c r="B33" s="25" t="s">
        <v>213</v>
      </c>
      <c r="C33" s="1">
        <v>128758</v>
      </c>
      <c r="D33" s="1" t="str">
        <f t="shared" si="17"/>
        <v>N/A</v>
      </c>
      <c r="E33" s="1">
        <v>131678</v>
      </c>
      <c r="F33" s="1" t="str">
        <f t="shared" si="18"/>
        <v>N/A</v>
      </c>
      <c r="G33" s="1">
        <v>136985</v>
      </c>
      <c r="H33" s="7" t="str">
        <f t="shared" si="19"/>
        <v>N/A</v>
      </c>
      <c r="I33" s="8">
        <v>2.2679999999999998</v>
      </c>
      <c r="J33" s="8">
        <v>4.03</v>
      </c>
      <c r="K33" s="25" t="s">
        <v>734</v>
      </c>
      <c r="L33" s="85" t="str">
        <f t="shared" si="20"/>
        <v>Yes</v>
      </c>
    </row>
    <row r="34" spans="1:12" x14ac:dyDescent="0.25">
      <c r="A34" s="142" t="s">
        <v>1218</v>
      </c>
      <c r="B34" s="3" t="s">
        <v>213</v>
      </c>
      <c r="C34" s="1">
        <v>65369</v>
      </c>
      <c r="D34" s="5" t="str">
        <f t="shared" ref="D34:D38" si="21">IF($B34="N/A","N/A",IF(C34&lt;0,"No","Yes"))</f>
        <v>N/A</v>
      </c>
      <c r="E34" s="1">
        <v>65999</v>
      </c>
      <c r="F34" s="5" t="str">
        <f t="shared" ref="F34:F38" si="22">IF($B34="N/A","N/A",IF(E34&lt;0,"No","Yes"))</f>
        <v>N/A</v>
      </c>
      <c r="G34" s="1">
        <v>66653</v>
      </c>
      <c r="H34" s="5" t="str">
        <f t="shared" ref="H34:H38" si="23">IF($B34="N/A","N/A",IF(G34&lt;0,"No","Yes"))</f>
        <v>N/A</v>
      </c>
      <c r="I34" s="8">
        <v>0.96379999999999999</v>
      </c>
      <c r="J34" s="8">
        <v>0.9909</v>
      </c>
      <c r="K34" s="1" t="s">
        <v>734</v>
      </c>
      <c r="L34" s="85" t="str">
        <f t="shared" si="20"/>
        <v>Yes</v>
      </c>
    </row>
    <row r="35" spans="1:12" x14ac:dyDescent="0.25">
      <c r="A35" s="142" t="s">
        <v>1219</v>
      </c>
      <c r="B35" s="3" t="s">
        <v>213</v>
      </c>
      <c r="C35" s="1">
        <v>476</v>
      </c>
      <c r="D35" s="5" t="str">
        <f t="shared" si="21"/>
        <v>N/A</v>
      </c>
      <c r="E35" s="1">
        <v>376</v>
      </c>
      <c r="F35" s="5" t="str">
        <f t="shared" si="22"/>
        <v>N/A</v>
      </c>
      <c r="G35" s="1">
        <v>369</v>
      </c>
      <c r="H35" s="5" t="str">
        <f t="shared" si="23"/>
        <v>N/A</v>
      </c>
      <c r="I35" s="8">
        <v>-21</v>
      </c>
      <c r="J35" s="8">
        <v>-1.86</v>
      </c>
      <c r="K35" s="1" t="s">
        <v>734</v>
      </c>
      <c r="L35" s="85" t="str">
        <f t="shared" si="20"/>
        <v>Yes</v>
      </c>
    </row>
    <row r="36" spans="1:12" x14ac:dyDescent="0.25">
      <c r="A36" s="142" t="s">
        <v>1220</v>
      </c>
      <c r="B36" s="3" t="s">
        <v>213</v>
      </c>
      <c r="C36" s="1">
        <v>48447</v>
      </c>
      <c r="D36" s="5" t="str">
        <f t="shared" si="21"/>
        <v>N/A</v>
      </c>
      <c r="E36" s="1">
        <v>50224</v>
      </c>
      <c r="F36" s="5" t="str">
        <f t="shared" si="22"/>
        <v>N/A</v>
      </c>
      <c r="G36" s="1">
        <v>52855</v>
      </c>
      <c r="H36" s="5" t="str">
        <f t="shared" si="23"/>
        <v>N/A</v>
      </c>
      <c r="I36" s="8">
        <v>3.6680000000000001</v>
      </c>
      <c r="J36" s="8">
        <v>5.2389999999999999</v>
      </c>
      <c r="K36" s="1" t="s">
        <v>734</v>
      </c>
      <c r="L36" s="85" t="str">
        <f t="shared" si="20"/>
        <v>Yes</v>
      </c>
    </row>
    <row r="37" spans="1:12" x14ac:dyDescent="0.25">
      <c r="A37" s="142" t="s">
        <v>1221</v>
      </c>
      <c r="B37" s="3" t="s">
        <v>213</v>
      </c>
      <c r="C37" s="1">
        <v>14466</v>
      </c>
      <c r="D37" s="5" t="str">
        <f t="shared" si="21"/>
        <v>N/A</v>
      </c>
      <c r="E37" s="1">
        <v>15079</v>
      </c>
      <c r="F37" s="5" t="str">
        <f t="shared" si="22"/>
        <v>N/A</v>
      </c>
      <c r="G37" s="1">
        <v>17108</v>
      </c>
      <c r="H37" s="5" t="str">
        <f t="shared" si="23"/>
        <v>N/A</v>
      </c>
      <c r="I37" s="8">
        <v>4.2380000000000004</v>
      </c>
      <c r="J37" s="8">
        <v>13.46</v>
      </c>
      <c r="K37" s="1" t="s">
        <v>734</v>
      </c>
      <c r="L37" s="85" t="str">
        <f t="shared" si="20"/>
        <v>Yes</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655797</v>
      </c>
      <c r="D39" s="1" t="str">
        <f t="shared" si="17"/>
        <v>N/A</v>
      </c>
      <c r="E39" s="1">
        <v>674163</v>
      </c>
      <c r="F39" s="1" t="str">
        <f t="shared" si="18"/>
        <v>N/A</v>
      </c>
      <c r="G39" s="1">
        <v>679287</v>
      </c>
      <c r="H39" s="7" t="str">
        <f t="shared" si="19"/>
        <v>N/A</v>
      </c>
      <c r="I39" s="8">
        <v>2.8010000000000002</v>
      </c>
      <c r="J39" s="8">
        <v>0.7601</v>
      </c>
      <c r="K39" s="25" t="s">
        <v>734</v>
      </c>
      <c r="L39" s="85" t="str">
        <f t="shared" si="20"/>
        <v>Yes</v>
      </c>
    </row>
    <row r="40" spans="1:12" x14ac:dyDescent="0.25">
      <c r="A40" s="142" t="s">
        <v>1223</v>
      </c>
      <c r="B40" s="3" t="s">
        <v>213</v>
      </c>
      <c r="C40" s="1">
        <v>339178</v>
      </c>
      <c r="D40" s="5" t="str">
        <f t="shared" ref="D40:D45" si="24">IF($B40="N/A","N/A",IF(C40&lt;0,"No","Yes"))</f>
        <v>N/A</v>
      </c>
      <c r="E40" s="1">
        <v>342222</v>
      </c>
      <c r="F40" s="5" t="str">
        <f t="shared" ref="F40:F45" si="25">IF($B40="N/A","N/A",IF(E40&lt;0,"No","Yes"))</f>
        <v>N/A</v>
      </c>
      <c r="G40" s="1">
        <v>336358</v>
      </c>
      <c r="H40" s="5" t="str">
        <f t="shared" ref="H40:H45" si="26">IF($B40="N/A","N/A",IF(G40&lt;0,"No","Yes"))</f>
        <v>N/A</v>
      </c>
      <c r="I40" s="8">
        <v>0.89749999999999996</v>
      </c>
      <c r="J40" s="8">
        <v>-1.71</v>
      </c>
      <c r="K40" s="1" t="s">
        <v>734</v>
      </c>
      <c r="L40" s="85" t="str">
        <f t="shared" si="20"/>
        <v>Yes</v>
      </c>
    </row>
    <row r="41" spans="1:12" x14ac:dyDescent="0.25">
      <c r="A41" s="142" t="s">
        <v>1224</v>
      </c>
      <c r="B41" s="3" t="s">
        <v>213</v>
      </c>
      <c r="C41" s="1">
        <v>3145</v>
      </c>
      <c r="D41" s="5" t="str">
        <f t="shared" si="24"/>
        <v>N/A</v>
      </c>
      <c r="E41" s="1">
        <v>2729</v>
      </c>
      <c r="F41" s="5" t="str">
        <f t="shared" si="25"/>
        <v>N/A</v>
      </c>
      <c r="G41" s="1">
        <v>2046</v>
      </c>
      <c r="H41" s="5" t="str">
        <f t="shared" si="26"/>
        <v>N/A</v>
      </c>
      <c r="I41" s="8">
        <v>-13.2</v>
      </c>
      <c r="J41" s="8">
        <v>-25</v>
      </c>
      <c r="K41" s="1" t="s">
        <v>734</v>
      </c>
      <c r="L41" s="85" t="str">
        <f t="shared" si="20"/>
        <v>Yes</v>
      </c>
    </row>
    <row r="42" spans="1:12" x14ac:dyDescent="0.25">
      <c r="A42" s="142" t="s">
        <v>1225</v>
      </c>
      <c r="B42" s="3" t="s">
        <v>213</v>
      </c>
      <c r="C42" s="1">
        <v>243667</v>
      </c>
      <c r="D42" s="5" t="str">
        <f t="shared" si="24"/>
        <v>N/A</v>
      </c>
      <c r="E42" s="1">
        <v>251891</v>
      </c>
      <c r="F42" s="5" t="str">
        <f t="shared" si="25"/>
        <v>N/A</v>
      </c>
      <c r="G42" s="1">
        <v>257751</v>
      </c>
      <c r="H42" s="5" t="str">
        <f t="shared" si="26"/>
        <v>N/A</v>
      </c>
      <c r="I42" s="8">
        <v>3.375</v>
      </c>
      <c r="J42" s="8">
        <v>2.3260000000000001</v>
      </c>
      <c r="K42" s="1" t="s">
        <v>734</v>
      </c>
      <c r="L42" s="85" t="str">
        <f t="shared" si="20"/>
        <v>Yes</v>
      </c>
    </row>
    <row r="43" spans="1:12" x14ac:dyDescent="0.25">
      <c r="A43" s="142" t="s">
        <v>1226</v>
      </c>
      <c r="B43" s="3" t="s">
        <v>213</v>
      </c>
      <c r="C43" s="1">
        <v>1076</v>
      </c>
      <c r="D43" s="5" t="str">
        <f t="shared" si="24"/>
        <v>N/A</v>
      </c>
      <c r="E43" s="1">
        <v>2370</v>
      </c>
      <c r="F43" s="5" t="str">
        <f t="shared" si="25"/>
        <v>N/A</v>
      </c>
      <c r="G43" s="1">
        <v>2272</v>
      </c>
      <c r="H43" s="5" t="str">
        <f t="shared" si="26"/>
        <v>N/A</v>
      </c>
      <c r="I43" s="8">
        <v>120.3</v>
      </c>
      <c r="J43" s="8">
        <v>-4.1399999999999997</v>
      </c>
      <c r="K43" s="1" t="s">
        <v>734</v>
      </c>
      <c r="L43" s="85" t="str">
        <f t="shared" si="20"/>
        <v>Yes</v>
      </c>
    </row>
    <row r="44" spans="1:12" x14ac:dyDescent="0.25">
      <c r="A44" s="142" t="s">
        <v>1227</v>
      </c>
      <c r="B44" s="3" t="s">
        <v>213</v>
      </c>
      <c r="C44" s="1">
        <v>68731</v>
      </c>
      <c r="D44" s="5" t="str">
        <f t="shared" si="24"/>
        <v>N/A</v>
      </c>
      <c r="E44" s="1">
        <v>74951</v>
      </c>
      <c r="F44" s="5" t="str">
        <f t="shared" si="25"/>
        <v>N/A</v>
      </c>
      <c r="G44" s="1">
        <v>80860</v>
      </c>
      <c r="H44" s="5" t="str">
        <f t="shared" si="26"/>
        <v>N/A</v>
      </c>
      <c r="I44" s="8">
        <v>9.0500000000000007</v>
      </c>
      <c r="J44" s="8">
        <v>7.8840000000000003</v>
      </c>
      <c r="K44" s="1" t="s">
        <v>734</v>
      </c>
      <c r="L44" s="85" t="str">
        <f t="shared" si="20"/>
        <v>Yes</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1069003</v>
      </c>
      <c r="D46" s="1" t="str">
        <f t="shared" si="17"/>
        <v>N/A</v>
      </c>
      <c r="E46" s="1">
        <v>1063188</v>
      </c>
      <c r="F46" s="1" t="str">
        <f t="shared" si="18"/>
        <v>N/A</v>
      </c>
      <c r="G46" s="1">
        <v>1074389</v>
      </c>
      <c r="H46" s="7" t="str">
        <f t="shared" si="19"/>
        <v>N/A</v>
      </c>
      <c r="I46" s="8">
        <v>-0.54400000000000004</v>
      </c>
      <c r="J46" s="8">
        <v>1.054</v>
      </c>
      <c r="K46" s="25" t="s">
        <v>734</v>
      </c>
      <c r="L46" s="85" t="str">
        <f t="shared" si="20"/>
        <v>Yes</v>
      </c>
    </row>
    <row r="47" spans="1:12" x14ac:dyDescent="0.25">
      <c r="A47" s="142" t="s">
        <v>1229</v>
      </c>
      <c r="B47" s="3" t="s">
        <v>213</v>
      </c>
      <c r="C47" s="1">
        <v>369357</v>
      </c>
      <c r="D47" s="5" t="str">
        <f t="shared" ref="D47:D53" si="27">IF($B47="N/A","N/A",IF(C47&lt;0,"No","Yes"))</f>
        <v>N/A</v>
      </c>
      <c r="E47" s="1">
        <v>256337</v>
      </c>
      <c r="F47" s="5" t="str">
        <f t="shared" ref="F47:F53" si="28">IF($B47="N/A","N/A",IF(E47&lt;0,"No","Yes"))</f>
        <v>N/A</v>
      </c>
      <c r="G47" s="1">
        <v>137473</v>
      </c>
      <c r="H47" s="5" t="str">
        <f t="shared" ref="H47:H53" si="29">IF($B47="N/A","N/A",IF(G47&lt;0,"No","Yes"))</f>
        <v>N/A</v>
      </c>
      <c r="I47" s="8">
        <v>-30.6</v>
      </c>
      <c r="J47" s="8">
        <v>-46.4</v>
      </c>
      <c r="K47" s="1" t="s">
        <v>734</v>
      </c>
      <c r="L47" s="85" t="str">
        <f t="shared" si="20"/>
        <v>No</v>
      </c>
    </row>
    <row r="48" spans="1:12" x14ac:dyDescent="0.25">
      <c r="A48" s="142" t="s">
        <v>1230</v>
      </c>
      <c r="B48" s="3" t="s">
        <v>213</v>
      </c>
      <c r="C48" s="1">
        <v>53976</v>
      </c>
      <c r="D48" s="5" t="str">
        <f t="shared" si="27"/>
        <v>N/A</v>
      </c>
      <c r="E48" s="1">
        <v>30124</v>
      </c>
      <c r="F48" s="5" t="str">
        <f t="shared" si="28"/>
        <v>N/A</v>
      </c>
      <c r="G48" s="1">
        <v>6195</v>
      </c>
      <c r="H48" s="5" t="str">
        <f t="shared" si="29"/>
        <v>N/A</v>
      </c>
      <c r="I48" s="8">
        <v>-44.2</v>
      </c>
      <c r="J48" s="8">
        <v>-79.400000000000006</v>
      </c>
      <c r="K48" s="1" t="s">
        <v>734</v>
      </c>
      <c r="L48" s="85" t="str">
        <f t="shared" si="20"/>
        <v>No</v>
      </c>
    </row>
    <row r="49" spans="1:12" x14ac:dyDescent="0.25">
      <c r="A49" s="142" t="s">
        <v>1231</v>
      </c>
      <c r="B49" s="3" t="s">
        <v>213</v>
      </c>
      <c r="C49" s="1">
        <v>32852</v>
      </c>
      <c r="D49" s="5" t="str">
        <f t="shared" si="27"/>
        <v>N/A</v>
      </c>
      <c r="E49" s="1">
        <v>48088</v>
      </c>
      <c r="F49" s="5" t="str">
        <f t="shared" si="28"/>
        <v>N/A</v>
      </c>
      <c r="G49" s="1">
        <v>62820</v>
      </c>
      <c r="H49" s="5" t="str">
        <f t="shared" si="29"/>
        <v>N/A</v>
      </c>
      <c r="I49" s="8">
        <v>46.38</v>
      </c>
      <c r="J49" s="8">
        <v>30.64</v>
      </c>
      <c r="K49" s="1" t="s">
        <v>734</v>
      </c>
      <c r="L49" s="85" t="str">
        <f t="shared" si="20"/>
        <v>No</v>
      </c>
    </row>
    <row r="50" spans="1:12" x14ac:dyDescent="0.25">
      <c r="A50" s="142" t="s">
        <v>1232</v>
      </c>
      <c r="B50" s="3" t="s">
        <v>213</v>
      </c>
      <c r="C50" s="1">
        <v>471278</v>
      </c>
      <c r="D50" s="5" t="str">
        <f t="shared" si="27"/>
        <v>N/A</v>
      </c>
      <c r="E50" s="1">
        <v>588278</v>
      </c>
      <c r="F50" s="5" t="str">
        <f t="shared" si="28"/>
        <v>N/A</v>
      </c>
      <c r="G50" s="1">
        <v>755034</v>
      </c>
      <c r="H50" s="5" t="str">
        <f t="shared" si="29"/>
        <v>N/A</v>
      </c>
      <c r="I50" s="8">
        <v>24.83</v>
      </c>
      <c r="J50" s="8">
        <v>28.35</v>
      </c>
      <c r="K50" s="1" t="s">
        <v>734</v>
      </c>
      <c r="L50" s="85" t="str">
        <f t="shared" si="20"/>
        <v>Yes</v>
      </c>
    </row>
    <row r="51" spans="1:12" x14ac:dyDescent="0.25">
      <c r="A51" s="142" t="s">
        <v>1233</v>
      </c>
      <c r="B51" s="3" t="s">
        <v>213</v>
      </c>
      <c r="C51" s="1">
        <v>94012</v>
      </c>
      <c r="D51" s="5" t="str">
        <f t="shared" si="27"/>
        <v>N/A</v>
      </c>
      <c r="E51" s="1">
        <v>93442</v>
      </c>
      <c r="F51" s="5" t="str">
        <f t="shared" si="28"/>
        <v>N/A</v>
      </c>
      <c r="G51" s="1">
        <v>65591</v>
      </c>
      <c r="H51" s="5" t="str">
        <f t="shared" si="29"/>
        <v>N/A</v>
      </c>
      <c r="I51" s="8">
        <v>-0.60599999999999998</v>
      </c>
      <c r="J51" s="8">
        <v>-29.8</v>
      </c>
      <c r="K51" s="1" t="s">
        <v>734</v>
      </c>
      <c r="L51" s="85" t="str">
        <f t="shared" si="20"/>
        <v>Yes</v>
      </c>
    </row>
    <row r="52" spans="1:12" x14ac:dyDescent="0.25">
      <c r="A52" s="142" t="s">
        <v>1234</v>
      </c>
      <c r="B52" s="3" t="s">
        <v>213</v>
      </c>
      <c r="C52" s="1">
        <v>47415</v>
      </c>
      <c r="D52" s="5" t="str">
        <f t="shared" si="27"/>
        <v>N/A</v>
      </c>
      <c r="E52" s="1">
        <v>46817</v>
      </c>
      <c r="F52" s="5" t="str">
        <f t="shared" si="28"/>
        <v>N/A</v>
      </c>
      <c r="G52" s="1">
        <v>47201</v>
      </c>
      <c r="H52" s="5" t="str">
        <f t="shared" si="29"/>
        <v>N/A</v>
      </c>
      <c r="I52" s="8">
        <v>-1.26</v>
      </c>
      <c r="J52" s="8">
        <v>0.82020000000000004</v>
      </c>
      <c r="K52" s="1" t="s">
        <v>734</v>
      </c>
      <c r="L52" s="85" t="str">
        <f t="shared" si="20"/>
        <v>Yes</v>
      </c>
    </row>
    <row r="53" spans="1:12" x14ac:dyDescent="0.25">
      <c r="A53" s="142" t="s">
        <v>1235</v>
      </c>
      <c r="B53" s="3" t="s">
        <v>213</v>
      </c>
      <c r="C53" s="1">
        <v>113</v>
      </c>
      <c r="D53" s="5" t="str">
        <f t="shared" si="27"/>
        <v>N/A</v>
      </c>
      <c r="E53" s="1">
        <v>102</v>
      </c>
      <c r="F53" s="5" t="str">
        <f t="shared" si="28"/>
        <v>N/A</v>
      </c>
      <c r="G53" s="1">
        <v>75</v>
      </c>
      <c r="H53" s="5" t="str">
        <f t="shared" si="29"/>
        <v>N/A</v>
      </c>
      <c r="I53" s="8">
        <v>-9.73</v>
      </c>
      <c r="J53" s="8">
        <v>-26.5</v>
      </c>
      <c r="K53" s="1" t="s">
        <v>734</v>
      </c>
      <c r="L53" s="85" t="str">
        <f t="shared" si="20"/>
        <v>Yes</v>
      </c>
    </row>
    <row r="54" spans="1:12" x14ac:dyDescent="0.25">
      <c r="A54" s="142" t="s">
        <v>451</v>
      </c>
      <c r="B54" s="25" t="s">
        <v>213</v>
      </c>
      <c r="C54" s="1">
        <v>386983</v>
      </c>
      <c r="D54" s="1" t="str">
        <f t="shared" si="17"/>
        <v>N/A</v>
      </c>
      <c r="E54" s="1">
        <v>390332</v>
      </c>
      <c r="F54" s="1" t="str">
        <f t="shared" si="18"/>
        <v>N/A</v>
      </c>
      <c r="G54" s="1">
        <v>416308</v>
      </c>
      <c r="H54" s="7" t="str">
        <f t="shared" si="19"/>
        <v>N/A</v>
      </c>
      <c r="I54" s="8">
        <v>0.86539999999999995</v>
      </c>
      <c r="J54" s="8">
        <v>6.6550000000000002</v>
      </c>
      <c r="K54" s="25" t="s">
        <v>734</v>
      </c>
      <c r="L54" s="85" t="str">
        <f t="shared" si="20"/>
        <v>Yes</v>
      </c>
    </row>
    <row r="55" spans="1:12" x14ac:dyDescent="0.25">
      <c r="A55" s="142" t="s">
        <v>1236</v>
      </c>
      <c r="B55" s="3" t="s">
        <v>213</v>
      </c>
      <c r="C55" s="1">
        <v>169208</v>
      </c>
      <c r="D55" s="5" t="str">
        <f t="shared" ref="D55:D60" si="30">IF($B55="N/A","N/A",IF(C55&lt;0,"No","Yes"))</f>
        <v>N/A</v>
      </c>
      <c r="E55" s="1">
        <v>117666</v>
      </c>
      <c r="F55" s="5" t="str">
        <f t="shared" ref="F55:F60" si="31">IF($B55="N/A","N/A",IF(E55&lt;0,"No","Yes"))</f>
        <v>N/A</v>
      </c>
      <c r="G55" s="1">
        <v>54031</v>
      </c>
      <c r="H55" s="5" t="str">
        <f t="shared" ref="H55:H60" si="32">IF($B55="N/A","N/A",IF(G55&lt;0,"No","Yes"))</f>
        <v>N/A</v>
      </c>
      <c r="I55" s="8">
        <v>-30.5</v>
      </c>
      <c r="J55" s="8">
        <v>-54.1</v>
      </c>
      <c r="K55" s="1" t="s">
        <v>734</v>
      </c>
      <c r="L55" s="85" t="str">
        <f t="shared" si="20"/>
        <v>No</v>
      </c>
    </row>
    <row r="56" spans="1:12" x14ac:dyDescent="0.25">
      <c r="A56" s="142" t="s">
        <v>1237</v>
      </c>
      <c r="B56" s="3" t="s">
        <v>213</v>
      </c>
      <c r="C56" s="1">
        <v>43960</v>
      </c>
      <c r="D56" s="5" t="str">
        <f t="shared" si="30"/>
        <v>N/A</v>
      </c>
      <c r="E56" s="1">
        <v>26723</v>
      </c>
      <c r="F56" s="5" t="str">
        <f t="shared" si="31"/>
        <v>N/A</v>
      </c>
      <c r="G56" s="1">
        <v>4919</v>
      </c>
      <c r="H56" s="5" t="str">
        <f t="shared" si="32"/>
        <v>N/A</v>
      </c>
      <c r="I56" s="8">
        <v>-39.200000000000003</v>
      </c>
      <c r="J56" s="8">
        <v>-81.599999999999994</v>
      </c>
      <c r="K56" s="1" t="s">
        <v>734</v>
      </c>
      <c r="L56" s="85" t="str">
        <f t="shared" si="20"/>
        <v>No</v>
      </c>
    </row>
    <row r="57" spans="1:12" x14ac:dyDescent="0.25">
      <c r="A57" s="142" t="s">
        <v>1238</v>
      </c>
      <c r="B57" s="3" t="s">
        <v>213</v>
      </c>
      <c r="C57" s="1">
        <v>31914</v>
      </c>
      <c r="D57" s="5" t="str">
        <f t="shared" si="30"/>
        <v>N/A</v>
      </c>
      <c r="E57" s="1">
        <v>40074</v>
      </c>
      <c r="F57" s="5" t="str">
        <f t="shared" si="31"/>
        <v>N/A</v>
      </c>
      <c r="G57" s="1">
        <v>49220</v>
      </c>
      <c r="H57" s="5" t="str">
        <f t="shared" si="32"/>
        <v>N/A</v>
      </c>
      <c r="I57" s="8">
        <v>25.57</v>
      </c>
      <c r="J57" s="8">
        <v>22.82</v>
      </c>
      <c r="K57" s="1" t="s">
        <v>734</v>
      </c>
      <c r="L57" s="85" t="str">
        <f t="shared" si="20"/>
        <v>Yes</v>
      </c>
    </row>
    <row r="58" spans="1:12" x14ac:dyDescent="0.25">
      <c r="A58" s="142" t="s">
        <v>1239</v>
      </c>
      <c r="B58" s="3" t="s">
        <v>213</v>
      </c>
      <c r="C58" s="1">
        <v>23161</v>
      </c>
      <c r="D58" s="5" t="str">
        <f t="shared" si="30"/>
        <v>N/A</v>
      </c>
      <c r="E58" s="1">
        <v>98864</v>
      </c>
      <c r="F58" s="5" t="str">
        <f t="shared" si="31"/>
        <v>N/A</v>
      </c>
      <c r="G58" s="1">
        <v>217522</v>
      </c>
      <c r="H58" s="5" t="str">
        <f t="shared" si="32"/>
        <v>N/A</v>
      </c>
      <c r="I58" s="8">
        <v>326.89999999999998</v>
      </c>
      <c r="J58" s="8">
        <v>120</v>
      </c>
      <c r="K58" s="1" t="s">
        <v>734</v>
      </c>
      <c r="L58" s="85" t="str">
        <f t="shared" si="20"/>
        <v>No</v>
      </c>
    </row>
    <row r="59" spans="1:12" x14ac:dyDescent="0.25">
      <c r="A59" s="142" t="s">
        <v>1240</v>
      </c>
      <c r="B59" s="3" t="s">
        <v>213</v>
      </c>
      <c r="C59" s="1">
        <v>92070</v>
      </c>
      <c r="D59" s="5" t="str">
        <f t="shared" si="30"/>
        <v>N/A</v>
      </c>
      <c r="E59" s="1">
        <v>81724</v>
      </c>
      <c r="F59" s="5" t="str">
        <f t="shared" si="31"/>
        <v>N/A</v>
      </c>
      <c r="G59" s="1">
        <v>60848</v>
      </c>
      <c r="H59" s="5" t="str">
        <f t="shared" si="32"/>
        <v>N/A</v>
      </c>
      <c r="I59" s="8">
        <v>-11.2</v>
      </c>
      <c r="J59" s="8">
        <v>-25.5</v>
      </c>
      <c r="K59" s="1" t="s">
        <v>734</v>
      </c>
      <c r="L59" s="85" t="str">
        <f t="shared" si="20"/>
        <v>Yes</v>
      </c>
    </row>
    <row r="60" spans="1:12" x14ac:dyDescent="0.25">
      <c r="A60" s="142" t="s">
        <v>1241</v>
      </c>
      <c r="B60" s="3" t="s">
        <v>213</v>
      </c>
      <c r="C60" s="1">
        <v>26670</v>
      </c>
      <c r="D60" s="5" t="str">
        <f t="shared" si="30"/>
        <v>N/A</v>
      </c>
      <c r="E60" s="1">
        <v>25281</v>
      </c>
      <c r="F60" s="5" t="str">
        <f t="shared" si="31"/>
        <v>N/A</v>
      </c>
      <c r="G60" s="1">
        <v>29768</v>
      </c>
      <c r="H60" s="5" t="str">
        <f t="shared" si="32"/>
        <v>N/A</v>
      </c>
      <c r="I60" s="8">
        <v>-5.21</v>
      </c>
      <c r="J60" s="8">
        <v>17.75</v>
      </c>
      <c r="K60" s="1" t="s">
        <v>734</v>
      </c>
      <c r="L60" s="85" t="str">
        <f t="shared" si="20"/>
        <v>Yes</v>
      </c>
    </row>
    <row r="61" spans="1:12" x14ac:dyDescent="0.25">
      <c r="A61" s="84" t="s">
        <v>186</v>
      </c>
      <c r="B61" s="21" t="s">
        <v>213</v>
      </c>
      <c r="C61" s="1">
        <v>1680006</v>
      </c>
      <c r="D61" s="1" t="str">
        <f t="shared" si="17"/>
        <v>N/A</v>
      </c>
      <c r="E61" s="1">
        <v>1945925</v>
      </c>
      <c r="F61" s="1" t="str">
        <f t="shared" si="18"/>
        <v>N/A</v>
      </c>
      <c r="G61" s="1">
        <v>1993995</v>
      </c>
      <c r="H61" s="7" t="str">
        <f t="shared" si="19"/>
        <v>N/A</v>
      </c>
      <c r="I61" s="8">
        <v>15.83</v>
      </c>
      <c r="J61" s="8">
        <v>2.4700000000000002</v>
      </c>
      <c r="K61" s="25" t="s">
        <v>734</v>
      </c>
      <c r="L61" s="85" t="str">
        <f>IF(J61="Div by 0", "N/A", IF(OR(J61="N/A",K61="N/A"),"N/A", IF(J61&gt;VALUE(MID(K61,1,2)), "No", IF(J61&lt;-1*VALUE(MID(K61,1,2)), "No", "Yes"))))</f>
        <v>Yes</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2222546</v>
      </c>
      <c r="D63" s="1" t="str">
        <f t="shared" si="17"/>
        <v>N/A</v>
      </c>
      <c r="E63" s="1">
        <v>2240461</v>
      </c>
      <c r="F63" s="1" t="str">
        <f t="shared" si="18"/>
        <v>N/A</v>
      </c>
      <c r="G63" s="1">
        <v>2289123</v>
      </c>
      <c r="H63" s="7" t="str">
        <f t="shared" si="19"/>
        <v>N/A</v>
      </c>
      <c r="I63" s="8">
        <v>0.80610000000000004</v>
      </c>
      <c r="J63" s="8">
        <v>2.1720000000000002</v>
      </c>
      <c r="K63" s="25" t="s">
        <v>734</v>
      </c>
      <c r="L63" s="85" t="str">
        <f t="shared" si="33"/>
        <v>Yes</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194</v>
      </c>
      <c r="D65" s="1" t="str">
        <f t="shared" si="17"/>
        <v>N/A</v>
      </c>
      <c r="E65" s="1">
        <v>212</v>
      </c>
      <c r="F65" s="1" t="str">
        <f t="shared" si="18"/>
        <v>N/A</v>
      </c>
      <c r="G65" s="1">
        <v>92</v>
      </c>
      <c r="H65" s="7" t="str">
        <f t="shared" si="19"/>
        <v>N/A</v>
      </c>
      <c r="I65" s="8">
        <v>9.2780000000000005</v>
      </c>
      <c r="J65" s="8">
        <v>-56.6</v>
      </c>
      <c r="K65" s="25" t="s">
        <v>734</v>
      </c>
      <c r="L65" s="85" t="str">
        <f t="shared" si="33"/>
        <v>No</v>
      </c>
    </row>
    <row r="66" spans="1:12" x14ac:dyDescent="0.25">
      <c r="A66" s="84" t="s">
        <v>191</v>
      </c>
      <c r="B66" s="21" t="s">
        <v>213</v>
      </c>
      <c r="C66" s="1">
        <v>4355</v>
      </c>
      <c r="D66" s="1" t="str">
        <f t="shared" si="17"/>
        <v>N/A</v>
      </c>
      <c r="E66" s="1">
        <v>4923</v>
      </c>
      <c r="F66" s="1" t="str">
        <f t="shared" si="18"/>
        <v>N/A</v>
      </c>
      <c r="G66" s="1">
        <v>5380</v>
      </c>
      <c r="H66" s="7" t="str">
        <f t="shared" si="19"/>
        <v>N/A</v>
      </c>
      <c r="I66" s="8">
        <v>13.04</v>
      </c>
      <c r="J66" s="8">
        <v>9.2829999999999995</v>
      </c>
      <c r="K66" s="25" t="s">
        <v>734</v>
      </c>
      <c r="L66" s="85" t="str">
        <f t="shared" si="33"/>
        <v>Yes</v>
      </c>
    </row>
    <row r="67" spans="1:12" x14ac:dyDescent="0.25">
      <c r="A67" s="84" t="s">
        <v>192</v>
      </c>
      <c r="B67" s="21" t="s">
        <v>213</v>
      </c>
      <c r="C67" s="1">
        <v>413107</v>
      </c>
      <c r="D67" s="1" t="str">
        <f t="shared" si="17"/>
        <v>N/A</v>
      </c>
      <c r="E67" s="1">
        <v>191842</v>
      </c>
      <c r="F67" s="1" t="str">
        <f t="shared" si="18"/>
        <v>N/A</v>
      </c>
      <c r="G67" s="1">
        <v>0</v>
      </c>
      <c r="H67" s="7" t="str">
        <f t="shared" si="19"/>
        <v>N/A</v>
      </c>
      <c r="I67" s="8">
        <v>-53.6</v>
      </c>
      <c r="J67" s="8">
        <v>-100</v>
      </c>
      <c r="K67" s="25" t="s">
        <v>734</v>
      </c>
      <c r="L67" s="85" t="str">
        <f t="shared" si="33"/>
        <v>No</v>
      </c>
    </row>
    <row r="68" spans="1:12" x14ac:dyDescent="0.25">
      <c r="A68" s="108" t="s">
        <v>193</v>
      </c>
      <c r="B68" s="25" t="s">
        <v>213</v>
      </c>
      <c r="C68" s="1">
        <v>543864</v>
      </c>
      <c r="D68" s="1" t="str">
        <f t="shared" si="17"/>
        <v>N/A</v>
      </c>
      <c r="E68" s="1">
        <v>547935</v>
      </c>
      <c r="F68" s="1" t="str">
        <f t="shared" si="18"/>
        <v>N/A</v>
      </c>
      <c r="G68" s="1">
        <v>537517</v>
      </c>
      <c r="H68" s="7" t="str">
        <f t="shared" si="19"/>
        <v>N/A</v>
      </c>
      <c r="I68" s="8">
        <v>0.74850000000000005</v>
      </c>
      <c r="J68" s="8">
        <v>-1.9</v>
      </c>
      <c r="K68" s="25" t="s">
        <v>734</v>
      </c>
      <c r="L68" s="85" t="str">
        <f t="shared" si="33"/>
        <v>Yes</v>
      </c>
    </row>
    <row r="69" spans="1:12" x14ac:dyDescent="0.25">
      <c r="A69" s="108" t="s">
        <v>194</v>
      </c>
      <c r="B69" s="25" t="s">
        <v>213</v>
      </c>
      <c r="C69" s="1">
        <v>2236032</v>
      </c>
      <c r="D69" s="1" t="str">
        <f t="shared" si="17"/>
        <v>N/A</v>
      </c>
      <c r="E69" s="1">
        <v>2255605</v>
      </c>
      <c r="F69" s="1" t="str">
        <f t="shared" si="18"/>
        <v>N/A</v>
      </c>
      <c r="G69" s="1">
        <v>2302945</v>
      </c>
      <c r="H69" s="7" t="str">
        <f t="shared" si="19"/>
        <v>N/A</v>
      </c>
      <c r="I69" s="8">
        <v>0.87529999999999997</v>
      </c>
      <c r="J69" s="8">
        <v>2.0990000000000002</v>
      </c>
      <c r="K69" s="25" t="s">
        <v>734</v>
      </c>
      <c r="L69" s="85" t="str">
        <f t="shared" si="33"/>
        <v>Yes</v>
      </c>
    </row>
    <row r="70" spans="1:12" x14ac:dyDescent="0.25">
      <c r="A70" s="142" t="s">
        <v>78</v>
      </c>
      <c r="B70" s="25" t="s">
        <v>294</v>
      </c>
      <c r="C70" s="9">
        <v>8.3113177225000001</v>
      </c>
      <c r="D70" s="7" t="str">
        <f>IF($B70="N/A","N/A",IF(C70&gt;=20,"No",IF(C70&lt;0,"No","Yes")))</f>
        <v>Yes</v>
      </c>
      <c r="E70" s="9">
        <v>9.6545325825999999</v>
      </c>
      <c r="F70" s="7" t="str">
        <f>IF($B70="N/A","N/A",IF(E70&gt;=20,"No",IF(E70&lt;0,"No","Yes")))</f>
        <v>Yes</v>
      </c>
      <c r="G70" s="9">
        <v>9.6983542518999997</v>
      </c>
      <c r="H70" s="7" t="str">
        <f>IF($B70="N/A","N/A",IF(G70&gt;=20,"No",IF(G70&lt;0,"No","Yes")))</f>
        <v>Yes</v>
      </c>
      <c r="I70" s="8">
        <v>16.16</v>
      </c>
      <c r="J70" s="8">
        <v>0.45390000000000003</v>
      </c>
      <c r="K70" s="25" t="s">
        <v>734</v>
      </c>
      <c r="L70" s="85" t="str">
        <f t="shared" si="20"/>
        <v>Yes</v>
      </c>
    </row>
    <row r="71" spans="1:12" x14ac:dyDescent="0.25">
      <c r="A71" s="142" t="s">
        <v>79</v>
      </c>
      <c r="B71" s="21" t="s">
        <v>213</v>
      </c>
      <c r="C71" s="9">
        <v>69.614798671000003</v>
      </c>
      <c r="D71" s="7" t="str">
        <f>IF($B71="N/A","N/A",IF(C71&gt;10,"No",IF(C71&lt;-10,"No","Yes")))</f>
        <v>N/A</v>
      </c>
      <c r="E71" s="9">
        <v>68.477024639999996</v>
      </c>
      <c r="F71" s="7" t="str">
        <f>IF($B71="N/A","N/A",IF(E71&gt;10,"No",IF(E71&lt;-10,"No","Yes")))</f>
        <v>N/A</v>
      </c>
      <c r="G71" s="9">
        <v>68.909411606000006</v>
      </c>
      <c r="H71" s="7" t="str">
        <f>IF($B71="N/A","N/A",IF(G71&gt;10,"No",IF(G71&lt;-10,"No","Yes")))</f>
        <v>N/A</v>
      </c>
      <c r="I71" s="8">
        <v>-1.63</v>
      </c>
      <c r="J71" s="8">
        <v>0.63139999999999996</v>
      </c>
      <c r="K71" s="25" t="s">
        <v>734</v>
      </c>
      <c r="L71" s="85" t="str">
        <f t="shared" si="20"/>
        <v>Yes</v>
      </c>
    </row>
    <row r="72" spans="1:12" x14ac:dyDescent="0.25">
      <c r="A72" s="142" t="s">
        <v>80</v>
      </c>
      <c r="B72" s="21" t="s">
        <v>213</v>
      </c>
      <c r="C72" s="9">
        <v>0.17298913199999999</v>
      </c>
      <c r="D72" s="7" t="str">
        <f>IF($B72="N/A","N/A",IF(C72&gt;10,"No",IF(C72&lt;-10,"No","Yes")))</f>
        <v>N/A</v>
      </c>
      <c r="E72" s="9">
        <v>1.78905964E-2</v>
      </c>
      <c r="F72" s="7" t="str">
        <f>IF($B72="N/A","N/A",IF(E72&gt;10,"No",IF(E72&lt;-10,"No","Yes")))</f>
        <v>N/A</v>
      </c>
      <c r="G72" s="9">
        <v>0</v>
      </c>
      <c r="H72" s="7" t="str">
        <f>IF($B72="N/A","N/A",IF(G72&gt;10,"No",IF(G72&lt;-10,"No","Yes")))</f>
        <v>N/A</v>
      </c>
      <c r="I72" s="8">
        <v>-89.7</v>
      </c>
      <c r="J72" s="8">
        <v>-100</v>
      </c>
      <c r="K72" s="25" t="s">
        <v>734</v>
      </c>
      <c r="L72" s="85" t="str">
        <f t="shared" si="20"/>
        <v>No</v>
      </c>
    </row>
    <row r="73" spans="1:12" x14ac:dyDescent="0.25">
      <c r="A73" s="142" t="s">
        <v>81</v>
      </c>
      <c r="B73" s="21" t="s">
        <v>213</v>
      </c>
      <c r="C73" s="9">
        <v>29.450879207</v>
      </c>
      <c r="D73" s="7" t="str">
        <f>IF($B73="N/A","N/A",IF(C73&gt;10,"No",IF(C73&lt;-10,"No","Yes")))</f>
        <v>N/A</v>
      </c>
      <c r="E73" s="9">
        <v>32.543037237</v>
      </c>
      <c r="F73" s="7" t="str">
        <f>IF($B73="N/A","N/A",IF(E73&gt;10,"No",IF(E73&lt;-10,"No","Yes")))</f>
        <v>N/A</v>
      </c>
      <c r="G73" s="9">
        <v>31.867834522999999</v>
      </c>
      <c r="H73" s="7" t="str">
        <f>IF($B73="N/A","N/A",IF(G73&gt;10,"No",IF(G73&lt;-10,"No","Yes")))</f>
        <v>N/A</v>
      </c>
      <c r="I73" s="8">
        <v>10.5</v>
      </c>
      <c r="J73" s="8">
        <v>-2.0699999999999998</v>
      </c>
      <c r="K73" s="25" t="s">
        <v>734</v>
      </c>
      <c r="L73" s="85" t="str">
        <f t="shared" si="20"/>
        <v>Yes</v>
      </c>
    </row>
    <row r="74" spans="1:12" x14ac:dyDescent="0.25">
      <c r="A74" s="142" t="s">
        <v>121</v>
      </c>
      <c r="B74" s="21" t="s">
        <v>213</v>
      </c>
      <c r="C74" s="9">
        <v>51.593029995999999</v>
      </c>
      <c r="D74" s="7" t="str">
        <f>IF($B74="N/A","N/A",IF(C74&gt;10,"No",IF(C74&lt;-10,"No","Yes")))</f>
        <v>N/A</v>
      </c>
      <c r="E74" s="9">
        <v>48.466550134999999</v>
      </c>
      <c r="F74" s="7" t="str">
        <f>IF($B74="N/A","N/A",IF(E74&gt;10,"No",IF(E74&lt;-10,"No","Yes")))</f>
        <v>N/A</v>
      </c>
      <c r="G74" s="9">
        <v>50.360779282999999</v>
      </c>
      <c r="H74" s="7" t="str">
        <f>IF($B74="N/A","N/A",IF(G74&gt;10,"No",IF(G74&lt;-10,"No","Yes")))</f>
        <v>N/A</v>
      </c>
      <c r="I74" s="8">
        <v>-6.06</v>
      </c>
      <c r="J74" s="8">
        <v>3.9079999999999999</v>
      </c>
      <c r="K74" s="25" t="s">
        <v>734</v>
      </c>
      <c r="L74" s="85" t="str">
        <f t="shared" si="20"/>
        <v>Yes</v>
      </c>
    </row>
    <row r="75" spans="1:12" x14ac:dyDescent="0.25">
      <c r="A75" s="142" t="s">
        <v>82</v>
      </c>
      <c r="B75" s="21" t="s">
        <v>213</v>
      </c>
      <c r="C75" s="9">
        <v>0.84794889569999998</v>
      </c>
      <c r="D75" s="7" t="str">
        <f>IF($B75="N/A","N/A",IF(C75&gt;10,"No",IF(C75&lt;-10,"No","Yes")))</f>
        <v>N/A</v>
      </c>
      <c r="E75" s="9">
        <v>0.11229408339999999</v>
      </c>
      <c r="F75" s="7" t="str">
        <f>IF($B75="N/A","N/A",IF(E75&gt;10,"No",IF(E75&lt;-10,"No","Yes")))</f>
        <v>N/A</v>
      </c>
      <c r="G75" s="9">
        <v>0</v>
      </c>
      <c r="H75" s="7" t="str">
        <f>IF($B75="N/A","N/A",IF(G75&gt;10,"No",IF(G75&lt;-10,"No","Yes")))</f>
        <v>N/A</v>
      </c>
      <c r="I75" s="8">
        <v>-86.8</v>
      </c>
      <c r="J75" s="8">
        <v>-100</v>
      </c>
      <c r="K75" s="25" t="s">
        <v>734</v>
      </c>
      <c r="L75" s="85" t="str">
        <f t="shared" si="20"/>
        <v>No</v>
      </c>
    </row>
    <row r="76" spans="1:12" x14ac:dyDescent="0.25">
      <c r="A76" s="142"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t="s">
        <v>1747</v>
      </c>
      <c r="D77" s="7" t="str">
        <f t="shared" si="34"/>
        <v>N/A</v>
      </c>
      <c r="E77" s="9" t="s">
        <v>1747</v>
      </c>
      <c r="F77" s="7" t="str">
        <f t="shared" si="35"/>
        <v>N/A</v>
      </c>
      <c r="G77" s="9" t="s">
        <v>1747</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t="s">
        <v>1747</v>
      </c>
      <c r="D78" s="7" t="str">
        <f t="shared" si="34"/>
        <v>N/A</v>
      </c>
      <c r="E78" s="9" t="s">
        <v>1747</v>
      </c>
      <c r="F78" s="7" t="str">
        <f t="shared" si="35"/>
        <v>N/A</v>
      </c>
      <c r="G78" s="9" t="s">
        <v>1747</v>
      </c>
      <c r="H78" s="7" t="str">
        <f t="shared" si="36"/>
        <v>N/A</v>
      </c>
      <c r="I78" s="8" t="s">
        <v>1747</v>
      </c>
      <c r="J78" s="8" t="s">
        <v>1747</v>
      </c>
      <c r="K78" s="25" t="s">
        <v>734</v>
      </c>
      <c r="L78" s="85" t="str">
        <f t="shared" si="37"/>
        <v>N/A</v>
      </c>
    </row>
    <row r="79" spans="1:12" x14ac:dyDescent="0.25">
      <c r="A79" s="142" t="s">
        <v>198</v>
      </c>
      <c r="B79" s="21" t="s">
        <v>213</v>
      </c>
      <c r="C79" s="9" t="s">
        <v>1747</v>
      </c>
      <c r="D79" s="7" t="str">
        <f t="shared" si="34"/>
        <v>N/A</v>
      </c>
      <c r="E79" s="9" t="s">
        <v>1747</v>
      </c>
      <c r="F79" s="7" t="str">
        <f t="shared" si="35"/>
        <v>N/A</v>
      </c>
      <c r="G79" s="9" t="s">
        <v>1747</v>
      </c>
      <c r="H79" s="7" t="str">
        <f t="shared" si="36"/>
        <v>N/A</v>
      </c>
      <c r="I79" s="8" t="s">
        <v>1747</v>
      </c>
      <c r="J79" s="8" t="s">
        <v>1747</v>
      </c>
      <c r="K79" s="25" t="s">
        <v>734</v>
      </c>
      <c r="L79" s="85" t="str">
        <f t="shared" si="37"/>
        <v>N/A</v>
      </c>
    </row>
    <row r="80" spans="1:12" x14ac:dyDescent="0.25">
      <c r="A80" s="142" t="s">
        <v>199</v>
      </c>
      <c r="B80" s="21" t="s">
        <v>213</v>
      </c>
      <c r="C80" s="9" t="s">
        <v>1747</v>
      </c>
      <c r="D80" s="7" t="str">
        <f t="shared" si="34"/>
        <v>N/A</v>
      </c>
      <c r="E80" s="9" t="s">
        <v>1747</v>
      </c>
      <c r="F80" s="7" t="str">
        <f t="shared" si="35"/>
        <v>N/A</v>
      </c>
      <c r="G80" s="9" t="s">
        <v>1747</v>
      </c>
      <c r="H80" s="7" t="str">
        <f t="shared" si="36"/>
        <v>N/A</v>
      </c>
      <c r="I80" s="8" t="s">
        <v>1747</v>
      </c>
      <c r="J80" s="8" t="s">
        <v>1747</v>
      </c>
      <c r="K80" s="25" t="s">
        <v>734</v>
      </c>
      <c r="L80" s="85" t="str">
        <f t="shared" si="37"/>
        <v>N/A</v>
      </c>
    </row>
    <row r="81" spans="1:12" x14ac:dyDescent="0.25">
      <c r="A81" s="142" t="s">
        <v>200</v>
      </c>
      <c r="B81" s="25" t="s">
        <v>213</v>
      </c>
      <c r="C81" s="9" t="s">
        <v>1747</v>
      </c>
      <c r="D81" s="7" t="str">
        <f t="shared" si="34"/>
        <v>N/A</v>
      </c>
      <c r="E81" s="9" t="s">
        <v>1747</v>
      </c>
      <c r="F81" s="7" t="str">
        <f t="shared" si="35"/>
        <v>N/A</v>
      </c>
      <c r="G81" s="9" t="s">
        <v>1747</v>
      </c>
      <c r="H81" s="7" t="str">
        <f t="shared" si="36"/>
        <v>N/A</v>
      </c>
      <c r="I81" s="8" t="s">
        <v>1747</v>
      </c>
      <c r="J81" s="8" t="s">
        <v>1747</v>
      </c>
      <c r="K81" s="25" t="s">
        <v>734</v>
      </c>
      <c r="L81" s="85" t="str">
        <f t="shared" si="37"/>
        <v>N/A</v>
      </c>
    </row>
    <row r="82" spans="1:12" x14ac:dyDescent="0.25">
      <c r="A82" s="142" t="s">
        <v>73</v>
      </c>
      <c r="B82" s="21" t="s">
        <v>213</v>
      </c>
      <c r="C82" s="22">
        <v>2003128</v>
      </c>
      <c r="D82" s="7" t="str">
        <f t="shared" si="34"/>
        <v>N/A</v>
      </c>
      <c r="E82" s="22">
        <v>2020484</v>
      </c>
      <c r="F82" s="7" t="str">
        <f t="shared" si="35"/>
        <v>N/A</v>
      </c>
      <c r="G82" s="22">
        <v>2046877</v>
      </c>
      <c r="H82" s="7" t="str">
        <f t="shared" si="36"/>
        <v>N/A</v>
      </c>
      <c r="I82" s="8">
        <v>0.86639999999999995</v>
      </c>
      <c r="J82" s="8">
        <v>1.306</v>
      </c>
      <c r="K82" s="25" t="s">
        <v>734</v>
      </c>
      <c r="L82" s="85" t="str">
        <f t="shared" si="20"/>
        <v>Yes</v>
      </c>
    </row>
    <row r="83" spans="1:12" x14ac:dyDescent="0.25">
      <c r="A83" s="142" t="s">
        <v>1242</v>
      </c>
      <c r="B83" s="21" t="s">
        <v>213</v>
      </c>
      <c r="C83" s="4">
        <v>4.4081057200000003E-2</v>
      </c>
      <c r="D83" s="7" t="str">
        <f t="shared" si="34"/>
        <v>N/A</v>
      </c>
      <c r="E83" s="4">
        <v>8.7256320799999995E-2</v>
      </c>
      <c r="F83" s="7" t="str">
        <f t="shared" si="35"/>
        <v>N/A</v>
      </c>
      <c r="G83" s="4">
        <v>8.7108311800000005E-2</v>
      </c>
      <c r="H83" s="7" t="str">
        <f t="shared" si="36"/>
        <v>N/A</v>
      </c>
      <c r="I83" s="8">
        <v>97.95</v>
      </c>
      <c r="J83" s="8">
        <v>-0.17</v>
      </c>
      <c r="K83" s="25" t="s">
        <v>734</v>
      </c>
      <c r="L83" s="85" t="str">
        <f t="shared" si="20"/>
        <v>Yes</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11.918759060999999</v>
      </c>
      <c r="D85" s="7" t="str">
        <f t="shared" si="34"/>
        <v>N/A</v>
      </c>
      <c r="E85" s="4">
        <v>11.106348776000001</v>
      </c>
      <c r="F85" s="7" t="str">
        <f t="shared" si="35"/>
        <v>N/A</v>
      </c>
      <c r="G85" s="4">
        <v>11.393796501000001</v>
      </c>
      <c r="H85" s="7" t="str">
        <f t="shared" si="36"/>
        <v>N/A</v>
      </c>
      <c r="I85" s="8">
        <v>-6.82</v>
      </c>
      <c r="J85" s="8">
        <v>2.5880000000000001</v>
      </c>
      <c r="K85" s="25" t="s">
        <v>734</v>
      </c>
      <c r="L85" s="85" t="str">
        <f t="shared" si="20"/>
        <v>Yes</v>
      </c>
    </row>
    <row r="86" spans="1:12" x14ac:dyDescent="0.25">
      <c r="A86" s="142" t="s">
        <v>1245</v>
      </c>
      <c r="B86" s="21" t="s">
        <v>213</v>
      </c>
      <c r="C86" s="4">
        <v>5.1519423600000003E-2</v>
      </c>
      <c r="D86" s="7" t="str">
        <f t="shared" si="34"/>
        <v>N/A</v>
      </c>
      <c r="E86" s="4">
        <v>0</v>
      </c>
      <c r="F86" s="7" t="str">
        <f t="shared" si="35"/>
        <v>N/A</v>
      </c>
      <c r="G86" s="4">
        <v>0</v>
      </c>
      <c r="H86" s="7" t="str">
        <f t="shared" si="36"/>
        <v>N/A</v>
      </c>
      <c r="I86" s="8">
        <v>-100</v>
      </c>
      <c r="J86" s="8" t="s">
        <v>1747</v>
      </c>
      <c r="K86" s="25" t="s">
        <v>734</v>
      </c>
      <c r="L86" s="85" t="str">
        <f t="shared" si="20"/>
        <v>N/A</v>
      </c>
    </row>
    <row r="87" spans="1:12" x14ac:dyDescent="0.25">
      <c r="A87" s="142" t="s">
        <v>1246</v>
      </c>
      <c r="B87" s="21" t="s">
        <v>213</v>
      </c>
      <c r="C87" s="4">
        <v>0.68268228490000005</v>
      </c>
      <c r="D87" s="7" t="str">
        <f t="shared" si="34"/>
        <v>N/A</v>
      </c>
      <c r="E87" s="4">
        <v>0.77877379879999997</v>
      </c>
      <c r="F87" s="7" t="str">
        <f t="shared" si="35"/>
        <v>N/A</v>
      </c>
      <c r="G87" s="4">
        <v>0.78793205450000003</v>
      </c>
      <c r="H87" s="7" t="str">
        <f t="shared" si="36"/>
        <v>N/A</v>
      </c>
      <c r="I87" s="8">
        <v>14.08</v>
      </c>
      <c r="J87" s="8">
        <v>1.1759999999999999</v>
      </c>
      <c r="K87" s="25" t="s">
        <v>734</v>
      </c>
      <c r="L87" s="85" t="str">
        <f t="shared" si="20"/>
        <v>Yes</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41.269704183000002</v>
      </c>
      <c r="D89" s="7" t="str">
        <f t="shared" si="34"/>
        <v>N/A</v>
      </c>
      <c r="E89" s="4">
        <v>58.506922103999997</v>
      </c>
      <c r="F89" s="7" t="str">
        <f t="shared" si="35"/>
        <v>N/A</v>
      </c>
      <c r="G89" s="4">
        <v>58.626825158999999</v>
      </c>
      <c r="H89" s="7" t="str">
        <f t="shared" si="36"/>
        <v>N/A</v>
      </c>
      <c r="I89" s="8">
        <v>41.77</v>
      </c>
      <c r="J89" s="8">
        <v>0.2049</v>
      </c>
      <c r="K89" s="25" t="s">
        <v>734</v>
      </c>
      <c r="L89" s="85" t="str">
        <f t="shared" si="20"/>
        <v>Yes</v>
      </c>
    </row>
    <row r="90" spans="1:12" x14ac:dyDescent="0.25">
      <c r="A90" s="142" t="s">
        <v>1249</v>
      </c>
      <c r="B90" s="21" t="s">
        <v>213</v>
      </c>
      <c r="C90" s="4">
        <v>8.1372732999999992E-3</v>
      </c>
      <c r="D90" s="7" t="str">
        <f t="shared" si="34"/>
        <v>N/A</v>
      </c>
      <c r="E90" s="4">
        <v>1.11854387E-2</v>
      </c>
      <c r="F90" s="7" t="str">
        <f t="shared" si="35"/>
        <v>N/A</v>
      </c>
      <c r="G90" s="4">
        <v>9.2335787999999995E-3</v>
      </c>
      <c r="H90" s="7" t="str">
        <f t="shared" si="36"/>
        <v>N/A</v>
      </c>
      <c r="I90" s="8">
        <v>37.46</v>
      </c>
      <c r="J90" s="8">
        <v>-17.5</v>
      </c>
      <c r="K90" s="25" t="s">
        <v>734</v>
      </c>
      <c r="L90" s="85" t="str">
        <f t="shared" si="20"/>
        <v>Yes</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16.453666466000001</v>
      </c>
      <c r="D93" s="7" t="str">
        <f t="shared" si="34"/>
        <v>N/A</v>
      </c>
      <c r="E93" s="4">
        <v>0</v>
      </c>
      <c r="F93" s="7" t="str">
        <f t="shared" si="35"/>
        <v>N/A</v>
      </c>
      <c r="G93" s="4">
        <v>0</v>
      </c>
      <c r="H93" s="7" t="str">
        <f t="shared" si="36"/>
        <v>N/A</v>
      </c>
      <c r="I93" s="8">
        <v>-100</v>
      </c>
      <c r="J93" s="8" t="s">
        <v>1747</v>
      </c>
      <c r="K93" s="25" t="s">
        <v>734</v>
      </c>
      <c r="L93" s="85" t="str">
        <f t="shared" si="20"/>
        <v>N/A</v>
      </c>
    </row>
    <row r="94" spans="1:12" x14ac:dyDescent="0.25">
      <c r="A94" s="142" t="s">
        <v>1253</v>
      </c>
      <c r="B94" s="21" t="s">
        <v>213</v>
      </c>
      <c r="C94" s="4">
        <v>9.9843800000000001E-5</v>
      </c>
      <c r="D94" s="7" t="str">
        <f t="shared" si="34"/>
        <v>N/A</v>
      </c>
      <c r="E94" s="4">
        <v>0</v>
      </c>
      <c r="F94" s="7" t="str">
        <f t="shared" si="35"/>
        <v>N/A</v>
      </c>
      <c r="G94" s="4">
        <v>0</v>
      </c>
      <c r="H94" s="7" t="str">
        <f t="shared" si="36"/>
        <v>N/A</v>
      </c>
      <c r="I94" s="8">
        <v>-100</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22.109670475000001</v>
      </c>
      <c r="D97" s="7" t="str">
        <f t="shared" si="34"/>
        <v>N/A</v>
      </c>
      <c r="E97" s="4">
        <v>21.834322865000001</v>
      </c>
      <c r="F97" s="7" t="str">
        <f t="shared" si="35"/>
        <v>N/A</v>
      </c>
      <c r="G97" s="4">
        <v>21.590403332000001</v>
      </c>
      <c r="H97" s="7" t="str">
        <f t="shared" si="36"/>
        <v>N/A</v>
      </c>
      <c r="I97" s="8">
        <v>-1.25</v>
      </c>
      <c r="J97" s="8">
        <v>-1.1200000000000001</v>
      </c>
      <c r="K97" s="25" t="s">
        <v>734</v>
      </c>
      <c r="L97" s="85" t="str">
        <f t="shared" si="20"/>
        <v>Yes</v>
      </c>
    </row>
    <row r="98" spans="1:12" x14ac:dyDescent="0.25">
      <c r="A98" s="142" t="s">
        <v>1257</v>
      </c>
      <c r="B98" s="21" t="s">
        <v>213</v>
      </c>
      <c r="C98" s="4">
        <v>7.4616799326000001</v>
      </c>
      <c r="D98" s="7" t="str">
        <f t="shared" si="34"/>
        <v>N/A</v>
      </c>
      <c r="E98" s="4">
        <v>7.6751906968999997</v>
      </c>
      <c r="F98" s="7" t="str">
        <f t="shared" si="35"/>
        <v>N/A</v>
      </c>
      <c r="G98" s="4">
        <v>7.5047010640999998</v>
      </c>
      <c r="H98" s="7" t="str">
        <f t="shared" si="36"/>
        <v>N/A</v>
      </c>
      <c r="I98" s="8">
        <v>2.8610000000000002</v>
      </c>
      <c r="J98" s="8">
        <v>-2.2200000000000002</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10086076564</v>
      </c>
      <c r="D100" s="7" t="str">
        <f>IF($B100="N/A","N/A",IF(C100&gt;10,"No",IF(C100&lt;-10,"No","Yes")))</f>
        <v>N/A</v>
      </c>
      <c r="E100" s="26">
        <v>11498530238</v>
      </c>
      <c r="F100" s="7" t="str">
        <f>IF($B100="N/A","N/A",IF(E100&gt;10,"No",IF(E100&lt;-10,"No","Yes")))</f>
        <v>N/A</v>
      </c>
      <c r="G100" s="26">
        <v>12354108951</v>
      </c>
      <c r="H100" s="7" t="str">
        <f>IF($B100="N/A","N/A",IF(G100&gt;10,"No",IF(G100&lt;-10,"No","Yes")))</f>
        <v>N/A</v>
      </c>
      <c r="I100" s="8">
        <v>14</v>
      </c>
      <c r="J100" s="8">
        <v>7.4409999999999998</v>
      </c>
      <c r="K100" s="25" t="s">
        <v>734</v>
      </c>
      <c r="L100" s="85" t="str">
        <f t="shared" ref="L100:L111" si="38">IF(J100="Div by 0", "N/A", IF(K100="N/A","N/A", IF(J100&gt;VALUE(MID(K100,1,2)), "No", IF(J100&lt;-1*VALUE(MID(K100,1,2)), "No", "Yes"))))</f>
        <v>Yes</v>
      </c>
    </row>
    <row r="101" spans="1:12" x14ac:dyDescent="0.25">
      <c r="A101" s="142" t="s">
        <v>452</v>
      </c>
      <c r="B101" s="21" t="s">
        <v>213</v>
      </c>
      <c r="C101" s="26">
        <v>7291133147</v>
      </c>
      <c r="D101" s="7" t="str">
        <f>IF($B101="N/A","N/A",IF(C101&gt;10,"No",IF(C101&lt;-10,"No","Yes")))</f>
        <v>N/A</v>
      </c>
      <c r="E101" s="26">
        <v>8731004386</v>
      </c>
      <c r="F101" s="7" t="str">
        <f>IF($B101="N/A","N/A",IF(E101&gt;10,"No",IF(E101&lt;-10,"No","Yes")))</f>
        <v>N/A</v>
      </c>
      <c r="G101" s="26">
        <v>9588977852</v>
      </c>
      <c r="H101" s="7" t="str">
        <f>IF($B101="N/A","N/A",IF(G101&gt;10,"No",IF(G101&lt;-10,"No","Yes")))</f>
        <v>N/A</v>
      </c>
      <c r="I101" s="8">
        <v>19.75</v>
      </c>
      <c r="J101" s="8">
        <v>9.827</v>
      </c>
      <c r="K101" s="25" t="s">
        <v>734</v>
      </c>
      <c r="L101" s="85" t="str">
        <f t="shared" si="38"/>
        <v>Yes</v>
      </c>
    </row>
    <row r="102" spans="1:12" x14ac:dyDescent="0.25">
      <c r="A102" s="142" t="s">
        <v>453</v>
      </c>
      <c r="B102" s="21" t="s">
        <v>213</v>
      </c>
      <c r="C102" s="26">
        <v>2780432320</v>
      </c>
      <c r="D102" s="7" t="str">
        <f>IF($B102="N/A","N/A",IF(C102&gt;10,"No",IF(C102&lt;-10,"No","Yes")))</f>
        <v>N/A</v>
      </c>
      <c r="E102" s="26">
        <v>2765303583</v>
      </c>
      <c r="F102" s="7" t="str">
        <f>IF($B102="N/A","N/A",IF(E102&gt;10,"No",IF(E102&lt;-10,"No","Yes")))</f>
        <v>N/A</v>
      </c>
      <c r="G102" s="26">
        <v>2765131099</v>
      </c>
      <c r="H102" s="7" t="str">
        <f>IF($B102="N/A","N/A",IF(G102&gt;10,"No",IF(G102&lt;-10,"No","Yes")))</f>
        <v>N/A</v>
      </c>
      <c r="I102" s="8">
        <v>-0.54400000000000004</v>
      </c>
      <c r="J102" s="8">
        <v>-6.0000000000000001E-3</v>
      </c>
      <c r="K102" s="25" t="s">
        <v>734</v>
      </c>
      <c r="L102" s="85" t="str">
        <f t="shared" si="38"/>
        <v>Yes</v>
      </c>
    </row>
    <row r="103" spans="1:12" x14ac:dyDescent="0.25">
      <c r="A103" s="142" t="s">
        <v>454</v>
      </c>
      <c r="B103" s="21" t="s">
        <v>213</v>
      </c>
      <c r="C103" s="26">
        <v>14511097</v>
      </c>
      <c r="D103" s="7" t="str">
        <f>IF($B103="N/A","N/A",IF(C103&gt;10,"No",IF(C103&lt;-10,"No","Yes")))</f>
        <v>N/A</v>
      </c>
      <c r="E103" s="26">
        <v>2222269</v>
      </c>
      <c r="F103" s="7" t="str">
        <f>IF($B103="N/A","N/A",IF(E103&gt;10,"No",IF(E103&lt;-10,"No","Yes")))</f>
        <v>N/A</v>
      </c>
      <c r="G103" s="26">
        <v>0</v>
      </c>
      <c r="H103" s="7" t="str">
        <f>IF($B103="N/A","N/A",IF(G103&gt;10,"No",IF(G103&lt;-10,"No","Yes")))</f>
        <v>N/A</v>
      </c>
      <c r="I103" s="8">
        <v>-84.7</v>
      </c>
      <c r="J103" s="8">
        <v>-100</v>
      </c>
      <c r="K103" s="25" t="s">
        <v>734</v>
      </c>
      <c r="L103" s="85" t="str">
        <f t="shared" si="38"/>
        <v>No</v>
      </c>
    </row>
    <row r="104" spans="1:12" x14ac:dyDescent="0.25">
      <c r="A104" s="142" t="s">
        <v>108</v>
      </c>
      <c r="B104" s="30" t="s">
        <v>295</v>
      </c>
      <c r="C104" s="4">
        <v>2.0811973689999999</v>
      </c>
      <c r="D104" s="7" t="str">
        <f>IF($B104="N/A","N/A",IF(C104&gt;2,"No",IF(C104&lt;0.9,"No","Yes")))</f>
        <v>No</v>
      </c>
      <c r="E104" s="4">
        <v>2.0753524880000001</v>
      </c>
      <c r="F104" s="7" t="str">
        <f>IF($B104="N/A","N/A",IF(E104&gt;2,"No",IF(E104&lt;0.9,"No","Yes")))</f>
        <v>No</v>
      </c>
      <c r="G104" s="4">
        <v>2.0777246057999998</v>
      </c>
      <c r="H104" s="7" t="str">
        <f>IF($B104="N/A","N/A",IF(G104&gt;2,"No",IF(G104&lt;0.9,"No","Yes")))</f>
        <v>No</v>
      </c>
      <c r="I104" s="8">
        <v>-0.28100000000000003</v>
      </c>
      <c r="J104" s="8">
        <v>0.1143</v>
      </c>
      <c r="K104" s="25" t="s">
        <v>734</v>
      </c>
      <c r="L104" s="85" t="str">
        <f t="shared" si="38"/>
        <v>Yes</v>
      </c>
    </row>
    <row r="105" spans="1:12" x14ac:dyDescent="0.25">
      <c r="A105" s="142" t="s">
        <v>455</v>
      </c>
      <c r="B105" s="30" t="s">
        <v>295</v>
      </c>
      <c r="C105" s="4">
        <v>1.0257179427000001</v>
      </c>
      <c r="D105" s="7" t="str">
        <f>IF($B105="N/A","N/A",IF(C105&gt;2,"No",IF(C105&lt;0.9,"No","Yes")))</f>
        <v>Yes</v>
      </c>
      <c r="E105" s="4">
        <v>1.0017370281</v>
      </c>
      <c r="F105" s="7" t="str">
        <f>IF($B105="N/A","N/A",IF(E105&gt;2,"No",IF(E105&lt;0.9,"No","Yes")))</f>
        <v>Yes</v>
      </c>
      <c r="G105" s="4">
        <v>1.0065948698</v>
      </c>
      <c r="H105" s="7" t="str">
        <f>IF($B105="N/A","N/A",IF(G105&gt;2,"No",IF(G105&lt;0.9,"No","Yes")))</f>
        <v>Yes</v>
      </c>
      <c r="I105" s="8">
        <v>-2.34</v>
      </c>
      <c r="J105" s="8">
        <v>0.4849</v>
      </c>
      <c r="K105" s="25" t="s">
        <v>734</v>
      </c>
      <c r="L105" s="85" t="str">
        <f t="shared" si="38"/>
        <v>Yes</v>
      </c>
    </row>
    <row r="106" spans="1:12" x14ac:dyDescent="0.25">
      <c r="A106" s="142" t="s">
        <v>456</v>
      </c>
      <c r="B106" s="30" t="s">
        <v>295</v>
      </c>
      <c r="C106" s="4">
        <v>1.2364244045999999</v>
      </c>
      <c r="D106" s="7" t="str">
        <f>IF($B106="N/A","N/A",IF(C106&gt;2,"No",IF(C106&lt;0.9,"No","Yes")))</f>
        <v>Yes</v>
      </c>
      <c r="E106" s="4">
        <v>1.2338016318</v>
      </c>
      <c r="F106" s="7" t="str">
        <f>IF($B106="N/A","N/A",IF(E106&gt;2,"No",IF(E106&lt;0.9,"No","Yes")))</f>
        <v>Yes</v>
      </c>
      <c r="G106" s="4">
        <v>1.2355230306</v>
      </c>
      <c r="H106" s="7" t="str">
        <f>IF($B106="N/A","N/A",IF(G106&gt;2,"No",IF(G106&lt;0.9,"No","Yes")))</f>
        <v>Yes</v>
      </c>
      <c r="I106" s="8">
        <v>-0.21199999999999999</v>
      </c>
      <c r="J106" s="8">
        <v>0.13950000000000001</v>
      </c>
      <c r="K106" s="25" t="s">
        <v>734</v>
      </c>
      <c r="L106" s="85" t="str">
        <f t="shared" si="38"/>
        <v>Yes</v>
      </c>
    </row>
    <row r="107" spans="1:12" x14ac:dyDescent="0.25">
      <c r="A107" s="142" t="s">
        <v>457</v>
      </c>
      <c r="B107" s="30" t="s">
        <v>295</v>
      </c>
      <c r="C107" s="4">
        <v>0.99822409700000003</v>
      </c>
      <c r="D107" s="7" t="str">
        <f>IF($B107="N/A","N/A",IF(C107&gt;2,"No",IF(C107&lt;0.9,"No","Yes")))</f>
        <v>Yes</v>
      </c>
      <c r="E107" s="4">
        <v>0.99876105199999998</v>
      </c>
      <c r="F107" s="7" t="str">
        <f>IF($B107="N/A","N/A",IF(E107&gt;2,"No",IF(E107&lt;0.9,"No","Yes")))</f>
        <v>Yes</v>
      </c>
      <c r="G107" s="4" t="s">
        <v>1747</v>
      </c>
      <c r="H107" s="7" t="str">
        <f>IF($B107="N/A","N/A",IF(G107&gt;2,"No",IF(G107&lt;0.9,"No","Yes")))</f>
        <v>No</v>
      </c>
      <c r="I107" s="8">
        <v>5.3800000000000001E-2</v>
      </c>
      <c r="J107" s="8" t="s">
        <v>1747</v>
      </c>
      <c r="K107" s="25" t="s">
        <v>734</v>
      </c>
      <c r="L107" s="85" t="str">
        <f t="shared" si="38"/>
        <v>N/A</v>
      </c>
    </row>
    <row r="108" spans="1:12" x14ac:dyDescent="0.25">
      <c r="A108" s="142" t="s">
        <v>1259</v>
      </c>
      <c r="B108" s="21" t="s">
        <v>213</v>
      </c>
      <c r="C108" s="26">
        <v>453.48213111000001</v>
      </c>
      <c r="D108" s="7" t="str">
        <f>IF($B108="N/A","N/A",IF(C108&gt;10,"No",IF(C108&lt;-10,"No","Yes")))</f>
        <v>N/A</v>
      </c>
      <c r="E108" s="26">
        <v>513.16845837000005</v>
      </c>
      <c r="F108" s="7" t="str">
        <f>IF($B108="N/A","N/A",IF(E108&gt;10,"No",IF(E108&lt;-10,"No","Yes")))</f>
        <v>N/A</v>
      </c>
      <c r="G108" s="26">
        <v>542.30377475</v>
      </c>
      <c r="H108" s="7" t="str">
        <f>IF($B108="N/A","N/A",IF(G108&gt;10,"No",IF(G108&lt;-10,"No","Yes")))</f>
        <v>N/A</v>
      </c>
      <c r="I108" s="8">
        <v>13.16</v>
      </c>
      <c r="J108" s="8">
        <v>5.6779999999999999</v>
      </c>
      <c r="K108" s="25" t="s">
        <v>734</v>
      </c>
      <c r="L108" s="85" t="str">
        <f t="shared" si="38"/>
        <v>Yes</v>
      </c>
    </row>
    <row r="109" spans="1:12" x14ac:dyDescent="0.25">
      <c r="A109" s="142" t="s">
        <v>1260</v>
      </c>
      <c r="B109" s="21" t="s">
        <v>213</v>
      </c>
      <c r="C109" s="26">
        <v>483.21353379999999</v>
      </c>
      <c r="D109" s="7" t="str">
        <f>IF($B109="N/A","N/A",IF(C109&gt;10,"No",IF(C109&lt;-10,"No","Yes")))</f>
        <v>N/A</v>
      </c>
      <c r="E109" s="26">
        <v>471.38905212999998</v>
      </c>
      <c r="F109" s="7" t="str">
        <f>IF($B109="N/A","N/A",IF(E109&gt;10,"No",IF(E109&lt;-10,"No","Yes")))</f>
        <v>N/A</v>
      </c>
      <c r="G109" s="26">
        <v>501.12971863000001</v>
      </c>
      <c r="H109" s="7" t="str">
        <f>IF($B109="N/A","N/A",IF(G109&gt;10,"No",IF(G109&lt;-10,"No","Yes")))</f>
        <v>N/A</v>
      </c>
      <c r="I109" s="8">
        <v>-2.4500000000000002</v>
      </c>
      <c r="J109" s="8">
        <v>6.3090000000000002</v>
      </c>
      <c r="K109" s="25" t="s">
        <v>734</v>
      </c>
      <c r="L109" s="85" t="str">
        <f t="shared" si="38"/>
        <v>Yes</v>
      </c>
    </row>
    <row r="110" spans="1:12" x14ac:dyDescent="0.25">
      <c r="A110" s="142" t="s">
        <v>1261</v>
      </c>
      <c r="B110" s="21" t="s">
        <v>213</v>
      </c>
      <c r="C110" s="26">
        <v>125.31558142999999</v>
      </c>
      <c r="D110" s="7" t="str">
        <f>IF($B110="N/A","N/A",IF(C110&gt;10,"No",IF(C110&lt;-10,"No","Yes")))</f>
        <v>N/A</v>
      </c>
      <c r="E110" s="26">
        <v>123.72570177999999</v>
      </c>
      <c r="F110" s="7" t="str">
        <f>IF($B110="N/A","N/A",IF(E110&gt;10,"No",IF(E110&lt;-10,"No","Yes")))</f>
        <v>N/A</v>
      </c>
      <c r="G110" s="26">
        <v>121.70378716</v>
      </c>
      <c r="H110" s="7" t="str">
        <f>IF($B110="N/A","N/A",IF(G110&gt;10,"No",IF(G110&lt;-10,"No","Yes")))</f>
        <v>N/A</v>
      </c>
      <c r="I110" s="8">
        <v>-1.27</v>
      </c>
      <c r="J110" s="8">
        <v>-1.63</v>
      </c>
      <c r="K110" s="25" t="s">
        <v>734</v>
      </c>
      <c r="L110" s="85" t="str">
        <f t="shared" si="38"/>
        <v>Yes</v>
      </c>
    </row>
    <row r="111" spans="1:12" x14ac:dyDescent="0.25">
      <c r="A111" s="142" t="s">
        <v>1262</v>
      </c>
      <c r="B111" s="21" t="s">
        <v>213</v>
      </c>
      <c r="C111" s="26">
        <v>4.2871901882000003</v>
      </c>
      <c r="D111" s="7" t="str">
        <f>IF($B111="N/A","N/A",IF(C111&gt;10,"No",IF(C111&lt;-10,"No","Yes")))</f>
        <v>N/A</v>
      </c>
      <c r="E111" s="26">
        <v>5.9594713822000003</v>
      </c>
      <c r="F111" s="7" t="str">
        <f>IF($B111="N/A","N/A",IF(E111&gt;10,"No",IF(E111&lt;-10,"No","Yes")))</f>
        <v>N/A</v>
      </c>
      <c r="G111" s="26" t="s">
        <v>1747</v>
      </c>
      <c r="H111" s="7" t="str">
        <f>IF($B111="N/A","N/A",IF(G111&gt;10,"No",IF(G111&lt;-10,"No","Yes")))</f>
        <v>N/A</v>
      </c>
      <c r="I111" s="8">
        <v>39.01</v>
      </c>
      <c r="J111" s="8" t="s">
        <v>1747</v>
      </c>
      <c r="K111" s="25" t="s">
        <v>734</v>
      </c>
      <c r="L111" s="85" t="str">
        <f t="shared" si="38"/>
        <v>N/A</v>
      </c>
    </row>
    <row r="112" spans="1:12" x14ac:dyDescent="0.25">
      <c r="A112" s="142" t="s">
        <v>325</v>
      </c>
      <c r="B112" s="25" t="s">
        <v>296</v>
      </c>
      <c r="C112" s="4">
        <v>99.840931275000003</v>
      </c>
      <c r="D112" s="7" t="str">
        <f>IF(OR($B112="N/A",$C112="N/A"),"N/A",IF(C112&gt;98,"Yes","No"))</f>
        <v>Yes</v>
      </c>
      <c r="E112" s="4">
        <v>99.848718288000001</v>
      </c>
      <c r="F112" s="7" t="str">
        <f>IF(OR($B112="N/A",$E112="N/A"),"N/A",IF(E112&gt;98,"Yes","No"))</f>
        <v>Yes</v>
      </c>
      <c r="G112" s="4">
        <v>99.841436967999996</v>
      </c>
      <c r="H112" s="7" t="str">
        <f t="shared" ref="H112:H115" si="39">IF($B112="N/A","N/A",IF(G112&gt;98,"Yes","No"))</f>
        <v>Yes</v>
      </c>
      <c r="I112" s="8">
        <v>7.7999999999999996E-3</v>
      </c>
      <c r="J112" s="8">
        <v>-7.0000000000000001E-3</v>
      </c>
      <c r="K112" s="25" t="s">
        <v>734</v>
      </c>
      <c r="L112" s="85" t="str">
        <f>IF(J112="Div by 0", "N/A", IF(OR(J112="N/A",K112="N/A"),"N/A", IF(J112&gt;VALUE(MID(K112,1,2)), "No", IF(J112&lt;-1*VALUE(MID(K112,1,2)), "No", "Yes"))))</f>
        <v>Yes</v>
      </c>
    </row>
    <row r="113" spans="1:12" x14ac:dyDescent="0.25">
      <c r="A113" s="142" t="s">
        <v>458</v>
      </c>
      <c r="B113" s="25" t="s">
        <v>296</v>
      </c>
      <c r="C113" s="4">
        <v>99.779074738000006</v>
      </c>
      <c r="D113" s="7" t="str">
        <f t="shared" ref="D113:D115" si="40">IF(OR($B113="N/A",$C113="N/A"),"N/A",IF(C113&gt;98,"Yes","No"))</f>
        <v>Yes</v>
      </c>
      <c r="E113" s="4">
        <v>99.782032887</v>
      </c>
      <c r="F113" s="7" t="str">
        <f t="shared" ref="F113:F115" si="41">IF(OR($B113="N/A",$E113="N/A"),"N/A",IF(E113&gt;98,"Yes","No"))</f>
        <v>Yes</v>
      </c>
      <c r="G113" s="4">
        <v>99.73585319</v>
      </c>
      <c r="H113" s="7" t="str">
        <f t="shared" si="39"/>
        <v>Yes</v>
      </c>
      <c r="I113" s="8">
        <v>3.0000000000000001E-3</v>
      </c>
      <c r="J113" s="8">
        <v>-4.5999999999999999E-2</v>
      </c>
      <c r="K113" s="25" t="s">
        <v>734</v>
      </c>
      <c r="L113" s="85" t="str">
        <f t="shared" ref="L113:L115" si="42">IF(J113="Div by 0", "N/A", IF(OR(J113="N/A",K113="N/A"),"N/A", IF(J113&gt;VALUE(MID(K113,1,2)), "No", IF(J113&lt;-1*VALUE(MID(K113,1,2)), "No", "Yes"))))</f>
        <v>Yes</v>
      </c>
    </row>
    <row r="114" spans="1:12" x14ac:dyDescent="0.25">
      <c r="A114" s="142" t="s">
        <v>459</v>
      </c>
      <c r="B114" s="25" t="s">
        <v>296</v>
      </c>
      <c r="C114" s="4">
        <v>99.826120556000006</v>
      </c>
      <c r="D114" s="7" t="str">
        <f t="shared" si="40"/>
        <v>Yes</v>
      </c>
      <c r="E114" s="4">
        <v>99.836939534999999</v>
      </c>
      <c r="F114" s="7" t="str">
        <f t="shared" si="41"/>
        <v>Yes</v>
      </c>
      <c r="G114" s="4">
        <v>99.831737188999995</v>
      </c>
      <c r="H114" s="7" t="str">
        <f t="shared" si="39"/>
        <v>Yes</v>
      </c>
      <c r="I114" s="8">
        <v>1.0800000000000001E-2</v>
      </c>
      <c r="J114" s="8">
        <v>-5.0000000000000001E-3</v>
      </c>
      <c r="K114" s="25" t="s">
        <v>734</v>
      </c>
      <c r="L114" s="85" t="str">
        <f t="shared" si="42"/>
        <v>Yes</v>
      </c>
    </row>
    <row r="115" spans="1:12" x14ac:dyDescent="0.25">
      <c r="A115" s="142" t="s">
        <v>460</v>
      </c>
      <c r="B115" s="25" t="s">
        <v>296</v>
      </c>
      <c r="C115" s="4">
        <v>99.848707477999994</v>
      </c>
      <c r="D115" s="7" t="str">
        <f t="shared" si="40"/>
        <v>Yes</v>
      </c>
      <c r="E115" s="4">
        <v>99.848833936000005</v>
      </c>
      <c r="F115" s="7" t="str">
        <f t="shared" si="41"/>
        <v>Yes</v>
      </c>
      <c r="G115" s="4" t="s">
        <v>1747</v>
      </c>
      <c r="H115" s="7" t="str">
        <f t="shared" si="39"/>
        <v>Yes</v>
      </c>
      <c r="I115" s="8">
        <v>1E-4</v>
      </c>
      <c r="J115" s="8" t="s">
        <v>1747</v>
      </c>
      <c r="K115" s="25" t="s">
        <v>734</v>
      </c>
      <c r="L115" s="85" t="str">
        <f t="shared" si="42"/>
        <v>N/A</v>
      </c>
    </row>
    <row r="116" spans="1:12" x14ac:dyDescent="0.25">
      <c r="A116" s="84" t="s">
        <v>461</v>
      </c>
      <c r="B116" s="25" t="s">
        <v>213</v>
      </c>
      <c r="C116" s="1">
        <v>2239062</v>
      </c>
      <c r="D116" s="7" t="str">
        <f>IF($B116="N/A","N/A",IF(C116&gt;10,"No",IF(C116&lt;-10,"No","Yes")))</f>
        <v>N/A</v>
      </c>
      <c r="E116" s="1">
        <v>2259188</v>
      </c>
      <c r="F116" s="7" t="str">
        <f>IF($B116="N/A","N/A",IF(E116&gt;10,"No",IF(E116&lt;-10,"No","Yes")))</f>
        <v>N/A</v>
      </c>
      <c r="G116" s="1">
        <v>2306969</v>
      </c>
      <c r="H116" s="7" t="str">
        <f>IF($B116="N/A","N/A",IF(G116&gt;10,"No",IF(G116&lt;-10,"No","Yes")))</f>
        <v>N/A</v>
      </c>
      <c r="I116" s="8">
        <v>0.89890000000000003</v>
      </c>
      <c r="J116" s="8">
        <v>2.1150000000000002</v>
      </c>
      <c r="K116" s="25" t="s">
        <v>734</v>
      </c>
      <c r="L116" s="85" t="str">
        <f>IF(J116="Div by 0", "N/A", IF(OR(J116="N/A",K116="N/A"),"N/A", IF(J116&gt;VALUE(MID(K116,1,2)), "No", IF(J116&lt;-1*VALUE(MID(K116,1,2)), "No", "Yes"))))</f>
        <v>Yes</v>
      </c>
    </row>
    <row r="117" spans="1:12" x14ac:dyDescent="0.25">
      <c r="A117" s="84" t="s">
        <v>211</v>
      </c>
      <c r="B117" s="25" t="s">
        <v>213</v>
      </c>
      <c r="C117" s="4">
        <v>27.784223928999999</v>
      </c>
      <c r="D117" s="7" t="str">
        <f>IF($B117="N/A","N/A",IF(C117&gt;10,"No",IF(C117&lt;-10,"No","Yes")))</f>
        <v>N/A</v>
      </c>
      <c r="E117" s="4">
        <v>76.522361132</v>
      </c>
      <c r="F117" s="7" t="str">
        <f>IF($B117="N/A","N/A",IF(E117&gt;10,"No",IF(E117&lt;-10,"No","Yes")))</f>
        <v>N/A</v>
      </c>
      <c r="G117" s="4">
        <v>78.282196249999998</v>
      </c>
      <c r="H117" s="7" t="str">
        <f>IF($B117="N/A","N/A",IF(G117&gt;10,"No",IF(G117&lt;-10,"No","Yes")))</f>
        <v>N/A</v>
      </c>
      <c r="I117" s="8">
        <v>175.4</v>
      </c>
      <c r="J117" s="8">
        <v>2.2999999999999998</v>
      </c>
      <c r="K117" s="25" t="s">
        <v>734</v>
      </c>
      <c r="L117" s="85" t="str">
        <f>IF(J117="Div by 0", "N/A", IF(OR(J117="N/A",K117="N/A"),"N/A", IF(J117&gt;VALUE(MID(K117,1,2)), "No", IF(J117&lt;-1*VALUE(MID(K117,1,2)), "No", "Yes"))))</f>
        <v>Yes</v>
      </c>
    </row>
    <row r="118" spans="1:12" x14ac:dyDescent="0.25">
      <c r="A118" s="116" t="s">
        <v>1601</v>
      </c>
      <c r="B118" s="25" t="s">
        <v>213</v>
      </c>
      <c r="C118" s="10">
        <v>555110675</v>
      </c>
      <c r="D118" s="7" t="str">
        <f>IF($B118="N/A","N/A",IF(C118&gt;10,"No",IF(C118&lt;-10,"No","Yes")))</f>
        <v>N/A</v>
      </c>
      <c r="E118" s="10">
        <v>264290718</v>
      </c>
      <c r="F118" s="7" t="str">
        <f>IF($B118="N/A","N/A",IF(E118&gt;10,"No",IF(E118&lt;-10,"No","Yes")))</f>
        <v>N/A</v>
      </c>
      <c r="G118" s="10">
        <v>274657145</v>
      </c>
      <c r="H118" s="7" t="str">
        <f>IF($B118="N/A","N/A",IF(G118&gt;10,"No",IF(G118&lt;-10,"No","Yes")))</f>
        <v>N/A</v>
      </c>
      <c r="I118" s="8">
        <v>-52.4</v>
      </c>
      <c r="J118" s="8">
        <v>3.9220000000000002</v>
      </c>
      <c r="K118" s="25" t="s">
        <v>734</v>
      </c>
      <c r="L118" s="85" t="str">
        <f>IF(J118="Div by 0", "N/A", IF(K118="N/A","N/A", IF(J118&gt;VALUE(MID(K118,1,2)), "No", IF(J118&lt;-1*VALUE(MID(K118,1,2)), "No", "Yes"))))</f>
        <v>Yes</v>
      </c>
    </row>
    <row r="119" spans="1:12" x14ac:dyDescent="0.25">
      <c r="A119" s="116" t="s">
        <v>1602</v>
      </c>
      <c r="B119" s="25" t="s">
        <v>213</v>
      </c>
      <c r="C119" s="10">
        <v>3526763631</v>
      </c>
      <c r="D119" s="7" t="str">
        <f>IF($B119="N/A","N/A",IF(C119&gt;10,"No",IF(C119&lt;-10,"No","Yes")))</f>
        <v>N/A</v>
      </c>
      <c r="E119" s="10">
        <v>2620077602</v>
      </c>
      <c r="F119" s="7" t="str">
        <f>IF($B119="N/A","N/A",IF(E119&gt;10,"No",IF(E119&lt;-10,"No","Yes")))</f>
        <v>N/A</v>
      </c>
      <c r="G119" s="10">
        <v>2911796370</v>
      </c>
      <c r="H119" s="7" t="str">
        <f>IF($B119="N/A","N/A",IF(G119&gt;10,"No",IF(G119&lt;-10,"No","Yes")))</f>
        <v>N/A</v>
      </c>
      <c r="I119" s="8">
        <v>-25.7</v>
      </c>
      <c r="J119" s="8">
        <v>11.13</v>
      </c>
      <c r="K119" s="25" t="s">
        <v>734</v>
      </c>
      <c r="L119" s="85" t="str">
        <f>IF(J119="Div by 0", "N/A", IF(K119="N/A","N/A", IF(J119&gt;VALUE(MID(K119,1,2)), "No", IF(J119&lt;-1*VALUE(MID(K119,1,2)), "No", "Yes"))))</f>
        <v>Yes</v>
      </c>
    </row>
    <row r="120" spans="1:12" x14ac:dyDescent="0.25">
      <c r="A120" s="116" t="s">
        <v>1603</v>
      </c>
      <c r="B120" s="25" t="s">
        <v>213</v>
      </c>
      <c r="C120" s="1">
        <v>554782</v>
      </c>
      <c r="D120" s="7" t="str">
        <f>IF($B120="N/A","N/A",IF(C120&gt;10,"No",IF(C120&lt;-10,"No","Yes")))</f>
        <v>N/A</v>
      </c>
      <c r="E120" s="1">
        <v>308435</v>
      </c>
      <c r="F120" s="7" t="str">
        <f>IF($B120="N/A","N/A",IF(E120&gt;10,"No",IF(E120&lt;-10,"No","Yes")))</f>
        <v>N/A</v>
      </c>
      <c r="G120" s="1">
        <v>307702</v>
      </c>
      <c r="H120" s="7" t="str">
        <f>IF($B120="N/A","N/A",IF(G120&gt;10,"No",IF(G120&lt;-10,"No","Yes")))</f>
        <v>N/A</v>
      </c>
      <c r="I120" s="8">
        <v>-44.4</v>
      </c>
      <c r="J120" s="8">
        <v>-0.23799999999999999</v>
      </c>
      <c r="K120" s="25" t="s">
        <v>734</v>
      </c>
      <c r="L120" s="85" t="str">
        <f>IF(J120="Div by 0", "N/A", IF(K120="N/A","N/A", IF(J120&gt;VALUE(MID(K120,1,2)), "No", IF(J120&lt;-1*VALUE(MID(K120,1,2)), "No", "Yes"))))</f>
        <v>Yes</v>
      </c>
    </row>
    <row r="121" spans="1:12" x14ac:dyDescent="0.25">
      <c r="A121" s="116" t="s">
        <v>1604</v>
      </c>
      <c r="B121" s="3" t="s">
        <v>213</v>
      </c>
      <c r="C121" s="1">
        <v>109826</v>
      </c>
      <c r="D121" s="5" t="str">
        <f t="shared" ref="D121:H134" si="43">IF($B121="N/A","N/A",IF(C121&lt;0,"No","Yes"))</f>
        <v>N/A</v>
      </c>
      <c r="E121" s="1">
        <v>110676</v>
      </c>
      <c r="F121" s="5" t="str">
        <f t="shared" si="43"/>
        <v>N/A</v>
      </c>
      <c r="G121" s="1">
        <v>114364</v>
      </c>
      <c r="H121" s="5" t="str">
        <f t="shared" si="43"/>
        <v>N/A</v>
      </c>
      <c r="I121" s="8">
        <v>0.77400000000000002</v>
      </c>
      <c r="J121" s="8">
        <v>3.3319999999999999</v>
      </c>
      <c r="K121" s="3" t="s">
        <v>734</v>
      </c>
      <c r="L121" s="85" t="str">
        <f t="shared" ref="L121:L142" si="44">IF(J121="Div by 0", "N/A", IF(OR(J121="N/A",K121="N/A"),"N/A", IF(J121&gt;VALUE(MID(K121,1,2)), "No", IF(J121&lt;-1*VALUE(MID(K121,1,2)), "No", "Yes"))))</f>
        <v>Yes</v>
      </c>
    </row>
    <row r="122" spans="1:12" x14ac:dyDescent="0.25">
      <c r="A122" s="116" t="s">
        <v>1605</v>
      </c>
      <c r="B122" s="3" t="s">
        <v>213</v>
      </c>
      <c r="C122" s="1">
        <v>223939</v>
      </c>
      <c r="D122" s="5" t="str">
        <f t="shared" si="43"/>
        <v>N/A</v>
      </c>
      <c r="E122" s="1">
        <v>167271</v>
      </c>
      <c r="F122" s="5" t="str">
        <f t="shared" si="43"/>
        <v>N/A</v>
      </c>
      <c r="G122" s="1">
        <v>170139</v>
      </c>
      <c r="H122" s="5" t="str">
        <f t="shared" si="43"/>
        <v>N/A</v>
      </c>
      <c r="I122" s="8">
        <v>-25.3</v>
      </c>
      <c r="J122" s="8">
        <v>1.7150000000000001</v>
      </c>
      <c r="K122" s="3" t="s">
        <v>734</v>
      </c>
      <c r="L122" s="85" t="str">
        <f t="shared" si="44"/>
        <v>Yes</v>
      </c>
    </row>
    <row r="123" spans="1:12" x14ac:dyDescent="0.25">
      <c r="A123" s="116" t="s">
        <v>1606</v>
      </c>
      <c r="B123" s="3" t="s">
        <v>213</v>
      </c>
      <c r="C123" s="1">
        <v>157082</v>
      </c>
      <c r="D123" s="5" t="str">
        <f t="shared" si="43"/>
        <v>N/A</v>
      </c>
      <c r="E123" s="1">
        <v>18553</v>
      </c>
      <c r="F123" s="5" t="str">
        <f t="shared" si="43"/>
        <v>N/A</v>
      </c>
      <c r="G123" s="1">
        <v>13958</v>
      </c>
      <c r="H123" s="5" t="str">
        <f t="shared" si="43"/>
        <v>N/A</v>
      </c>
      <c r="I123" s="8">
        <v>-88.2</v>
      </c>
      <c r="J123" s="8">
        <v>-24.8</v>
      </c>
      <c r="K123" s="3" t="s">
        <v>734</v>
      </c>
      <c r="L123" s="85" t="str">
        <f t="shared" si="44"/>
        <v>Yes</v>
      </c>
    </row>
    <row r="124" spans="1:12" x14ac:dyDescent="0.25">
      <c r="A124" s="116" t="s">
        <v>1607</v>
      </c>
      <c r="B124" s="3" t="s">
        <v>213</v>
      </c>
      <c r="C124" s="1">
        <v>63935</v>
      </c>
      <c r="D124" s="5" t="str">
        <f t="shared" si="43"/>
        <v>N/A</v>
      </c>
      <c r="E124" s="1">
        <v>11935</v>
      </c>
      <c r="F124" s="5" t="str">
        <f t="shared" si="43"/>
        <v>N/A</v>
      </c>
      <c r="G124" s="1">
        <v>9241</v>
      </c>
      <c r="H124" s="5" t="str">
        <f t="shared" si="43"/>
        <v>N/A</v>
      </c>
      <c r="I124" s="8">
        <v>-81.3</v>
      </c>
      <c r="J124" s="8">
        <v>-22.6</v>
      </c>
      <c r="K124" s="3" t="s">
        <v>734</v>
      </c>
      <c r="L124" s="85" t="str">
        <f t="shared" si="44"/>
        <v>Yes</v>
      </c>
    </row>
    <row r="125" spans="1:12" x14ac:dyDescent="0.25">
      <c r="A125" s="108" t="s">
        <v>1608</v>
      </c>
      <c r="B125" s="3" t="s">
        <v>213</v>
      </c>
      <c r="C125" s="9">
        <v>23.329292206000002</v>
      </c>
      <c r="D125" s="5" t="str">
        <f t="shared" si="43"/>
        <v>N/A</v>
      </c>
      <c r="E125" s="9">
        <v>12.861806729</v>
      </c>
      <c r="F125" s="5" t="str">
        <f t="shared" si="43"/>
        <v>N/A</v>
      </c>
      <c r="G125" s="9">
        <v>12.558091509</v>
      </c>
      <c r="H125" s="5" t="str">
        <f t="shared" si="43"/>
        <v>N/A</v>
      </c>
      <c r="I125" s="8">
        <v>-44.9</v>
      </c>
      <c r="J125" s="8">
        <v>-2.36</v>
      </c>
      <c r="K125" s="25" t="s">
        <v>734</v>
      </c>
      <c r="L125" s="85" t="str">
        <f>IF(J125="Div by 0", "N/A", IF(OR(J125="N/A",K125="N/A"),"N/A", IF(J125&gt;VALUE(MID(K125,1,2)), "No", IF(J125&lt;-1*VALUE(MID(K125,1,2)), "No", "Yes"))))</f>
        <v>Yes</v>
      </c>
    </row>
    <row r="126" spans="1:12" ht="25" x14ac:dyDescent="0.25">
      <c r="A126" s="108" t="s">
        <v>1609</v>
      </c>
      <c r="B126" s="3" t="s">
        <v>213</v>
      </c>
      <c r="C126" s="9">
        <v>52.747706641999997</v>
      </c>
      <c r="D126" s="5" t="str">
        <f t="shared" si="43"/>
        <v>N/A</v>
      </c>
      <c r="E126" s="9">
        <v>51.756453423000004</v>
      </c>
      <c r="F126" s="5" t="str">
        <f t="shared" si="43"/>
        <v>N/A</v>
      </c>
      <c r="G126" s="9">
        <v>52.185499362999998</v>
      </c>
      <c r="H126" s="5" t="str">
        <f t="shared" si="43"/>
        <v>N/A</v>
      </c>
      <c r="I126" s="8">
        <v>-1.88</v>
      </c>
      <c r="J126" s="8">
        <v>0.82899999999999996</v>
      </c>
      <c r="K126" s="3" t="s">
        <v>734</v>
      </c>
      <c r="L126" s="85" t="str">
        <f t="shared" ref="L126:L129" si="45">IF(J126="Div by 0", "N/A", IF(OR(J126="N/A",K126="N/A"),"N/A", IF(J126&gt;VALUE(MID(K126,1,2)), "No", IF(J126&lt;-1*VALUE(MID(K126,1,2)), "No", "Yes"))))</f>
        <v>Yes</v>
      </c>
    </row>
    <row r="127" spans="1:12" ht="25" x14ac:dyDescent="0.25">
      <c r="A127" s="108" t="s">
        <v>1610</v>
      </c>
      <c r="B127" s="3" t="s">
        <v>213</v>
      </c>
      <c r="C127" s="9">
        <v>32.994361437000002</v>
      </c>
      <c r="D127" s="5" t="str">
        <f t="shared" si="43"/>
        <v>N/A</v>
      </c>
      <c r="E127" s="9">
        <v>23.998364442</v>
      </c>
      <c r="F127" s="5" t="str">
        <f t="shared" si="43"/>
        <v>N/A</v>
      </c>
      <c r="G127" s="9">
        <v>24.217661318000001</v>
      </c>
      <c r="H127" s="5" t="str">
        <f t="shared" si="43"/>
        <v>N/A</v>
      </c>
      <c r="I127" s="8">
        <v>-27.3</v>
      </c>
      <c r="J127" s="8">
        <v>0.91379999999999995</v>
      </c>
      <c r="K127" s="3" t="s">
        <v>734</v>
      </c>
      <c r="L127" s="85" t="str">
        <f t="shared" si="45"/>
        <v>Yes</v>
      </c>
    </row>
    <row r="128" spans="1:12" ht="25" x14ac:dyDescent="0.25">
      <c r="A128" s="108" t="s">
        <v>1611</v>
      </c>
      <c r="B128" s="3" t="s">
        <v>213</v>
      </c>
      <c r="C128" s="9">
        <v>14.353148002999999</v>
      </c>
      <c r="D128" s="5" t="str">
        <f t="shared" si="43"/>
        <v>N/A</v>
      </c>
      <c r="E128" s="9">
        <v>1.7079311599</v>
      </c>
      <c r="F128" s="5" t="str">
        <f t="shared" si="43"/>
        <v>N/A</v>
      </c>
      <c r="G128" s="9">
        <v>1.2692748728000001</v>
      </c>
      <c r="H128" s="5" t="str">
        <f t="shared" si="43"/>
        <v>N/A</v>
      </c>
      <c r="I128" s="8">
        <v>-88.1</v>
      </c>
      <c r="J128" s="8">
        <v>-25.7</v>
      </c>
      <c r="K128" s="3" t="s">
        <v>734</v>
      </c>
      <c r="L128" s="85" t="str">
        <f t="shared" si="45"/>
        <v>Yes</v>
      </c>
    </row>
    <row r="129" spans="1:12" ht="25" x14ac:dyDescent="0.25">
      <c r="A129" s="108" t="s">
        <v>1612</v>
      </c>
      <c r="B129" s="3" t="s">
        <v>213</v>
      </c>
      <c r="C129" s="9">
        <v>16.116225372999999</v>
      </c>
      <c r="D129" s="5" t="str">
        <f t="shared" si="43"/>
        <v>N/A</v>
      </c>
      <c r="E129" s="9">
        <v>2.9767991738999999</v>
      </c>
      <c r="F129" s="5" t="str">
        <f t="shared" si="43"/>
        <v>N/A</v>
      </c>
      <c r="G129" s="9">
        <v>2.1548025443999999</v>
      </c>
      <c r="H129" s="5" t="str">
        <f t="shared" si="43"/>
        <v>N/A</v>
      </c>
      <c r="I129" s="8">
        <v>-81.5</v>
      </c>
      <c r="J129" s="8">
        <v>-27.6</v>
      </c>
      <c r="K129" s="3" t="s">
        <v>734</v>
      </c>
      <c r="L129" s="85" t="str">
        <f t="shared" si="45"/>
        <v>Yes</v>
      </c>
    </row>
    <row r="130" spans="1:12" ht="25" x14ac:dyDescent="0.25">
      <c r="A130" s="108" t="s">
        <v>1613</v>
      </c>
      <c r="B130" s="3" t="s">
        <v>213</v>
      </c>
      <c r="C130" s="9">
        <v>0.1195064007</v>
      </c>
      <c r="D130" s="5" t="str">
        <f t="shared" si="43"/>
        <v>N/A</v>
      </c>
      <c r="E130" s="9">
        <v>13.458913547</v>
      </c>
      <c r="F130" s="5" t="str">
        <f t="shared" si="43"/>
        <v>N/A</v>
      </c>
      <c r="G130" s="9">
        <v>16.624851317000001</v>
      </c>
      <c r="H130" s="5" t="str">
        <f t="shared" si="43"/>
        <v>N/A</v>
      </c>
      <c r="I130" s="8">
        <v>11162</v>
      </c>
      <c r="J130" s="8">
        <v>23.52</v>
      </c>
      <c r="K130" s="25" t="s">
        <v>734</v>
      </c>
      <c r="L130" s="85" t="str">
        <f>IF(J130="Div by 0", "N/A", IF(OR(J130="N/A",K130="N/A"),"N/A", IF(J130&gt;VALUE(MID(K130,1,2)), "No", IF(J130&lt;-1*VALUE(MID(K130,1,2)), "No", "Yes"))))</f>
        <v>Yes</v>
      </c>
    </row>
    <row r="131" spans="1:12" ht="25" x14ac:dyDescent="0.25">
      <c r="A131" s="108" t="s">
        <v>1614</v>
      </c>
      <c r="B131" s="3" t="s">
        <v>213</v>
      </c>
      <c r="C131" s="9">
        <v>6.6468777899999998E-2</v>
      </c>
      <c r="D131" s="5" t="str">
        <f t="shared" si="43"/>
        <v>N/A</v>
      </c>
      <c r="E131" s="9">
        <v>4.2068741191000001</v>
      </c>
      <c r="F131" s="5" t="str">
        <f t="shared" si="43"/>
        <v>N/A</v>
      </c>
      <c r="G131" s="9">
        <v>5.5568185792999998</v>
      </c>
      <c r="H131" s="5" t="str">
        <f t="shared" si="43"/>
        <v>N/A</v>
      </c>
      <c r="I131" s="8">
        <v>6229</v>
      </c>
      <c r="J131" s="8">
        <v>32.090000000000003</v>
      </c>
      <c r="K131" s="3" t="s">
        <v>734</v>
      </c>
      <c r="L131" s="85" t="str">
        <f t="shared" si="44"/>
        <v>No</v>
      </c>
    </row>
    <row r="132" spans="1:12" ht="25" x14ac:dyDescent="0.25">
      <c r="A132" s="108" t="s">
        <v>493</v>
      </c>
      <c r="B132" s="3" t="s">
        <v>213</v>
      </c>
      <c r="C132" s="9">
        <v>0.11163754419999999</v>
      </c>
      <c r="D132" s="5" t="str">
        <f t="shared" si="43"/>
        <v>N/A</v>
      </c>
      <c r="E132" s="9">
        <v>21.660060619999999</v>
      </c>
      <c r="F132" s="5" t="str">
        <f t="shared" si="43"/>
        <v>N/A</v>
      </c>
      <c r="G132" s="9">
        <v>25.979346298999999</v>
      </c>
      <c r="H132" s="5" t="str">
        <f t="shared" si="43"/>
        <v>N/A</v>
      </c>
      <c r="I132" s="8">
        <v>19302</v>
      </c>
      <c r="J132" s="8">
        <v>19.940000000000001</v>
      </c>
      <c r="K132" s="3" t="s">
        <v>734</v>
      </c>
      <c r="L132" s="85" t="str">
        <f t="shared" si="44"/>
        <v>Yes</v>
      </c>
    </row>
    <row r="133" spans="1:12" ht="25" x14ac:dyDescent="0.25">
      <c r="A133" s="108" t="s">
        <v>494</v>
      </c>
      <c r="B133" s="3" t="s">
        <v>213</v>
      </c>
      <c r="C133" s="9">
        <v>6.1751187300000003E-2</v>
      </c>
      <c r="D133" s="5" t="str">
        <f t="shared" si="43"/>
        <v>N/A</v>
      </c>
      <c r="E133" s="9">
        <v>1.2935913328999999</v>
      </c>
      <c r="F133" s="5" t="str">
        <f t="shared" si="43"/>
        <v>N/A</v>
      </c>
      <c r="G133" s="9">
        <v>1.9343745522</v>
      </c>
      <c r="H133" s="5" t="str">
        <f t="shared" si="43"/>
        <v>N/A</v>
      </c>
      <c r="I133" s="8">
        <v>1995</v>
      </c>
      <c r="J133" s="8">
        <v>49.54</v>
      </c>
      <c r="K133" s="3" t="s">
        <v>734</v>
      </c>
      <c r="L133" s="85" t="str">
        <f t="shared" si="44"/>
        <v>No</v>
      </c>
    </row>
    <row r="134" spans="1:12" ht="25" x14ac:dyDescent="0.25">
      <c r="A134" s="108" t="s">
        <v>495</v>
      </c>
      <c r="B134" s="3" t="s">
        <v>213</v>
      </c>
      <c r="C134" s="9">
        <v>0.38007351220000002</v>
      </c>
      <c r="D134" s="5" t="str">
        <f t="shared" si="43"/>
        <v>N/A</v>
      </c>
      <c r="E134" s="9">
        <v>3.2258064516</v>
      </c>
      <c r="F134" s="5" t="str">
        <f t="shared" si="43"/>
        <v>N/A</v>
      </c>
      <c r="G134" s="9">
        <v>3.5602207553</v>
      </c>
      <c r="H134" s="5" t="str">
        <f t="shared" si="43"/>
        <v>N/A</v>
      </c>
      <c r="I134" s="8">
        <v>748.7</v>
      </c>
      <c r="J134" s="8">
        <v>10.37</v>
      </c>
      <c r="K134" s="3" t="s">
        <v>734</v>
      </c>
      <c r="L134" s="85" t="str">
        <f t="shared" si="44"/>
        <v>Yes</v>
      </c>
    </row>
    <row r="135" spans="1:12" ht="25" x14ac:dyDescent="0.25">
      <c r="A135" s="108" t="s">
        <v>496</v>
      </c>
      <c r="B135" s="21" t="s">
        <v>213</v>
      </c>
      <c r="C135" s="9">
        <v>1.6222588E-3</v>
      </c>
      <c r="D135" s="7" t="str">
        <f t="shared" ref="D135:D141" si="46">IF($B135="N/A","N/A",IF(C135&gt;10,"No",IF(C135&lt;-10,"No","Yes")))</f>
        <v>N/A</v>
      </c>
      <c r="E135" s="9">
        <v>1.32929142E-2</v>
      </c>
      <c r="F135" s="7" t="str">
        <f t="shared" ref="F135:F141" si="47">IF($B135="N/A","N/A",IF(E135&gt;10,"No",IF(E135&lt;-10,"No","Yes")))</f>
        <v>N/A</v>
      </c>
      <c r="G135" s="9">
        <v>1.7874437E-2</v>
      </c>
      <c r="H135" s="7" t="str">
        <f t="shared" ref="H135:H141" si="48">IF($B135="N/A","N/A",IF(G135&gt;10,"No",IF(G135&lt;-10,"No","Yes")))</f>
        <v>N/A</v>
      </c>
      <c r="I135" s="8">
        <v>719.4</v>
      </c>
      <c r="J135" s="8">
        <v>34.47</v>
      </c>
      <c r="K135" s="3" t="s">
        <v>734</v>
      </c>
      <c r="L135" s="85" t="str">
        <f t="shared" si="44"/>
        <v>No</v>
      </c>
    </row>
    <row r="136" spans="1:12" ht="25" x14ac:dyDescent="0.25">
      <c r="A136" s="108" t="s">
        <v>497</v>
      </c>
      <c r="B136" s="21" t="s">
        <v>213</v>
      </c>
      <c r="C136" s="9">
        <v>9.0125489999999997E-4</v>
      </c>
      <c r="D136" s="7" t="str">
        <f t="shared" si="46"/>
        <v>N/A</v>
      </c>
      <c r="E136" s="9">
        <v>6.1601310000000001E-3</v>
      </c>
      <c r="F136" s="7" t="str">
        <f t="shared" si="47"/>
        <v>N/A</v>
      </c>
      <c r="G136" s="9">
        <v>6.1748055E-3</v>
      </c>
      <c r="H136" s="7" t="str">
        <f t="shared" si="48"/>
        <v>N/A</v>
      </c>
      <c r="I136" s="8">
        <v>583.5</v>
      </c>
      <c r="J136" s="8">
        <v>0.2382</v>
      </c>
      <c r="K136" s="3" t="s">
        <v>734</v>
      </c>
      <c r="L136" s="85" t="str">
        <f t="shared" si="44"/>
        <v>Yes</v>
      </c>
    </row>
    <row r="137" spans="1:12" ht="25" x14ac:dyDescent="0.25">
      <c r="A137" s="108" t="s">
        <v>498</v>
      </c>
      <c r="B137" s="21" t="s">
        <v>213</v>
      </c>
      <c r="C137" s="9">
        <v>2.25313727E-2</v>
      </c>
      <c r="D137" s="7" t="str">
        <f t="shared" si="46"/>
        <v>N/A</v>
      </c>
      <c r="E137" s="9">
        <v>0.1977726263</v>
      </c>
      <c r="F137" s="7" t="str">
        <f t="shared" si="47"/>
        <v>N/A</v>
      </c>
      <c r="G137" s="9">
        <v>0.20766845840000001</v>
      </c>
      <c r="H137" s="7" t="str">
        <f t="shared" si="48"/>
        <v>N/A</v>
      </c>
      <c r="I137" s="8">
        <v>777.8</v>
      </c>
      <c r="J137" s="8">
        <v>5.0039999999999996</v>
      </c>
      <c r="K137" s="3" t="s">
        <v>734</v>
      </c>
      <c r="L137" s="85" t="str">
        <f t="shared" si="44"/>
        <v>Yes</v>
      </c>
    </row>
    <row r="138" spans="1:12" ht="25" x14ac:dyDescent="0.25">
      <c r="A138" s="108" t="s">
        <v>499</v>
      </c>
      <c r="B138" s="21" t="s">
        <v>213</v>
      </c>
      <c r="C138" s="9">
        <v>3.0642667000000002E-3</v>
      </c>
      <c r="D138" s="7" t="str">
        <f t="shared" si="46"/>
        <v>N/A</v>
      </c>
      <c r="E138" s="9">
        <v>1.9128827800000001E-2</v>
      </c>
      <c r="F138" s="7" t="str">
        <f t="shared" si="47"/>
        <v>N/A</v>
      </c>
      <c r="G138" s="9">
        <v>1.7549447199999998E-2</v>
      </c>
      <c r="H138" s="7" t="str">
        <f t="shared" si="48"/>
        <v>N/A</v>
      </c>
      <c r="I138" s="8">
        <v>524.29999999999995</v>
      </c>
      <c r="J138" s="8">
        <v>-8.26</v>
      </c>
      <c r="K138" s="3" t="s">
        <v>734</v>
      </c>
      <c r="L138" s="85" t="str">
        <f t="shared" si="44"/>
        <v>Yes</v>
      </c>
    </row>
    <row r="139" spans="1:12" ht="25" x14ac:dyDescent="0.25">
      <c r="A139" s="108" t="s">
        <v>500</v>
      </c>
      <c r="B139" s="21" t="s">
        <v>213</v>
      </c>
      <c r="C139" s="9">
        <v>0</v>
      </c>
      <c r="D139" s="7" t="str">
        <f t="shared" si="46"/>
        <v>N/A</v>
      </c>
      <c r="E139" s="9">
        <v>0</v>
      </c>
      <c r="F139" s="7" t="str">
        <f t="shared" si="47"/>
        <v>N/A</v>
      </c>
      <c r="G139" s="9">
        <v>0</v>
      </c>
      <c r="H139" s="7" t="str">
        <f t="shared" si="48"/>
        <v>N/A</v>
      </c>
      <c r="I139" s="8" t="s">
        <v>1747</v>
      </c>
      <c r="J139" s="8" t="s">
        <v>1747</v>
      </c>
      <c r="K139" s="3" t="s">
        <v>734</v>
      </c>
      <c r="L139" s="85" t="str">
        <f t="shared" si="44"/>
        <v>N/A</v>
      </c>
    </row>
    <row r="140" spans="1:12" ht="25" x14ac:dyDescent="0.25">
      <c r="A140" s="108" t="s">
        <v>501</v>
      </c>
      <c r="B140" s="21" t="s">
        <v>213</v>
      </c>
      <c r="C140" s="9">
        <v>1.8025100000000001E-4</v>
      </c>
      <c r="D140" s="7" t="str">
        <f t="shared" si="46"/>
        <v>N/A</v>
      </c>
      <c r="E140" s="9">
        <v>10.058845462000001</v>
      </c>
      <c r="F140" s="7" t="str">
        <f t="shared" si="47"/>
        <v>N/A</v>
      </c>
      <c r="G140" s="9">
        <v>11.469863698999999</v>
      </c>
      <c r="H140" s="7" t="str">
        <f t="shared" si="48"/>
        <v>N/A</v>
      </c>
      <c r="I140" s="8">
        <v>5580000</v>
      </c>
      <c r="J140" s="8">
        <v>14.03</v>
      </c>
      <c r="K140" s="3" t="s">
        <v>734</v>
      </c>
      <c r="L140" s="85" t="str">
        <f t="shared" si="44"/>
        <v>Yes</v>
      </c>
    </row>
    <row r="141" spans="1:12" ht="25" x14ac:dyDescent="0.25">
      <c r="A141" s="108" t="s">
        <v>502</v>
      </c>
      <c r="B141" s="21" t="s">
        <v>213</v>
      </c>
      <c r="C141" s="9">
        <v>1.8025100000000001E-4</v>
      </c>
      <c r="D141" s="7" t="str">
        <f t="shared" si="46"/>
        <v>N/A</v>
      </c>
      <c r="E141" s="9">
        <v>3.2421739999999999E-4</v>
      </c>
      <c r="F141" s="7" t="str">
        <f t="shared" si="47"/>
        <v>N/A</v>
      </c>
      <c r="G141" s="9">
        <v>3.2498979999999998E-4</v>
      </c>
      <c r="H141" s="7" t="str">
        <f t="shared" si="48"/>
        <v>N/A</v>
      </c>
      <c r="I141" s="8">
        <v>79.87</v>
      </c>
      <c r="J141" s="8">
        <v>0.2382</v>
      </c>
      <c r="K141" s="3" t="s">
        <v>734</v>
      </c>
      <c r="L141" s="85" t="str">
        <f t="shared" si="44"/>
        <v>Yes</v>
      </c>
    </row>
    <row r="142" spans="1:12" ht="25" x14ac:dyDescent="0.25">
      <c r="A142" s="108" t="s">
        <v>503</v>
      </c>
      <c r="B142" s="21" t="s">
        <v>213</v>
      </c>
      <c r="C142" s="9">
        <v>0.15068982049999999</v>
      </c>
      <c r="D142" s="5" t="str">
        <f t="shared" ref="D142" si="49">IF($B142="N/A","N/A",IF(C142&lt;0,"No","Yes"))</f>
        <v>N/A</v>
      </c>
      <c r="E142" s="9">
        <v>11.332371488</v>
      </c>
      <c r="F142" s="5" t="str">
        <f t="shared" ref="F142" si="50">IF($B142="N/A","N/A",IF(E142&lt;0,"No","Yes"))</f>
        <v>N/A</v>
      </c>
      <c r="G142" s="9">
        <v>15.787027709</v>
      </c>
      <c r="H142" s="5" t="str">
        <f t="shared" ref="H142" si="51">IF($B142="N/A","N/A",IF(G142&lt;0,"No","Yes"))</f>
        <v>N/A</v>
      </c>
      <c r="I142" s="8">
        <v>7420</v>
      </c>
      <c r="J142" s="8">
        <v>39.31</v>
      </c>
      <c r="K142" s="3" t="s">
        <v>734</v>
      </c>
      <c r="L142" s="85" t="str">
        <f t="shared" si="44"/>
        <v>No</v>
      </c>
    </row>
    <row r="143" spans="1:12" x14ac:dyDescent="0.25">
      <c r="A143" s="84" t="s">
        <v>731</v>
      </c>
      <c r="B143" s="21" t="s">
        <v>213</v>
      </c>
      <c r="C143" s="10">
        <v>27151</v>
      </c>
      <c r="D143" s="7" t="str">
        <f>IF($B143="N/A","N/A",IF(C143&gt;10,"No",IF(C143&lt;-10,"No","Yes")))</f>
        <v>N/A</v>
      </c>
      <c r="E143" s="10">
        <v>1467</v>
      </c>
      <c r="F143" s="7" t="str">
        <f>IF($B143="N/A","N/A",IF(E143&gt;10,"No",IF(E143&lt;-10,"No","Yes")))</f>
        <v>N/A</v>
      </c>
      <c r="G143" s="10">
        <v>0</v>
      </c>
      <c r="H143" s="7" t="str">
        <f>IF($B143="N/A","N/A",IF(G143&gt;10,"No",IF(G143&lt;-10,"No","Yes")))</f>
        <v>N/A</v>
      </c>
      <c r="I143" s="8">
        <v>-94.6</v>
      </c>
      <c r="J143" s="8">
        <v>-100</v>
      </c>
      <c r="K143" s="25" t="s">
        <v>734</v>
      </c>
      <c r="L143" s="85" t="str">
        <f>IF(J143="Div by 0", "N/A", IF(K143="N/A","N/A", IF(J143&gt;VALUE(MID(K143,1,2)), "No", IF(J143&lt;-1*VALUE(MID(K143,1,2)), "No", "Yes"))))</f>
        <v>No</v>
      </c>
    </row>
    <row r="144" spans="1:12" x14ac:dyDescent="0.25">
      <c r="A144" s="84" t="s">
        <v>732</v>
      </c>
      <c r="B144" s="21" t="s">
        <v>213</v>
      </c>
      <c r="C144" s="1">
        <v>1479</v>
      </c>
      <c r="D144" s="7" t="str">
        <f>IF($B144="N/A","N/A",IF(C144&gt;10,"No",IF(C144&lt;-10,"No","Yes")))</f>
        <v>N/A</v>
      </c>
      <c r="E144" s="1">
        <v>173</v>
      </c>
      <c r="F144" s="7" t="str">
        <f>IF($B144="N/A","N/A",IF(E144&gt;10,"No",IF(E144&lt;-10,"No","Yes")))</f>
        <v>N/A</v>
      </c>
      <c r="G144" s="1">
        <v>0</v>
      </c>
      <c r="H144" s="7" t="str">
        <f>IF($B144="N/A","N/A",IF(G144&gt;10,"No",IF(G144&lt;-10,"No","Yes")))</f>
        <v>N/A</v>
      </c>
      <c r="I144" s="8">
        <v>-88.3</v>
      </c>
      <c r="J144" s="8">
        <v>-100</v>
      </c>
      <c r="K144" s="25" t="s">
        <v>734</v>
      </c>
      <c r="L144" s="85" t="str">
        <f>IF(J144="Div by 0", "N/A", IF(K144="N/A","N/A", IF(J144&gt;VALUE(MID(K144,1,2)), "No", IF(J144&lt;-1*VALUE(MID(K144,1,2)), "No", "Yes"))))</f>
        <v>No</v>
      </c>
    </row>
    <row r="145" spans="1:12" x14ac:dyDescent="0.25">
      <c r="A145" s="108" t="s">
        <v>504</v>
      </c>
      <c r="B145" s="3" t="s">
        <v>213</v>
      </c>
      <c r="C145" s="9">
        <v>6.2193840399999999E-2</v>
      </c>
      <c r="D145" s="5" t="str">
        <f t="shared" ref="D145:D149" si="52">IF($B145="N/A","N/A",IF(C145&lt;0,"No","Yes"))</f>
        <v>N/A</v>
      </c>
      <c r="E145" s="9">
        <v>7.2141376999999996E-3</v>
      </c>
      <c r="F145" s="5" t="str">
        <f t="shared" ref="F145:F149" si="53">IF($B145="N/A","N/A",IF(E145&lt;0,"No","Yes"))</f>
        <v>N/A</v>
      </c>
      <c r="G145" s="9">
        <v>0</v>
      </c>
      <c r="H145" s="5" t="str">
        <f t="shared" ref="H145:H149" si="54">IF($B145="N/A","N/A",IF(G145&lt;0,"No","Yes"))</f>
        <v>N/A</v>
      </c>
      <c r="I145" s="8">
        <v>-88.4</v>
      </c>
      <c r="J145" s="8">
        <v>-100</v>
      </c>
      <c r="K145" s="25" t="s">
        <v>734</v>
      </c>
      <c r="L145" s="85" t="str">
        <f>IF(J145="Div by 0", "N/A", IF(OR(J145="N/A",K145="N/A"),"N/A", IF(J145&gt;VALUE(MID(K145,1,2)), "No", IF(J145&lt;-1*VALUE(MID(K145,1,2)), "No", "Yes"))))</f>
        <v>No</v>
      </c>
    </row>
    <row r="146" spans="1:12" x14ac:dyDescent="0.25">
      <c r="A146" s="108" t="s">
        <v>505</v>
      </c>
      <c r="B146" s="3" t="s">
        <v>213</v>
      </c>
      <c r="C146" s="9">
        <v>0.29441429330000002</v>
      </c>
      <c r="D146" s="5" t="str">
        <f t="shared" si="52"/>
        <v>N/A</v>
      </c>
      <c r="E146" s="9">
        <v>3.13318369E-2</v>
      </c>
      <c r="F146" s="5" t="str">
        <f t="shared" si="53"/>
        <v>N/A</v>
      </c>
      <c r="G146" s="9">
        <v>0</v>
      </c>
      <c r="H146" s="5" t="str">
        <f t="shared" si="54"/>
        <v>N/A</v>
      </c>
      <c r="I146" s="8">
        <v>-89.4</v>
      </c>
      <c r="J146" s="8">
        <v>-100</v>
      </c>
      <c r="K146" s="3" t="s">
        <v>734</v>
      </c>
      <c r="L146" s="85" t="str">
        <f t="shared" ref="L146:L149" si="55">IF(J146="Div by 0", "N/A", IF(OR(J146="N/A",K146="N/A"),"N/A", IF(J146&gt;VALUE(MID(K146,1,2)), "No", IF(J146&lt;-1*VALUE(MID(K146,1,2)), "No", "Yes"))))</f>
        <v>No</v>
      </c>
    </row>
    <row r="147" spans="1:12" x14ac:dyDescent="0.25">
      <c r="A147" s="108" t="s">
        <v>506</v>
      </c>
      <c r="B147" s="3" t="s">
        <v>213</v>
      </c>
      <c r="C147" s="9">
        <v>0.1077028932</v>
      </c>
      <c r="D147" s="5" t="str">
        <f t="shared" si="52"/>
        <v>N/A</v>
      </c>
      <c r="E147" s="9">
        <v>1.0616777399999999E-2</v>
      </c>
      <c r="F147" s="5" t="str">
        <f t="shared" si="53"/>
        <v>N/A</v>
      </c>
      <c r="G147" s="9">
        <v>0</v>
      </c>
      <c r="H147" s="5" t="str">
        <f t="shared" si="54"/>
        <v>N/A</v>
      </c>
      <c r="I147" s="8">
        <v>-90.1</v>
      </c>
      <c r="J147" s="8">
        <v>-100</v>
      </c>
      <c r="K147" s="3" t="s">
        <v>734</v>
      </c>
      <c r="L147" s="85" t="str">
        <f t="shared" si="55"/>
        <v>No</v>
      </c>
    </row>
    <row r="148" spans="1:12" x14ac:dyDescent="0.25">
      <c r="A148" s="108" t="s">
        <v>507</v>
      </c>
      <c r="B148" s="3" t="s">
        <v>213</v>
      </c>
      <c r="C148" s="9">
        <v>6.1220312999999997E-3</v>
      </c>
      <c r="D148" s="5" t="str">
        <f t="shared" si="52"/>
        <v>N/A</v>
      </c>
      <c r="E148" s="9">
        <v>1.7490806000000001E-3</v>
      </c>
      <c r="F148" s="5" t="str">
        <f t="shared" si="53"/>
        <v>N/A</v>
      </c>
      <c r="G148" s="9">
        <v>0</v>
      </c>
      <c r="H148" s="5" t="str">
        <f t="shared" si="54"/>
        <v>N/A</v>
      </c>
      <c r="I148" s="8">
        <v>-71.400000000000006</v>
      </c>
      <c r="J148" s="8">
        <v>-100</v>
      </c>
      <c r="K148" s="3" t="s">
        <v>734</v>
      </c>
      <c r="L148" s="85" t="str">
        <f t="shared" si="55"/>
        <v>No</v>
      </c>
    </row>
    <row r="149" spans="1:12" x14ac:dyDescent="0.25">
      <c r="A149" s="108" t="s">
        <v>508</v>
      </c>
      <c r="B149" s="3" t="s">
        <v>213</v>
      </c>
      <c r="C149" s="9">
        <v>1.7140898200000001E-2</v>
      </c>
      <c r="D149" s="5" t="str">
        <f t="shared" si="52"/>
        <v>N/A</v>
      </c>
      <c r="E149" s="9">
        <v>3.2424289000000002E-3</v>
      </c>
      <c r="F149" s="5" t="str">
        <f t="shared" si="53"/>
        <v>N/A</v>
      </c>
      <c r="G149" s="9">
        <v>0</v>
      </c>
      <c r="H149" s="5" t="str">
        <f t="shared" si="54"/>
        <v>N/A</v>
      </c>
      <c r="I149" s="8">
        <v>-81.099999999999994</v>
      </c>
      <c r="J149" s="8">
        <v>-100</v>
      </c>
      <c r="K149" s="3" t="s">
        <v>734</v>
      </c>
      <c r="L149" s="85" t="str">
        <f t="shared" si="55"/>
        <v>No</v>
      </c>
    </row>
    <row r="150" spans="1:12" x14ac:dyDescent="0.25">
      <c r="A150" s="116" t="s">
        <v>733</v>
      </c>
      <c r="B150" s="25" t="s">
        <v>213</v>
      </c>
      <c r="C150" s="1">
        <v>1684280</v>
      </c>
      <c r="D150" s="7" t="str">
        <f t="shared" ref="D150:D172" si="56">IF($B150="N/A","N/A",IF(C150&gt;10,"No",IF(C150&lt;-10,"No","Yes")))</f>
        <v>N/A</v>
      </c>
      <c r="E150" s="1">
        <v>1950753</v>
      </c>
      <c r="F150" s="7" t="str">
        <f t="shared" ref="F150:F172" si="57">IF($B150="N/A","N/A",IF(E150&gt;10,"No",IF(E150&lt;-10,"No","Yes")))</f>
        <v>N/A</v>
      </c>
      <c r="G150" s="1">
        <v>1999267</v>
      </c>
      <c r="H150" s="7" t="str">
        <f t="shared" ref="H150:H172" si="58">IF($B150="N/A","N/A",IF(G150&gt;10,"No",IF(G150&lt;-10,"No","Yes")))</f>
        <v>N/A</v>
      </c>
      <c r="I150" s="8">
        <v>15.82</v>
      </c>
      <c r="J150" s="8">
        <v>2.4870000000000001</v>
      </c>
      <c r="K150" s="25" t="s">
        <v>734</v>
      </c>
      <c r="L150" s="85" t="str">
        <f t="shared" ref="L150:L172" si="59">IF(J150="Div by 0", "N/A", IF(K150="N/A","N/A", IF(J150&gt;VALUE(MID(K150,1,2)), "No", IF(J150&lt;-1*VALUE(MID(K150,1,2)), "No", "Yes"))))</f>
        <v>Yes</v>
      </c>
    </row>
    <row r="151" spans="1:12" x14ac:dyDescent="0.25">
      <c r="A151" s="116" t="s">
        <v>531</v>
      </c>
      <c r="B151" s="25" t="s">
        <v>213</v>
      </c>
      <c r="C151" s="1">
        <v>18319</v>
      </c>
      <c r="D151" s="7" t="str">
        <f t="shared" si="56"/>
        <v>N/A</v>
      </c>
      <c r="E151" s="1">
        <v>20935</v>
      </c>
      <c r="F151" s="7" t="str">
        <f t="shared" si="57"/>
        <v>N/A</v>
      </c>
      <c r="G151" s="1">
        <v>22621</v>
      </c>
      <c r="H151" s="7" t="str">
        <f t="shared" si="58"/>
        <v>N/A</v>
      </c>
      <c r="I151" s="8">
        <v>14.28</v>
      </c>
      <c r="J151" s="8">
        <v>8.0530000000000008</v>
      </c>
      <c r="K151" s="25" t="s">
        <v>734</v>
      </c>
      <c r="L151" s="85" t="str">
        <f t="shared" si="59"/>
        <v>Yes</v>
      </c>
    </row>
    <row r="152" spans="1:12" x14ac:dyDescent="0.25">
      <c r="A152" s="116" t="s">
        <v>532</v>
      </c>
      <c r="B152" s="25" t="s">
        <v>213</v>
      </c>
      <c r="C152" s="1">
        <v>431127</v>
      </c>
      <c r="D152" s="7" t="str">
        <f t="shared" si="56"/>
        <v>N/A</v>
      </c>
      <c r="E152" s="1">
        <v>506818</v>
      </c>
      <c r="F152" s="7" t="str">
        <f t="shared" si="57"/>
        <v>N/A</v>
      </c>
      <c r="G152" s="1">
        <v>509148</v>
      </c>
      <c r="H152" s="7" t="str">
        <f t="shared" si="58"/>
        <v>N/A</v>
      </c>
      <c r="I152" s="8">
        <v>17.559999999999999</v>
      </c>
      <c r="J152" s="8">
        <v>0.4597</v>
      </c>
      <c r="K152" s="25" t="s">
        <v>734</v>
      </c>
      <c r="L152" s="85" t="str">
        <f t="shared" si="59"/>
        <v>Yes</v>
      </c>
    </row>
    <row r="153" spans="1:12" x14ac:dyDescent="0.25">
      <c r="A153" s="116" t="s">
        <v>533</v>
      </c>
      <c r="B153" s="25" t="s">
        <v>213</v>
      </c>
      <c r="C153" s="1">
        <v>911854</v>
      </c>
      <c r="D153" s="7" t="str">
        <f t="shared" si="56"/>
        <v>N/A</v>
      </c>
      <c r="E153" s="1">
        <v>1044616</v>
      </c>
      <c r="F153" s="7" t="str">
        <f t="shared" si="57"/>
        <v>N/A</v>
      </c>
      <c r="G153" s="1">
        <v>1060431</v>
      </c>
      <c r="H153" s="7" t="str">
        <f t="shared" si="58"/>
        <v>N/A</v>
      </c>
      <c r="I153" s="8">
        <v>14.56</v>
      </c>
      <c r="J153" s="8">
        <v>1.514</v>
      </c>
      <c r="K153" s="25" t="s">
        <v>734</v>
      </c>
      <c r="L153" s="85" t="str">
        <f t="shared" si="59"/>
        <v>Yes</v>
      </c>
    </row>
    <row r="154" spans="1:12" x14ac:dyDescent="0.25">
      <c r="A154" s="116" t="s">
        <v>534</v>
      </c>
      <c r="B154" s="25" t="s">
        <v>213</v>
      </c>
      <c r="C154" s="1">
        <v>322980</v>
      </c>
      <c r="D154" s="7" t="str">
        <f t="shared" si="56"/>
        <v>N/A</v>
      </c>
      <c r="E154" s="1">
        <v>378384</v>
      </c>
      <c r="F154" s="7" t="str">
        <f t="shared" si="57"/>
        <v>N/A</v>
      </c>
      <c r="G154" s="1">
        <v>407067</v>
      </c>
      <c r="H154" s="7" t="str">
        <f t="shared" si="58"/>
        <v>N/A</v>
      </c>
      <c r="I154" s="8">
        <v>17.149999999999999</v>
      </c>
      <c r="J154" s="8">
        <v>7.58</v>
      </c>
      <c r="K154" s="25" t="s">
        <v>734</v>
      </c>
      <c r="L154" s="85" t="str">
        <f t="shared" si="59"/>
        <v>Yes</v>
      </c>
    </row>
    <row r="155" spans="1:12" x14ac:dyDescent="0.25">
      <c r="A155" s="108" t="s">
        <v>535</v>
      </c>
      <c r="B155" s="3" t="s">
        <v>213</v>
      </c>
      <c r="C155" s="9">
        <v>70.826126795999997</v>
      </c>
      <c r="D155" s="5" t="str">
        <f t="shared" ref="D155:D159" si="60">IF($B155="N/A","N/A",IF(C155&lt;0,"No","Yes"))</f>
        <v>N/A</v>
      </c>
      <c r="E155" s="9">
        <v>81.346825300000006</v>
      </c>
      <c r="F155" s="5" t="str">
        <f t="shared" ref="F155:F159" si="61">IF($B155="N/A","N/A",IF(E155&lt;0,"No","Yes"))</f>
        <v>N/A</v>
      </c>
      <c r="G155" s="9">
        <v>81.595108049000004</v>
      </c>
      <c r="H155" s="5" t="str">
        <f t="shared" ref="H155:H159" si="62">IF($B155="N/A","N/A",IF(G155&lt;0,"No","Yes"))</f>
        <v>N/A</v>
      </c>
      <c r="I155" s="8">
        <v>14.85</v>
      </c>
      <c r="J155" s="8">
        <v>0.30520000000000003</v>
      </c>
      <c r="K155" s="25" t="s">
        <v>734</v>
      </c>
      <c r="L155" s="85" t="str">
        <f>IF(J155="Div by 0", "N/A", IF(OR(J155="N/A",K155="N/A"),"N/A", IF(J155&gt;VALUE(MID(K155,1,2)), "No", IF(J155&lt;-1*VALUE(MID(K155,1,2)), "No", "Yes"))))</f>
        <v>Yes</v>
      </c>
    </row>
    <row r="156" spans="1:12" x14ac:dyDescent="0.25">
      <c r="A156" s="108" t="s">
        <v>536</v>
      </c>
      <c r="B156" s="3" t="s">
        <v>213</v>
      </c>
      <c r="C156" s="9">
        <v>8.7983286105000005</v>
      </c>
      <c r="D156" s="5" t="str">
        <f t="shared" si="60"/>
        <v>N/A</v>
      </c>
      <c r="E156" s="9">
        <v>9.7900299288999992</v>
      </c>
      <c r="F156" s="5" t="str">
        <f t="shared" si="61"/>
        <v>N/A</v>
      </c>
      <c r="G156" s="9">
        <v>10.322200877</v>
      </c>
      <c r="H156" s="5" t="str">
        <f t="shared" si="62"/>
        <v>N/A</v>
      </c>
      <c r="I156" s="8">
        <v>11.27</v>
      </c>
      <c r="J156" s="8">
        <v>5.4359999999999999</v>
      </c>
      <c r="K156" s="3" t="s">
        <v>734</v>
      </c>
      <c r="L156" s="85" t="str">
        <f t="shared" ref="L156:L159" si="63">IF(J156="Div by 0", "N/A", IF(OR(J156="N/A",K156="N/A"),"N/A", IF(J156&gt;VALUE(MID(K156,1,2)), "No", IF(J156&lt;-1*VALUE(MID(K156,1,2)), "No", "Yes"))))</f>
        <v>Yes</v>
      </c>
    </row>
    <row r="157" spans="1:12" ht="25" x14ac:dyDescent="0.25">
      <c r="A157" s="108" t="s">
        <v>537</v>
      </c>
      <c r="B157" s="3" t="s">
        <v>213</v>
      </c>
      <c r="C157" s="9">
        <v>63.520691184</v>
      </c>
      <c r="D157" s="5" t="str">
        <f t="shared" si="60"/>
        <v>N/A</v>
      </c>
      <c r="E157" s="9">
        <v>72.713160500000001</v>
      </c>
      <c r="F157" s="5" t="str">
        <f t="shared" si="61"/>
        <v>N/A</v>
      </c>
      <c r="G157" s="9">
        <v>72.472353927</v>
      </c>
      <c r="H157" s="5" t="str">
        <f t="shared" si="62"/>
        <v>N/A</v>
      </c>
      <c r="I157" s="8">
        <v>14.47</v>
      </c>
      <c r="J157" s="8">
        <v>-0.33100000000000002</v>
      </c>
      <c r="K157" s="3" t="s">
        <v>734</v>
      </c>
      <c r="L157" s="85" t="str">
        <f t="shared" si="63"/>
        <v>Yes</v>
      </c>
    </row>
    <row r="158" spans="1:12" x14ac:dyDescent="0.25">
      <c r="A158" s="108" t="s">
        <v>538</v>
      </c>
      <c r="B158" s="3" t="s">
        <v>213</v>
      </c>
      <c r="C158" s="9">
        <v>83.319383630000004</v>
      </c>
      <c r="D158" s="5" t="str">
        <f t="shared" si="60"/>
        <v>N/A</v>
      </c>
      <c r="E158" s="9">
        <v>96.16408217</v>
      </c>
      <c r="F158" s="5" t="str">
        <f t="shared" si="61"/>
        <v>N/A</v>
      </c>
      <c r="G158" s="9">
        <v>96.430607730000006</v>
      </c>
      <c r="H158" s="5" t="str">
        <f t="shared" si="62"/>
        <v>N/A</v>
      </c>
      <c r="I158" s="8">
        <v>15.42</v>
      </c>
      <c r="J158" s="8">
        <v>0.2772</v>
      </c>
      <c r="K158" s="3" t="s">
        <v>734</v>
      </c>
      <c r="L158" s="85" t="str">
        <f t="shared" si="63"/>
        <v>Yes</v>
      </c>
    </row>
    <row r="159" spans="1:12" x14ac:dyDescent="0.25">
      <c r="A159" s="108" t="s">
        <v>539</v>
      </c>
      <c r="B159" s="3" t="s">
        <v>213</v>
      </c>
      <c r="C159" s="9">
        <v>81.414224929</v>
      </c>
      <c r="D159" s="5" t="str">
        <f t="shared" si="60"/>
        <v>N/A</v>
      </c>
      <c r="E159" s="9">
        <v>94.375632897000003</v>
      </c>
      <c r="F159" s="5" t="str">
        <f t="shared" si="61"/>
        <v>N/A</v>
      </c>
      <c r="G159" s="9">
        <v>94.919273602000004</v>
      </c>
      <c r="H159" s="5" t="str">
        <f t="shared" si="62"/>
        <v>N/A</v>
      </c>
      <c r="I159" s="8">
        <v>15.92</v>
      </c>
      <c r="J159" s="8">
        <v>0.57599999999999996</v>
      </c>
      <c r="K159" s="3" t="s">
        <v>734</v>
      </c>
      <c r="L159" s="85" t="str">
        <f t="shared" si="63"/>
        <v>Yes</v>
      </c>
    </row>
    <row r="160" spans="1:12" ht="25" x14ac:dyDescent="0.25">
      <c r="A160" s="116" t="s">
        <v>540</v>
      </c>
      <c r="B160" s="25" t="s">
        <v>213</v>
      </c>
      <c r="C160" s="1">
        <v>1257443.8</v>
      </c>
      <c r="D160" s="7" t="str">
        <f t="shared" si="56"/>
        <v>N/A</v>
      </c>
      <c r="E160" s="1">
        <v>1543081.03</v>
      </c>
      <c r="F160" s="7" t="str">
        <f t="shared" si="57"/>
        <v>N/A</v>
      </c>
      <c r="G160" s="1">
        <v>1594608.38</v>
      </c>
      <c r="H160" s="7" t="str">
        <f t="shared" si="58"/>
        <v>N/A</v>
      </c>
      <c r="I160" s="8">
        <v>22.72</v>
      </c>
      <c r="J160" s="8">
        <v>3.339</v>
      </c>
      <c r="K160" s="25" t="s">
        <v>734</v>
      </c>
      <c r="L160" s="85" t="str">
        <f t="shared" si="59"/>
        <v>Yes</v>
      </c>
    </row>
    <row r="161" spans="1:12" x14ac:dyDescent="0.25">
      <c r="A161" s="116" t="s">
        <v>541</v>
      </c>
      <c r="B161" s="25" t="s">
        <v>213</v>
      </c>
      <c r="C161" s="10">
        <v>9530938738</v>
      </c>
      <c r="D161" s="7" t="str">
        <f t="shared" si="56"/>
        <v>N/A</v>
      </c>
      <c r="E161" s="10">
        <v>11234238053</v>
      </c>
      <c r="F161" s="7" t="str">
        <f t="shared" si="57"/>
        <v>N/A</v>
      </c>
      <c r="G161" s="10">
        <v>12079451806</v>
      </c>
      <c r="H161" s="7" t="str">
        <f t="shared" si="58"/>
        <v>N/A</v>
      </c>
      <c r="I161" s="8">
        <v>17.87</v>
      </c>
      <c r="J161" s="8">
        <v>7.524</v>
      </c>
      <c r="K161" s="25" t="s">
        <v>734</v>
      </c>
      <c r="L161" s="85" t="str">
        <f t="shared" si="59"/>
        <v>Yes</v>
      </c>
    </row>
    <row r="162" spans="1:12" x14ac:dyDescent="0.25">
      <c r="A162" s="116" t="s">
        <v>1263</v>
      </c>
      <c r="B162" s="25" t="s">
        <v>213</v>
      </c>
      <c r="C162" s="10">
        <v>5658.7614518</v>
      </c>
      <c r="D162" s="7" t="str">
        <f t="shared" si="56"/>
        <v>N/A</v>
      </c>
      <c r="E162" s="10">
        <v>5758.9238888999998</v>
      </c>
      <c r="F162" s="7" t="str">
        <f t="shared" si="57"/>
        <v>N/A</v>
      </c>
      <c r="G162" s="10">
        <v>6041.9402741000004</v>
      </c>
      <c r="H162" s="7" t="str">
        <f t="shared" si="58"/>
        <v>N/A</v>
      </c>
      <c r="I162" s="8">
        <v>1.77</v>
      </c>
      <c r="J162" s="8">
        <v>4.9139999999999997</v>
      </c>
      <c r="K162" s="25" t="s">
        <v>734</v>
      </c>
      <c r="L162" s="85" t="str">
        <f t="shared" si="59"/>
        <v>Yes</v>
      </c>
    </row>
    <row r="163" spans="1:12" ht="25" x14ac:dyDescent="0.25">
      <c r="A163" s="116" t="s">
        <v>1264</v>
      </c>
      <c r="B163" s="25" t="s">
        <v>213</v>
      </c>
      <c r="C163" s="10">
        <v>13233.800426</v>
      </c>
      <c r="D163" s="7" t="str">
        <f t="shared" si="56"/>
        <v>N/A</v>
      </c>
      <c r="E163" s="10">
        <v>12943.025363999999</v>
      </c>
      <c r="F163" s="7" t="str">
        <f t="shared" si="57"/>
        <v>N/A</v>
      </c>
      <c r="G163" s="10">
        <v>12900.751292999999</v>
      </c>
      <c r="H163" s="7" t="str">
        <f t="shared" si="58"/>
        <v>N/A</v>
      </c>
      <c r="I163" s="8">
        <v>-2.2000000000000002</v>
      </c>
      <c r="J163" s="8">
        <v>-0.32700000000000001</v>
      </c>
      <c r="K163" s="25" t="s">
        <v>734</v>
      </c>
      <c r="L163" s="85" t="str">
        <f t="shared" si="59"/>
        <v>Yes</v>
      </c>
    </row>
    <row r="164" spans="1:12" ht="25" x14ac:dyDescent="0.25">
      <c r="A164" s="116" t="s">
        <v>1265</v>
      </c>
      <c r="B164" s="25" t="s">
        <v>213</v>
      </c>
      <c r="C164" s="10">
        <v>12176.511847</v>
      </c>
      <c r="D164" s="7" t="str">
        <f t="shared" si="56"/>
        <v>N/A</v>
      </c>
      <c r="E164" s="10">
        <v>12381.288478</v>
      </c>
      <c r="F164" s="7" t="str">
        <f t="shared" si="57"/>
        <v>N/A</v>
      </c>
      <c r="G164" s="10">
        <v>12889.778245</v>
      </c>
      <c r="H164" s="7" t="str">
        <f t="shared" si="58"/>
        <v>N/A</v>
      </c>
      <c r="I164" s="8">
        <v>1.6819999999999999</v>
      </c>
      <c r="J164" s="8">
        <v>4.1070000000000002</v>
      </c>
      <c r="K164" s="25" t="s">
        <v>734</v>
      </c>
      <c r="L164" s="85" t="str">
        <f t="shared" si="59"/>
        <v>Yes</v>
      </c>
    </row>
    <row r="165" spans="1:12" ht="25" x14ac:dyDescent="0.25">
      <c r="A165" s="116" t="s">
        <v>1266</v>
      </c>
      <c r="B165" s="25" t="s">
        <v>213</v>
      </c>
      <c r="C165" s="10">
        <v>3037.0468463000002</v>
      </c>
      <c r="D165" s="7" t="str">
        <f t="shared" si="56"/>
        <v>N/A</v>
      </c>
      <c r="E165" s="10">
        <v>3168.3373545999998</v>
      </c>
      <c r="F165" s="7" t="str">
        <f t="shared" si="57"/>
        <v>N/A</v>
      </c>
      <c r="G165" s="10">
        <v>2986.5566595</v>
      </c>
      <c r="H165" s="7" t="str">
        <f t="shared" si="58"/>
        <v>N/A</v>
      </c>
      <c r="I165" s="8">
        <v>4.3230000000000004</v>
      </c>
      <c r="J165" s="8">
        <v>-5.74</v>
      </c>
      <c r="K165" s="25" t="s">
        <v>734</v>
      </c>
      <c r="L165" s="85" t="str">
        <f t="shared" si="59"/>
        <v>Yes</v>
      </c>
    </row>
    <row r="166" spans="1:12" ht="25" x14ac:dyDescent="0.25">
      <c r="A166" s="116" t="s">
        <v>1267</v>
      </c>
      <c r="B166" s="25" t="s">
        <v>213</v>
      </c>
      <c r="C166" s="10">
        <v>3930.7152455</v>
      </c>
      <c r="D166" s="7" t="str">
        <f t="shared" si="56"/>
        <v>N/A</v>
      </c>
      <c r="E166" s="10">
        <v>3643.1774572999998</v>
      </c>
      <c r="F166" s="7" t="str">
        <f t="shared" si="57"/>
        <v>N/A</v>
      </c>
      <c r="G166" s="10">
        <v>5055.1428438000003</v>
      </c>
      <c r="H166" s="7" t="str">
        <f t="shared" si="58"/>
        <v>N/A</v>
      </c>
      <c r="I166" s="8">
        <v>-7.32</v>
      </c>
      <c r="J166" s="8">
        <v>38.76</v>
      </c>
      <c r="K166" s="25" t="s">
        <v>734</v>
      </c>
      <c r="L166" s="85" t="str">
        <f t="shared" si="59"/>
        <v>No</v>
      </c>
    </row>
    <row r="167" spans="1:12" x14ac:dyDescent="0.25">
      <c r="A167" s="142" t="s">
        <v>542</v>
      </c>
      <c r="B167" s="21" t="s">
        <v>213</v>
      </c>
      <c r="C167" s="26">
        <v>1747907440</v>
      </c>
      <c r="D167" s="7" t="str">
        <f t="shared" si="56"/>
        <v>N/A</v>
      </c>
      <c r="E167" s="26">
        <v>1783128102</v>
      </c>
      <c r="F167" s="7" t="str">
        <f t="shared" si="57"/>
        <v>N/A</v>
      </c>
      <c r="G167" s="26">
        <v>1775125060</v>
      </c>
      <c r="H167" s="7" t="str">
        <f t="shared" si="58"/>
        <v>N/A</v>
      </c>
      <c r="I167" s="8">
        <v>2.0150000000000001</v>
      </c>
      <c r="J167" s="8">
        <v>-0.44900000000000001</v>
      </c>
      <c r="K167" s="25" t="s">
        <v>734</v>
      </c>
      <c r="L167" s="85" t="str">
        <f t="shared" si="59"/>
        <v>Yes</v>
      </c>
    </row>
    <row r="168" spans="1:12" x14ac:dyDescent="0.25">
      <c r="A168" s="142" t="s">
        <v>1268</v>
      </c>
      <c r="B168" s="21" t="s">
        <v>213</v>
      </c>
      <c r="C168" s="26">
        <v>1037.7772342000001</v>
      </c>
      <c r="D168" s="7" t="str">
        <f t="shared" si="56"/>
        <v>N/A</v>
      </c>
      <c r="E168" s="26">
        <v>914.07169538999995</v>
      </c>
      <c r="F168" s="7" t="str">
        <f t="shared" si="57"/>
        <v>N/A</v>
      </c>
      <c r="G168" s="26">
        <v>887.88794093000001</v>
      </c>
      <c r="H168" s="7" t="str">
        <f t="shared" si="58"/>
        <v>N/A</v>
      </c>
      <c r="I168" s="8">
        <v>-11.9</v>
      </c>
      <c r="J168" s="8">
        <v>-2.86</v>
      </c>
      <c r="K168" s="25" t="s">
        <v>734</v>
      </c>
      <c r="L168" s="85" t="str">
        <f t="shared" si="59"/>
        <v>Yes</v>
      </c>
    </row>
    <row r="169" spans="1:12" ht="25" x14ac:dyDescent="0.25">
      <c r="A169" s="142" t="s">
        <v>1269</v>
      </c>
      <c r="B169" s="25" t="s">
        <v>213</v>
      </c>
      <c r="C169" s="10">
        <v>1536.5796167999999</v>
      </c>
      <c r="D169" s="7" t="str">
        <f t="shared" si="56"/>
        <v>N/A</v>
      </c>
      <c r="E169" s="10">
        <v>1450.2732744</v>
      </c>
      <c r="F169" s="7" t="str">
        <f t="shared" si="57"/>
        <v>N/A</v>
      </c>
      <c r="G169" s="10">
        <v>1560.0198488000001</v>
      </c>
      <c r="H169" s="7" t="str">
        <f t="shared" si="58"/>
        <v>N/A</v>
      </c>
      <c r="I169" s="8">
        <v>-5.62</v>
      </c>
      <c r="J169" s="8">
        <v>7.5670000000000002</v>
      </c>
      <c r="K169" s="25" t="s">
        <v>734</v>
      </c>
      <c r="L169" s="85" t="str">
        <f t="shared" si="59"/>
        <v>Yes</v>
      </c>
    </row>
    <row r="170" spans="1:12" ht="25" x14ac:dyDescent="0.25">
      <c r="A170" s="142" t="s">
        <v>1270</v>
      </c>
      <c r="B170" s="25" t="s">
        <v>213</v>
      </c>
      <c r="C170" s="10">
        <v>3300.0006982</v>
      </c>
      <c r="D170" s="7" t="str">
        <f t="shared" si="56"/>
        <v>N/A</v>
      </c>
      <c r="E170" s="10">
        <v>2990.4475333999999</v>
      </c>
      <c r="F170" s="7" t="str">
        <f t="shared" si="57"/>
        <v>N/A</v>
      </c>
      <c r="G170" s="10">
        <v>3029.4620346000002</v>
      </c>
      <c r="H170" s="7" t="str">
        <f t="shared" si="58"/>
        <v>N/A</v>
      </c>
      <c r="I170" s="8">
        <v>-9.3800000000000008</v>
      </c>
      <c r="J170" s="8">
        <v>1.3049999999999999</v>
      </c>
      <c r="K170" s="25" t="s">
        <v>734</v>
      </c>
      <c r="L170" s="85" t="str">
        <f t="shared" si="59"/>
        <v>Yes</v>
      </c>
    </row>
    <row r="171" spans="1:12" ht="25" x14ac:dyDescent="0.25">
      <c r="A171" s="142" t="s">
        <v>1271</v>
      </c>
      <c r="B171" s="25" t="s">
        <v>213</v>
      </c>
      <c r="C171" s="10">
        <v>215.43872264999999</v>
      </c>
      <c r="D171" s="7" t="str">
        <f t="shared" si="56"/>
        <v>N/A</v>
      </c>
      <c r="E171" s="10">
        <v>152.38079447000001</v>
      </c>
      <c r="F171" s="7" t="str">
        <f t="shared" si="57"/>
        <v>N/A</v>
      </c>
      <c r="G171" s="10">
        <v>129.88410278000001</v>
      </c>
      <c r="H171" s="7" t="str">
        <f t="shared" si="58"/>
        <v>N/A</v>
      </c>
      <c r="I171" s="8">
        <v>-29.3</v>
      </c>
      <c r="J171" s="8">
        <v>-14.8</v>
      </c>
      <c r="K171" s="25" t="s">
        <v>734</v>
      </c>
      <c r="L171" s="85" t="str">
        <f t="shared" si="59"/>
        <v>Yes</v>
      </c>
    </row>
    <row r="172" spans="1:12" ht="25" x14ac:dyDescent="0.25">
      <c r="A172" s="142" t="s">
        <v>1272</v>
      </c>
      <c r="B172" s="25" t="s">
        <v>213</v>
      </c>
      <c r="C172" s="10">
        <v>311.44583566</v>
      </c>
      <c r="D172" s="7" t="str">
        <f t="shared" si="56"/>
        <v>N/A</v>
      </c>
      <c r="E172" s="10">
        <v>206.07260614</v>
      </c>
      <c r="F172" s="7" t="str">
        <f t="shared" si="57"/>
        <v>N/A</v>
      </c>
      <c r="G172" s="10">
        <v>146.55618362999999</v>
      </c>
      <c r="H172" s="7" t="str">
        <f t="shared" si="58"/>
        <v>N/A</v>
      </c>
      <c r="I172" s="8">
        <v>-33.799999999999997</v>
      </c>
      <c r="J172" s="8">
        <v>-28.9</v>
      </c>
      <c r="K172" s="25" t="s">
        <v>734</v>
      </c>
      <c r="L172" s="85" t="str">
        <f t="shared" si="59"/>
        <v>Yes</v>
      </c>
    </row>
    <row r="173" spans="1:12" ht="25" x14ac:dyDescent="0.25">
      <c r="A173" s="108" t="s">
        <v>543</v>
      </c>
      <c r="B173" s="76" t="s">
        <v>213</v>
      </c>
      <c r="C173" s="77">
        <v>283403925</v>
      </c>
      <c r="D173" s="72" t="str">
        <f>IF($B173="N/A","N/A",IF(C173&gt;10,"No",IF(C173&lt;-10,"No","Yes")))</f>
        <v>N/A</v>
      </c>
      <c r="E173" s="77">
        <v>268617194</v>
      </c>
      <c r="F173" s="72" t="str">
        <f>IF($B173="N/A","N/A",IF(E173&gt;10,"No",IF(E173&lt;-10,"No","Yes")))</f>
        <v>N/A</v>
      </c>
      <c r="G173" s="77">
        <v>226311907</v>
      </c>
      <c r="H173" s="72" t="str">
        <f>IF($B173="N/A","N/A",IF(G173&gt;10,"No",IF(G173&lt;-10,"No","Yes")))</f>
        <v>N/A</v>
      </c>
      <c r="I173" s="73">
        <v>-5.22</v>
      </c>
      <c r="J173" s="73">
        <v>-15.7</v>
      </c>
      <c r="K173" s="74" t="s">
        <v>734</v>
      </c>
      <c r="L173" s="87" t="str">
        <f>IF(J173="Div by 0", "N/A", IF(K173="N/A","N/A", IF(J173&gt;VALUE(MID(K173,1,2)), "No", IF(J173&lt;-1*VALUE(MID(K173,1,2)), "No", "Yes"))))</f>
        <v>Yes</v>
      </c>
    </row>
    <row r="174" spans="1:12" ht="25" x14ac:dyDescent="0.25">
      <c r="A174" s="108" t="s">
        <v>1273</v>
      </c>
      <c r="B174" s="25" t="s">
        <v>213</v>
      </c>
      <c r="C174" s="10">
        <v>153428323</v>
      </c>
      <c r="D174" s="7" t="str">
        <f t="shared" ref="D174:D181" si="64">IF($B174="N/A","N/A",IF(C174&gt;10,"No",IF(C174&lt;-10,"No","Yes")))</f>
        <v>N/A</v>
      </c>
      <c r="E174" s="10">
        <v>174743092</v>
      </c>
      <c r="F174" s="7" t="str">
        <f t="shared" ref="F174:F181" si="65">IF($B174="N/A","N/A",IF(E174&gt;10,"No",IF(E174&lt;-10,"No","Yes")))</f>
        <v>N/A</v>
      </c>
      <c r="G174" s="10">
        <v>173612964</v>
      </c>
      <c r="H174" s="7" t="str">
        <f t="shared" ref="H174:H181" si="66">IF($B174="N/A","N/A",IF(G174&gt;10,"No",IF(G174&lt;-10,"No","Yes")))</f>
        <v>N/A</v>
      </c>
      <c r="I174" s="8">
        <v>13.89</v>
      </c>
      <c r="J174" s="8">
        <v>-0.64700000000000002</v>
      </c>
      <c r="K174" s="25" t="s">
        <v>734</v>
      </c>
      <c r="L174" s="85" t="str">
        <f t="shared" ref="L174:L181" si="67">IF(J174="Div by 0", "N/A", IF(K174="N/A","N/A", IF(J174&gt;VALUE(MID(K174,1,2)), "No", IF(J174&lt;-1*VALUE(MID(K174,1,2)), "No", "Yes"))))</f>
        <v>Yes</v>
      </c>
    </row>
    <row r="175" spans="1:12" ht="25" x14ac:dyDescent="0.25">
      <c r="A175" s="108" t="s">
        <v>544</v>
      </c>
      <c r="B175" s="25" t="s">
        <v>213</v>
      </c>
      <c r="C175" s="10">
        <v>134094292</v>
      </c>
      <c r="D175" s="7" t="str">
        <f t="shared" si="64"/>
        <v>N/A</v>
      </c>
      <c r="E175" s="10">
        <v>53157257</v>
      </c>
      <c r="F175" s="7" t="str">
        <f t="shared" si="65"/>
        <v>N/A</v>
      </c>
      <c r="G175" s="10">
        <v>19371060</v>
      </c>
      <c r="H175" s="7" t="str">
        <f t="shared" si="66"/>
        <v>N/A</v>
      </c>
      <c r="I175" s="8">
        <v>-60.4</v>
      </c>
      <c r="J175" s="8">
        <v>-63.6</v>
      </c>
      <c r="K175" s="25" t="s">
        <v>734</v>
      </c>
      <c r="L175" s="85" t="str">
        <f t="shared" si="67"/>
        <v>No</v>
      </c>
    </row>
    <row r="176" spans="1:12" ht="25" x14ac:dyDescent="0.25">
      <c r="A176" s="108" t="s">
        <v>509</v>
      </c>
      <c r="B176" s="25" t="s">
        <v>213</v>
      </c>
      <c r="C176" s="10">
        <v>1176980900</v>
      </c>
      <c r="D176" s="7" t="str">
        <f t="shared" si="64"/>
        <v>N/A</v>
      </c>
      <c r="E176" s="10">
        <v>1286610559</v>
      </c>
      <c r="F176" s="7" t="str">
        <f t="shared" si="65"/>
        <v>N/A</v>
      </c>
      <c r="G176" s="10">
        <v>1355829129</v>
      </c>
      <c r="H176" s="7" t="str">
        <f t="shared" si="66"/>
        <v>N/A</v>
      </c>
      <c r="I176" s="8">
        <v>9.3140000000000001</v>
      </c>
      <c r="J176" s="8">
        <v>5.38</v>
      </c>
      <c r="K176" s="25" t="s">
        <v>734</v>
      </c>
      <c r="L176" s="85" t="str">
        <f t="shared" si="67"/>
        <v>Yes</v>
      </c>
    </row>
    <row r="177" spans="1:12" ht="25" x14ac:dyDescent="0.25">
      <c r="A177" s="108" t="s">
        <v>510</v>
      </c>
      <c r="B177" s="25" t="s">
        <v>213</v>
      </c>
      <c r="C177" s="10">
        <v>168.26413957</v>
      </c>
      <c r="D177" s="7" t="str">
        <f t="shared" si="64"/>
        <v>N/A</v>
      </c>
      <c r="E177" s="10">
        <v>137.69923409</v>
      </c>
      <c r="F177" s="7" t="str">
        <f t="shared" si="65"/>
        <v>N/A</v>
      </c>
      <c r="G177" s="10">
        <v>113.19744036</v>
      </c>
      <c r="H177" s="7" t="str">
        <f t="shared" si="66"/>
        <v>N/A</v>
      </c>
      <c r="I177" s="8">
        <v>-18.2</v>
      </c>
      <c r="J177" s="8">
        <v>-17.8</v>
      </c>
      <c r="K177" s="25" t="s">
        <v>734</v>
      </c>
      <c r="L177" s="85" t="str">
        <f t="shared" si="67"/>
        <v>Yes</v>
      </c>
    </row>
    <row r="178" spans="1:12" ht="25" x14ac:dyDescent="0.25">
      <c r="A178" s="108" t="s">
        <v>1274</v>
      </c>
      <c r="B178" s="21" t="s">
        <v>213</v>
      </c>
      <c r="C178" s="26">
        <v>91.094309140999997</v>
      </c>
      <c r="D178" s="7" t="str">
        <f t="shared" si="64"/>
        <v>N/A</v>
      </c>
      <c r="E178" s="26">
        <v>89.577251450999995</v>
      </c>
      <c r="F178" s="7" t="str">
        <f t="shared" si="65"/>
        <v>N/A</v>
      </c>
      <c r="G178" s="26">
        <v>86.838308240000003</v>
      </c>
      <c r="H178" s="7" t="str">
        <f t="shared" si="66"/>
        <v>N/A</v>
      </c>
      <c r="I178" s="8">
        <v>-1.67</v>
      </c>
      <c r="J178" s="8">
        <v>-3.06</v>
      </c>
      <c r="K178" s="25" t="s">
        <v>734</v>
      </c>
      <c r="L178" s="85" t="str">
        <f t="shared" si="67"/>
        <v>Yes</v>
      </c>
    </row>
    <row r="179" spans="1:12" ht="25" x14ac:dyDescent="0.25">
      <c r="A179" s="108" t="s">
        <v>511</v>
      </c>
      <c r="B179" s="21" t="s">
        <v>213</v>
      </c>
      <c r="C179" s="26">
        <v>79.615201748000004</v>
      </c>
      <c r="D179" s="7" t="str">
        <f t="shared" si="64"/>
        <v>N/A</v>
      </c>
      <c r="E179" s="26">
        <v>27.249609252999999</v>
      </c>
      <c r="F179" s="7" t="str">
        <f t="shared" si="65"/>
        <v>N/A</v>
      </c>
      <c r="G179" s="26">
        <v>9.6890810482000003</v>
      </c>
      <c r="H179" s="7" t="str">
        <f t="shared" si="66"/>
        <v>N/A</v>
      </c>
      <c r="I179" s="8">
        <v>-65.8</v>
      </c>
      <c r="J179" s="8">
        <v>-64.400000000000006</v>
      </c>
      <c r="K179" s="25" t="s">
        <v>734</v>
      </c>
      <c r="L179" s="85" t="str">
        <f t="shared" si="67"/>
        <v>No</v>
      </c>
    </row>
    <row r="180" spans="1:12" ht="25" x14ac:dyDescent="0.25">
      <c r="A180" s="108" t="s">
        <v>512</v>
      </c>
      <c r="B180" s="21" t="s">
        <v>213</v>
      </c>
      <c r="C180" s="26">
        <v>698.80358373000001</v>
      </c>
      <c r="D180" s="7" t="str">
        <f t="shared" si="64"/>
        <v>N/A</v>
      </c>
      <c r="E180" s="26">
        <v>659.54560059999994</v>
      </c>
      <c r="F180" s="7" t="str">
        <f t="shared" si="65"/>
        <v>N/A</v>
      </c>
      <c r="G180" s="26">
        <v>678.16311127999995</v>
      </c>
      <c r="H180" s="7" t="str">
        <f t="shared" si="66"/>
        <v>N/A</v>
      </c>
      <c r="I180" s="8">
        <v>-5.62</v>
      </c>
      <c r="J180" s="8">
        <v>2.823</v>
      </c>
      <c r="K180" s="25" t="s">
        <v>734</v>
      </c>
      <c r="L180" s="85" t="str">
        <f t="shared" si="67"/>
        <v>Yes</v>
      </c>
    </row>
    <row r="181" spans="1:12" ht="25" x14ac:dyDescent="0.25">
      <c r="A181" s="108" t="s">
        <v>1624</v>
      </c>
      <c r="B181" s="25" t="s">
        <v>213</v>
      </c>
      <c r="C181" s="9">
        <v>36.896656137999997</v>
      </c>
      <c r="D181" s="7" t="str">
        <f t="shared" si="64"/>
        <v>N/A</v>
      </c>
      <c r="E181" s="9">
        <v>86.493369482999995</v>
      </c>
      <c r="F181" s="7" t="str">
        <f t="shared" si="65"/>
        <v>N/A</v>
      </c>
      <c r="G181" s="9">
        <v>87.771718335000003</v>
      </c>
      <c r="H181" s="7" t="str">
        <f t="shared" si="66"/>
        <v>N/A</v>
      </c>
      <c r="I181" s="8">
        <v>134.4</v>
      </c>
      <c r="J181" s="8">
        <v>1.478</v>
      </c>
      <c r="K181" s="25" t="s">
        <v>734</v>
      </c>
      <c r="L181" s="85" t="str">
        <f t="shared" si="67"/>
        <v>Yes</v>
      </c>
    </row>
    <row r="182" spans="1:12" ht="25" x14ac:dyDescent="0.25">
      <c r="A182" s="108" t="s">
        <v>1625</v>
      </c>
      <c r="B182" s="78" t="s">
        <v>213</v>
      </c>
      <c r="C182" s="79">
        <v>27.899994541000002</v>
      </c>
      <c r="D182" s="75" t="str">
        <f t="shared" ref="D182" si="68">IF($B182="N/A","N/A",IF(C182&lt;0,"No","Yes"))</f>
        <v>N/A</v>
      </c>
      <c r="E182" s="79">
        <v>57.033675662999997</v>
      </c>
      <c r="F182" s="75" t="str">
        <f t="shared" ref="F182" si="69">IF($B182="N/A","N/A",IF(E182&lt;0,"No","Yes"))</f>
        <v>N/A</v>
      </c>
      <c r="G182" s="79">
        <v>59.161840767000001</v>
      </c>
      <c r="H182" s="75" t="str">
        <f t="shared" ref="H182" si="70">IF($B182="N/A","N/A",IF(G182&lt;0,"No","Yes"))</f>
        <v>N/A</v>
      </c>
      <c r="I182" s="73">
        <v>104.4</v>
      </c>
      <c r="J182" s="73">
        <v>3.7309999999999999</v>
      </c>
      <c r="K182" s="78" t="s">
        <v>734</v>
      </c>
      <c r="L182" s="87" t="str">
        <f t="shared" ref="L182" si="71">IF(J182="Div by 0", "N/A", IF(OR(J182="N/A",K182="N/A"),"N/A", IF(J182&gt;VALUE(MID(K182,1,2)), "No", IF(J182&lt;-1*VALUE(MID(K182,1,2)), "No", "Yes"))))</f>
        <v>Yes</v>
      </c>
    </row>
    <row r="183" spans="1:12" ht="25" x14ac:dyDescent="0.25">
      <c r="A183" s="108" t="s">
        <v>1626</v>
      </c>
      <c r="B183" s="3" t="s">
        <v>213</v>
      </c>
      <c r="C183" s="9">
        <v>44.473438221000002</v>
      </c>
      <c r="D183" s="5" t="str">
        <f t="shared" ref="D183:D185" si="72">IF($B183="N/A","N/A",IF(C183&lt;0,"No","Yes"))</f>
        <v>N/A</v>
      </c>
      <c r="E183" s="9">
        <v>91.782059832000002</v>
      </c>
      <c r="F183" s="5" t="str">
        <f t="shared" ref="F183:F185" si="73">IF($B183="N/A","N/A",IF(E183&lt;0,"No","Yes"))</f>
        <v>N/A</v>
      </c>
      <c r="G183" s="9">
        <v>93.112611657000002</v>
      </c>
      <c r="H183" s="5" t="str">
        <f t="shared" ref="H183:H185" si="74">IF($B183="N/A","N/A",IF(G183&lt;0,"No","Yes"))</f>
        <v>N/A</v>
      </c>
      <c r="I183" s="8">
        <v>106.4</v>
      </c>
      <c r="J183" s="8">
        <v>1.45</v>
      </c>
      <c r="K183" s="3" t="s">
        <v>734</v>
      </c>
      <c r="L183" s="85" t="str">
        <f t="shared" ref="L183:L213" si="75">IF(J183="Div by 0", "N/A", IF(OR(J183="N/A",K183="N/A"),"N/A", IF(J183&gt;VALUE(MID(K183,1,2)), "No", IF(J183&lt;-1*VALUE(MID(K183,1,2)), "No", "Yes"))))</f>
        <v>Yes</v>
      </c>
    </row>
    <row r="184" spans="1:12" ht="25" x14ac:dyDescent="0.25">
      <c r="A184" s="108" t="s">
        <v>1627</v>
      </c>
      <c r="B184" s="3" t="s">
        <v>213</v>
      </c>
      <c r="C184" s="9">
        <v>32.928846065000002</v>
      </c>
      <c r="D184" s="5" t="str">
        <f t="shared" si="72"/>
        <v>N/A</v>
      </c>
      <c r="E184" s="9">
        <v>85.901709335999996</v>
      </c>
      <c r="F184" s="5" t="str">
        <f t="shared" si="73"/>
        <v>N/A</v>
      </c>
      <c r="G184" s="9">
        <v>87.543366801000005</v>
      </c>
      <c r="H184" s="5" t="str">
        <f t="shared" si="74"/>
        <v>N/A</v>
      </c>
      <c r="I184" s="8">
        <v>160.9</v>
      </c>
      <c r="J184" s="8">
        <v>1.911</v>
      </c>
      <c r="K184" s="3" t="s">
        <v>734</v>
      </c>
      <c r="L184" s="85" t="str">
        <f t="shared" si="75"/>
        <v>Yes</v>
      </c>
    </row>
    <row r="185" spans="1:12" ht="25" x14ac:dyDescent="0.25">
      <c r="A185" s="108" t="s">
        <v>1628</v>
      </c>
      <c r="B185" s="3" t="s">
        <v>213</v>
      </c>
      <c r="C185" s="9">
        <v>38.495262865000001</v>
      </c>
      <c r="D185" s="5" t="str">
        <f t="shared" si="72"/>
        <v>N/A</v>
      </c>
      <c r="E185" s="9">
        <v>82.672893146000007</v>
      </c>
      <c r="F185" s="5" t="str">
        <f t="shared" si="73"/>
        <v>N/A</v>
      </c>
      <c r="G185" s="9">
        <v>83.276217428999999</v>
      </c>
      <c r="H185" s="5" t="str">
        <f t="shared" si="74"/>
        <v>N/A</v>
      </c>
      <c r="I185" s="8">
        <v>114.8</v>
      </c>
      <c r="J185" s="8">
        <v>0.7298</v>
      </c>
      <c r="K185" s="3" t="s">
        <v>734</v>
      </c>
      <c r="L185" s="85" t="str">
        <f t="shared" si="75"/>
        <v>Yes</v>
      </c>
    </row>
    <row r="186" spans="1:12" ht="25" x14ac:dyDescent="0.25">
      <c r="A186" s="108" t="s">
        <v>1630</v>
      </c>
      <c r="B186" s="74" t="s">
        <v>213</v>
      </c>
      <c r="C186" s="79">
        <v>2.5525447075000001</v>
      </c>
      <c r="D186" s="72" t="str">
        <f>IF($B186="N/A","N/A",IF(C186&gt;10,"No",IF(C186&lt;-10,"No","Yes")))</f>
        <v>N/A</v>
      </c>
      <c r="E186" s="79">
        <v>8.1206077858000008</v>
      </c>
      <c r="F186" s="72" t="str">
        <f>IF($B186="N/A","N/A",IF(E186&gt;10,"No",IF(E186&lt;-10,"No","Yes")))</f>
        <v>N/A</v>
      </c>
      <c r="G186" s="79">
        <v>7.7539918380000001</v>
      </c>
      <c r="H186" s="72" t="str">
        <f>IF($B186="N/A","N/A",IF(G186&gt;10,"No",IF(G186&lt;-10,"No","Yes")))</f>
        <v>N/A</v>
      </c>
      <c r="I186" s="73">
        <v>218.1</v>
      </c>
      <c r="J186" s="73">
        <v>-4.51</v>
      </c>
      <c r="K186" s="74" t="s">
        <v>734</v>
      </c>
      <c r="L186" s="85" t="str">
        <f t="shared" si="75"/>
        <v>Yes</v>
      </c>
    </row>
    <row r="187" spans="1:12" ht="25" x14ac:dyDescent="0.25">
      <c r="A187" s="108" t="s">
        <v>1631</v>
      </c>
      <c r="B187" s="21" t="s">
        <v>213</v>
      </c>
      <c r="C187" s="9">
        <v>4.8685491999999999E-3</v>
      </c>
      <c r="D187" s="7" t="str">
        <f t="shared" ref="D187:D213" si="76">IF($B187="N/A","N/A",IF(C187&gt;10,"No",IF(C187&lt;-10,"No","Yes")))</f>
        <v>N/A</v>
      </c>
      <c r="E187" s="9">
        <v>0.50934177729999996</v>
      </c>
      <c r="F187" s="7" t="str">
        <f t="shared" ref="F187:F213" si="77">IF($B187="N/A","N/A",IF(E187&gt;10,"No",IF(E187&lt;-10,"No","Yes")))</f>
        <v>N/A</v>
      </c>
      <c r="G187" s="9">
        <v>0.72696643319999998</v>
      </c>
      <c r="H187" s="7" t="str">
        <f t="shared" ref="H187:H213" si="78">IF($B187="N/A","N/A",IF(G187&gt;10,"No",IF(G187&lt;-10,"No","Yes")))</f>
        <v>N/A</v>
      </c>
      <c r="I187" s="8">
        <v>10362</v>
      </c>
      <c r="J187" s="8">
        <v>42.73</v>
      </c>
      <c r="K187" s="25" t="s">
        <v>734</v>
      </c>
      <c r="L187" s="85" t="str">
        <f t="shared" si="75"/>
        <v>No</v>
      </c>
    </row>
    <row r="188" spans="1:12" ht="25" x14ac:dyDescent="0.25">
      <c r="A188" s="108" t="s">
        <v>1632</v>
      </c>
      <c r="B188" s="21" t="s">
        <v>213</v>
      </c>
      <c r="C188" s="9">
        <v>1.7811764999999999E-3</v>
      </c>
      <c r="D188" s="7" t="str">
        <f t="shared" si="76"/>
        <v>N/A</v>
      </c>
      <c r="E188" s="9">
        <v>0.37898185979999999</v>
      </c>
      <c r="F188" s="7" t="str">
        <f t="shared" si="77"/>
        <v>N/A</v>
      </c>
      <c r="G188" s="9">
        <v>0.57981250129999995</v>
      </c>
      <c r="H188" s="7" t="str">
        <f t="shared" si="78"/>
        <v>N/A</v>
      </c>
      <c r="I188" s="8">
        <v>21177</v>
      </c>
      <c r="J188" s="8">
        <v>52.99</v>
      </c>
      <c r="K188" s="25" t="s">
        <v>734</v>
      </c>
      <c r="L188" s="85" t="str">
        <f t="shared" si="75"/>
        <v>No</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v>2.6717647899999999E-2</v>
      </c>
      <c r="D190" s="7" t="str">
        <f t="shared" si="76"/>
        <v>N/A</v>
      </c>
      <c r="E190" s="9">
        <v>0.220120128</v>
      </c>
      <c r="F190" s="7" t="str">
        <f t="shared" si="77"/>
        <v>N/A</v>
      </c>
      <c r="G190" s="9">
        <v>0.22213141119999999</v>
      </c>
      <c r="H190" s="7" t="str">
        <f t="shared" si="78"/>
        <v>N/A</v>
      </c>
      <c r="I190" s="8">
        <v>723.9</v>
      </c>
      <c r="J190" s="8">
        <v>0.91369999999999996</v>
      </c>
      <c r="K190" s="25" t="s">
        <v>734</v>
      </c>
      <c r="L190" s="85" t="str">
        <f t="shared" si="75"/>
        <v>Yes</v>
      </c>
    </row>
    <row r="191" spans="1:12" ht="25" x14ac:dyDescent="0.25">
      <c r="A191" s="108" t="s">
        <v>1635</v>
      </c>
      <c r="B191" s="21" t="s">
        <v>213</v>
      </c>
      <c r="C191" s="9">
        <v>23.151495001000001</v>
      </c>
      <c r="D191" s="7" t="str">
        <f t="shared" si="76"/>
        <v>N/A</v>
      </c>
      <c r="E191" s="9">
        <v>74.851864895000006</v>
      </c>
      <c r="F191" s="7" t="str">
        <f t="shared" si="77"/>
        <v>N/A</v>
      </c>
      <c r="G191" s="9">
        <v>75.947134625000004</v>
      </c>
      <c r="H191" s="7" t="str">
        <f t="shared" si="78"/>
        <v>N/A</v>
      </c>
      <c r="I191" s="8">
        <v>223.3</v>
      </c>
      <c r="J191" s="8">
        <v>1.4630000000000001</v>
      </c>
      <c r="K191" s="25" t="s">
        <v>734</v>
      </c>
      <c r="L191" s="85" t="str">
        <f t="shared" si="75"/>
        <v>Yes</v>
      </c>
    </row>
    <row r="192" spans="1:12" ht="25" x14ac:dyDescent="0.25">
      <c r="A192" s="108" t="s">
        <v>1636</v>
      </c>
      <c r="B192" s="21" t="s">
        <v>213</v>
      </c>
      <c r="C192" s="9">
        <v>0.73960386629999997</v>
      </c>
      <c r="D192" s="7" t="str">
        <f t="shared" si="76"/>
        <v>N/A</v>
      </c>
      <c r="E192" s="9">
        <v>35.851437881000003</v>
      </c>
      <c r="F192" s="7" t="str">
        <f t="shared" si="77"/>
        <v>N/A</v>
      </c>
      <c r="G192" s="9">
        <v>38.489856531999997</v>
      </c>
      <c r="H192" s="7" t="str">
        <f t="shared" si="78"/>
        <v>N/A</v>
      </c>
      <c r="I192" s="8">
        <v>4747</v>
      </c>
      <c r="J192" s="8">
        <v>7.359</v>
      </c>
      <c r="K192" s="25" t="s">
        <v>734</v>
      </c>
      <c r="L192" s="85" t="str">
        <f t="shared" si="75"/>
        <v>Yes</v>
      </c>
    </row>
    <row r="193" spans="1:12" ht="25" x14ac:dyDescent="0.25">
      <c r="A193" s="108" t="s">
        <v>1637</v>
      </c>
      <c r="B193" s="21" t="s">
        <v>213</v>
      </c>
      <c r="C193" s="9">
        <v>4.2419906429000003</v>
      </c>
      <c r="D193" s="7" t="str">
        <f t="shared" si="76"/>
        <v>N/A</v>
      </c>
      <c r="E193" s="9">
        <v>14.400951837999999</v>
      </c>
      <c r="F193" s="7" t="str">
        <f t="shared" si="77"/>
        <v>N/A</v>
      </c>
      <c r="G193" s="9">
        <v>10.006117242</v>
      </c>
      <c r="H193" s="7" t="str">
        <f t="shared" si="78"/>
        <v>N/A</v>
      </c>
      <c r="I193" s="8">
        <v>239.5</v>
      </c>
      <c r="J193" s="8">
        <v>-30.5</v>
      </c>
      <c r="K193" s="25" t="s">
        <v>734</v>
      </c>
      <c r="L193" s="85" t="str">
        <f t="shared" si="75"/>
        <v>No</v>
      </c>
    </row>
    <row r="194" spans="1:12" ht="25" x14ac:dyDescent="0.25">
      <c r="A194" s="108" t="s">
        <v>1638</v>
      </c>
      <c r="B194" s="21" t="s">
        <v>213</v>
      </c>
      <c r="C194" s="9">
        <v>6.3398009832</v>
      </c>
      <c r="D194" s="7" t="str">
        <f t="shared" si="76"/>
        <v>N/A</v>
      </c>
      <c r="E194" s="9">
        <v>40.096362788999997</v>
      </c>
      <c r="F194" s="7" t="str">
        <f t="shared" si="77"/>
        <v>N/A</v>
      </c>
      <c r="G194" s="9">
        <v>41.321994511</v>
      </c>
      <c r="H194" s="7" t="str">
        <f t="shared" si="78"/>
        <v>N/A</v>
      </c>
      <c r="I194" s="8">
        <v>532.5</v>
      </c>
      <c r="J194" s="8">
        <v>3.0569999999999999</v>
      </c>
      <c r="K194" s="25" t="s">
        <v>734</v>
      </c>
      <c r="L194" s="85" t="str">
        <f t="shared" si="75"/>
        <v>Yes</v>
      </c>
    </row>
    <row r="195" spans="1:12" ht="25" x14ac:dyDescent="0.25">
      <c r="A195" s="108" t="s">
        <v>1639</v>
      </c>
      <c r="B195" s="21" t="s">
        <v>213</v>
      </c>
      <c r="C195" s="9">
        <v>0.81245398629999999</v>
      </c>
      <c r="D195" s="7" t="str">
        <f t="shared" si="76"/>
        <v>N/A</v>
      </c>
      <c r="E195" s="9">
        <v>10.747234529</v>
      </c>
      <c r="F195" s="7" t="str">
        <f t="shared" si="77"/>
        <v>N/A</v>
      </c>
      <c r="G195" s="9">
        <v>12.682498136</v>
      </c>
      <c r="H195" s="7" t="str">
        <f t="shared" si="78"/>
        <v>N/A</v>
      </c>
      <c r="I195" s="8">
        <v>1223</v>
      </c>
      <c r="J195" s="8">
        <v>18.010000000000002</v>
      </c>
      <c r="K195" s="25" t="s">
        <v>734</v>
      </c>
      <c r="L195" s="85" t="str">
        <f t="shared" si="75"/>
        <v>Yes</v>
      </c>
    </row>
    <row r="196" spans="1:12" ht="25" x14ac:dyDescent="0.25">
      <c r="A196" s="108" t="s">
        <v>1640</v>
      </c>
      <c r="B196" s="21" t="s">
        <v>213</v>
      </c>
      <c r="C196" s="9">
        <v>0.34887310900000001</v>
      </c>
      <c r="D196" s="7" t="str">
        <f t="shared" si="76"/>
        <v>N/A</v>
      </c>
      <c r="E196" s="9">
        <v>1.9677529651000001</v>
      </c>
      <c r="F196" s="7" t="str">
        <f t="shared" si="77"/>
        <v>N/A</v>
      </c>
      <c r="G196" s="9">
        <v>2.0698085848000001</v>
      </c>
      <c r="H196" s="7" t="str">
        <f t="shared" si="78"/>
        <v>N/A</v>
      </c>
      <c r="I196" s="8">
        <v>464</v>
      </c>
      <c r="J196" s="8">
        <v>5.1859999999999999</v>
      </c>
      <c r="K196" s="25" t="s">
        <v>734</v>
      </c>
      <c r="L196" s="85" t="str">
        <f t="shared" si="75"/>
        <v>Yes</v>
      </c>
    </row>
    <row r="197" spans="1:12" ht="25" x14ac:dyDescent="0.25">
      <c r="A197" s="108" t="s">
        <v>1641</v>
      </c>
      <c r="B197" s="21" t="s">
        <v>213</v>
      </c>
      <c r="C197" s="9">
        <v>13.947859026</v>
      </c>
      <c r="D197" s="7" t="str">
        <f t="shared" si="76"/>
        <v>N/A</v>
      </c>
      <c r="E197" s="9">
        <v>52.740762156999999</v>
      </c>
      <c r="F197" s="7" t="str">
        <f t="shared" si="77"/>
        <v>N/A</v>
      </c>
      <c r="G197" s="9">
        <v>54.299650821999997</v>
      </c>
      <c r="H197" s="7" t="str">
        <f t="shared" si="78"/>
        <v>N/A</v>
      </c>
      <c r="I197" s="8">
        <v>278.10000000000002</v>
      </c>
      <c r="J197" s="8">
        <v>2.956</v>
      </c>
      <c r="K197" s="25" t="s">
        <v>734</v>
      </c>
      <c r="L197" s="85" t="str">
        <f t="shared" si="75"/>
        <v>Yes</v>
      </c>
    </row>
    <row r="198" spans="1:12" ht="25" x14ac:dyDescent="0.25">
      <c r="A198" s="108" t="s">
        <v>1642</v>
      </c>
      <c r="B198" s="21" t="s">
        <v>213</v>
      </c>
      <c r="C198" s="9">
        <v>7.5742750611999998</v>
      </c>
      <c r="D198" s="7" t="str">
        <f t="shared" si="76"/>
        <v>N/A</v>
      </c>
      <c r="E198" s="9">
        <v>65.824274011</v>
      </c>
      <c r="F198" s="7" t="str">
        <f t="shared" si="77"/>
        <v>N/A</v>
      </c>
      <c r="G198" s="9">
        <v>70.475029097999993</v>
      </c>
      <c r="H198" s="7" t="str">
        <f t="shared" si="78"/>
        <v>N/A</v>
      </c>
      <c r="I198" s="8">
        <v>769.1</v>
      </c>
      <c r="J198" s="8">
        <v>7.0650000000000004</v>
      </c>
      <c r="K198" s="25" t="s">
        <v>734</v>
      </c>
      <c r="L198" s="85" t="str">
        <f t="shared" si="75"/>
        <v>Yes</v>
      </c>
    </row>
    <row r="199" spans="1:12" ht="25" x14ac:dyDescent="0.25">
      <c r="A199" s="108" t="s">
        <v>1643</v>
      </c>
      <c r="B199" s="21" t="s">
        <v>213</v>
      </c>
      <c r="C199" s="9">
        <v>2.0859358300999999</v>
      </c>
      <c r="D199" s="7" t="str">
        <f t="shared" si="76"/>
        <v>N/A</v>
      </c>
      <c r="E199" s="9">
        <v>12.367275611</v>
      </c>
      <c r="F199" s="7" t="str">
        <f t="shared" si="77"/>
        <v>N/A</v>
      </c>
      <c r="G199" s="9">
        <v>18.874017327000001</v>
      </c>
      <c r="H199" s="7" t="str">
        <f t="shared" si="78"/>
        <v>N/A</v>
      </c>
      <c r="I199" s="8">
        <v>492.9</v>
      </c>
      <c r="J199" s="8">
        <v>52.61</v>
      </c>
      <c r="K199" s="25" t="s">
        <v>734</v>
      </c>
      <c r="L199" s="85" t="str">
        <f t="shared" si="75"/>
        <v>No</v>
      </c>
    </row>
    <row r="200" spans="1:12" ht="25" x14ac:dyDescent="0.25">
      <c r="A200" s="108" t="s">
        <v>1644</v>
      </c>
      <c r="B200" s="21" t="s">
        <v>213</v>
      </c>
      <c r="C200" s="9">
        <v>0.97875650130000003</v>
      </c>
      <c r="D200" s="7" t="str">
        <f t="shared" si="76"/>
        <v>N/A</v>
      </c>
      <c r="E200" s="9">
        <v>5.876961358</v>
      </c>
      <c r="F200" s="7" t="str">
        <f t="shared" si="77"/>
        <v>N/A</v>
      </c>
      <c r="G200" s="9">
        <v>6.5123867897999999</v>
      </c>
      <c r="H200" s="7" t="str">
        <f t="shared" si="78"/>
        <v>N/A</v>
      </c>
      <c r="I200" s="8">
        <v>500.5</v>
      </c>
      <c r="J200" s="8">
        <v>10.81</v>
      </c>
      <c r="K200" s="25" t="s">
        <v>734</v>
      </c>
      <c r="L200" s="85" t="str">
        <f t="shared" si="75"/>
        <v>Yes</v>
      </c>
    </row>
    <row r="201" spans="1:12" ht="25" x14ac:dyDescent="0.25">
      <c r="A201" s="108" t="s">
        <v>1645</v>
      </c>
      <c r="B201" s="21" t="s">
        <v>213</v>
      </c>
      <c r="C201" s="9">
        <v>0</v>
      </c>
      <c r="D201" s="7" t="str">
        <f t="shared" si="76"/>
        <v>N/A</v>
      </c>
      <c r="E201" s="9">
        <v>0</v>
      </c>
      <c r="F201" s="7" t="str">
        <f t="shared" si="77"/>
        <v>N/A</v>
      </c>
      <c r="G201" s="9">
        <v>0</v>
      </c>
      <c r="H201" s="7" t="str">
        <f t="shared" si="78"/>
        <v>N/A</v>
      </c>
      <c r="I201" s="8" t="s">
        <v>1747</v>
      </c>
      <c r="J201" s="8" t="s">
        <v>1747</v>
      </c>
      <c r="K201" s="25" t="s">
        <v>734</v>
      </c>
      <c r="L201" s="85" t="str">
        <f t="shared" si="75"/>
        <v>N/A</v>
      </c>
    </row>
    <row r="202" spans="1:12" ht="25" x14ac:dyDescent="0.25">
      <c r="A202" s="108" t="s">
        <v>1646</v>
      </c>
      <c r="B202" s="21" t="s">
        <v>213</v>
      </c>
      <c r="C202" s="9">
        <v>1.8168000600000001E-2</v>
      </c>
      <c r="D202" s="7" t="str">
        <f t="shared" si="76"/>
        <v>N/A</v>
      </c>
      <c r="E202" s="9">
        <v>1.9751347299999999</v>
      </c>
      <c r="F202" s="7" t="str">
        <f t="shared" si="77"/>
        <v>N/A</v>
      </c>
      <c r="G202" s="9">
        <v>2.2300173013000002</v>
      </c>
      <c r="H202" s="7" t="str">
        <f t="shared" si="78"/>
        <v>N/A</v>
      </c>
      <c r="I202" s="8">
        <v>10772</v>
      </c>
      <c r="J202" s="8">
        <v>12.9</v>
      </c>
      <c r="K202" s="25" t="s">
        <v>734</v>
      </c>
      <c r="L202" s="85" t="str">
        <f t="shared" si="75"/>
        <v>Yes</v>
      </c>
    </row>
    <row r="203" spans="1:12" ht="25" x14ac:dyDescent="0.25">
      <c r="A203" s="108" t="s">
        <v>1647</v>
      </c>
      <c r="B203" s="21" t="s">
        <v>213</v>
      </c>
      <c r="C203" s="9">
        <v>5.1476001600000001E-2</v>
      </c>
      <c r="D203" s="7" t="str">
        <f t="shared" si="76"/>
        <v>N/A</v>
      </c>
      <c r="E203" s="9">
        <v>0.68522257819999999</v>
      </c>
      <c r="F203" s="7" t="str">
        <f t="shared" si="77"/>
        <v>N/A</v>
      </c>
      <c r="G203" s="9">
        <v>0.91583565379999998</v>
      </c>
      <c r="H203" s="7" t="str">
        <f t="shared" si="78"/>
        <v>N/A</v>
      </c>
      <c r="I203" s="8">
        <v>1231</v>
      </c>
      <c r="J203" s="8">
        <v>33.659999999999997</v>
      </c>
      <c r="K203" s="25" t="s">
        <v>734</v>
      </c>
      <c r="L203" s="85" t="str">
        <f t="shared" si="75"/>
        <v>No</v>
      </c>
    </row>
    <row r="204" spans="1:12" ht="25" x14ac:dyDescent="0.25">
      <c r="A204" s="108" t="s">
        <v>1648</v>
      </c>
      <c r="B204" s="21" t="s">
        <v>213</v>
      </c>
      <c r="C204" s="9">
        <v>0.32263044149999998</v>
      </c>
      <c r="D204" s="7" t="str">
        <f t="shared" si="76"/>
        <v>N/A</v>
      </c>
      <c r="E204" s="9">
        <v>1.5235655155000001</v>
      </c>
      <c r="F204" s="7" t="str">
        <f t="shared" si="77"/>
        <v>N/A</v>
      </c>
      <c r="G204" s="9">
        <v>1.7303341674999999</v>
      </c>
      <c r="H204" s="7" t="str">
        <f t="shared" si="78"/>
        <v>N/A</v>
      </c>
      <c r="I204" s="8">
        <v>372.2</v>
      </c>
      <c r="J204" s="8">
        <v>13.57</v>
      </c>
      <c r="K204" s="25" t="s">
        <v>734</v>
      </c>
      <c r="L204" s="85" t="str">
        <f t="shared" si="75"/>
        <v>Yes</v>
      </c>
    </row>
    <row r="205" spans="1:12" ht="25" x14ac:dyDescent="0.25">
      <c r="A205" s="108" t="s">
        <v>1649</v>
      </c>
      <c r="B205" s="21" t="s">
        <v>213</v>
      </c>
      <c r="C205" s="9">
        <v>1.5021255400000001E-2</v>
      </c>
      <c r="D205" s="7" t="str">
        <f t="shared" si="76"/>
        <v>N/A</v>
      </c>
      <c r="E205" s="9">
        <v>0.13492225820000001</v>
      </c>
      <c r="F205" s="7" t="str">
        <f t="shared" si="77"/>
        <v>N/A</v>
      </c>
      <c r="G205" s="9">
        <v>7.6928194199999994E-2</v>
      </c>
      <c r="H205" s="7" t="str">
        <f t="shared" si="78"/>
        <v>N/A</v>
      </c>
      <c r="I205" s="8">
        <v>798.2</v>
      </c>
      <c r="J205" s="8">
        <v>-43</v>
      </c>
      <c r="K205" s="25" t="s">
        <v>734</v>
      </c>
      <c r="L205" s="85" t="str">
        <f t="shared" si="75"/>
        <v>No</v>
      </c>
    </row>
    <row r="206" spans="1:12" ht="25" x14ac:dyDescent="0.25">
      <c r="A206" s="108" t="s">
        <v>1650</v>
      </c>
      <c r="B206" s="21" t="s">
        <v>213</v>
      </c>
      <c r="C206" s="9">
        <v>0.55857695870000001</v>
      </c>
      <c r="D206" s="7" t="str">
        <f t="shared" si="76"/>
        <v>N/A</v>
      </c>
      <c r="E206" s="9">
        <v>1.7740841613</v>
      </c>
      <c r="F206" s="7" t="str">
        <f t="shared" si="77"/>
        <v>N/A</v>
      </c>
      <c r="G206" s="9">
        <v>2.1945042857999999</v>
      </c>
      <c r="H206" s="7" t="str">
        <f t="shared" si="78"/>
        <v>N/A</v>
      </c>
      <c r="I206" s="8">
        <v>217.6</v>
      </c>
      <c r="J206" s="8">
        <v>23.7</v>
      </c>
      <c r="K206" s="25" t="s">
        <v>734</v>
      </c>
      <c r="L206" s="85" t="str">
        <f t="shared" si="75"/>
        <v>Yes</v>
      </c>
    </row>
    <row r="207" spans="1:12" ht="25" x14ac:dyDescent="0.25">
      <c r="A207" s="108" t="s">
        <v>1651</v>
      </c>
      <c r="B207" s="21" t="s">
        <v>213</v>
      </c>
      <c r="C207" s="9">
        <v>7.7778042000000002E-3</v>
      </c>
      <c r="D207" s="7" t="str">
        <f t="shared" si="76"/>
        <v>N/A</v>
      </c>
      <c r="E207" s="9">
        <v>3.98820353E-2</v>
      </c>
      <c r="F207" s="7" t="str">
        <f t="shared" si="77"/>
        <v>N/A</v>
      </c>
      <c r="G207" s="9">
        <v>6.1122401399999998E-2</v>
      </c>
      <c r="H207" s="7" t="str">
        <f t="shared" si="78"/>
        <v>N/A</v>
      </c>
      <c r="I207" s="8">
        <v>412.8</v>
      </c>
      <c r="J207" s="8">
        <v>53.26</v>
      </c>
      <c r="K207" s="25" t="s">
        <v>734</v>
      </c>
      <c r="L207" s="85" t="str">
        <f t="shared" si="75"/>
        <v>No</v>
      </c>
    </row>
    <row r="208" spans="1:12" ht="25" x14ac:dyDescent="0.25">
      <c r="A208" s="108" t="s">
        <v>1652</v>
      </c>
      <c r="B208" s="21" t="s">
        <v>213</v>
      </c>
      <c r="C208" s="9">
        <v>5.7377633172999998</v>
      </c>
      <c r="D208" s="7" t="str">
        <f t="shared" si="76"/>
        <v>N/A</v>
      </c>
      <c r="E208" s="9">
        <v>23.216675816999999</v>
      </c>
      <c r="F208" s="7" t="str">
        <f t="shared" si="77"/>
        <v>N/A</v>
      </c>
      <c r="G208" s="9">
        <v>23.759557877999999</v>
      </c>
      <c r="H208" s="7" t="str">
        <f t="shared" si="78"/>
        <v>N/A</v>
      </c>
      <c r="I208" s="8">
        <v>304.60000000000002</v>
      </c>
      <c r="J208" s="8">
        <v>2.3380000000000001</v>
      </c>
      <c r="K208" s="25" t="s">
        <v>734</v>
      </c>
      <c r="L208" s="85" t="str">
        <f t="shared" si="75"/>
        <v>Yes</v>
      </c>
    </row>
    <row r="209" spans="1:12" ht="25" x14ac:dyDescent="0.25">
      <c r="A209" s="108" t="s">
        <v>1653</v>
      </c>
      <c r="B209" s="21" t="s">
        <v>213</v>
      </c>
      <c r="C209" s="9">
        <v>0</v>
      </c>
      <c r="D209" s="7" t="str">
        <f t="shared" si="76"/>
        <v>N/A</v>
      </c>
      <c r="E209" s="9">
        <v>0</v>
      </c>
      <c r="F209" s="7" t="str">
        <f t="shared" si="77"/>
        <v>N/A</v>
      </c>
      <c r="G209" s="9">
        <v>0</v>
      </c>
      <c r="H209" s="7" t="str">
        <f t="shared" si="78"/>
        <v>N/A</v>
      </c>
      <c r="I209" s="8" t="s">
        <v>1747</v>
      </c>
      <c r="J209" s="8" t="s">
        <v>1747</v>
      </c>
      <c r="K209" s="25" t="s">
        <v>734</v>
      </c>
      <c r="L209" s="85" t="str">
        <f t="shared" si="75"/>
        <v>N/A</v>
      </c>
    </row>
    <row r="210" spans="1:12" ht="25" x14ac:dyDescent="0.25">
      <c r="A210" s="108" t="s">
        <v>1654</v>
      </c>
      <c r="B210" s="21" t="s">
        <v>213</v>
      </c>
      <c r="C210" s="9">
        <v>0.9176027739</v>
      </c>
      <c r="D210" s="7" t="str">
        <f t="shared" si="76"/>
        <v>N/A</v>
      </c>
      <c r="E210" s="9">
        <v>18.812017718</v>
      </c>
      <c r="F210" s="7" t="str">
        <f t="shared" si="77"/>
        <v>N/A</v>
      </c>
      <c r="G210" s="9">
        <v>20.184647673000001</v>
      </c>
      <c r="H210" s="7" t="str">
        <f t="shared" si="78"/>
        <v>N/A</v>
      </c>
      <c r="I210" s="8">
        <v>1950</v>
      </c>
      <c r="J210" s="8">
        <v>7.2969999999999997</v>
      </c>
      <c r="K210" s="25" t="s">
        <v>734</v>
      </c>
      <c r="L210" s="85" t="str">
        <f t="shared" si="75"/>
        <v>Yes</v>
      </c>
    </row>
    <row r="211" spans="1:12" ht="25" x14ac:dyDescent="0.25">
      <c r="A211" s="108" t="s">
        <v>1655</v>
      </c>
      <c r="B211" s="21" t="s">
        <v>213</v>
      </c>
      <c r="C211" s="9">
        <v>0</v>
      </c>
      <c r="D211" s="7" t="str">
        <f t="shared" si="76"/>
        <v>N/A</v>
      </c>
      <c r="E211" s="9">
        <v>0</v>
      </c>
      <c r="F211" s="7" t="str">
        <f t="shared" si="77"/>
        <v>N/A</v>
      </c>
      <c r="G211" s="9">
        <v>0</v>
      </c>
      <c r="H211" s="7" t="str">
        <f t="shared" si="78"/>
        <v>N/A</v>
      </c>
      <c r="I211" s="8" t="s">
        <v>1747</v>
      </c>
      <c r="J211" s="8" t="s">
        <v>1747</v>
      </c>
      <c r="K211" s="25" t="s">
        <v>734</v>
      </c>
      <c r="L211" s="85" t="str">
        <f t="shared" si="75"/>
        <v>N/A</v>
      </c>
    </row>
    <row r="212" spans="1:12" ht="25" x14ac:dyDescent="0.25">
      <c r="A212" s="108" t="s">
        <v>1656</v>
      </c>
      <c r="B212" s="21" t="s">
        <v>213</v>
      </c>
      <c r="C212" s="9">
        <v>5.1476001600000001E-2</v>
      </c>
      <c r="D212" s="7" t="str">
        <f t="shared" si="76"/>
        <v>N/A</v>
      </c>
      <c r="E212" s="9">
        <v>0.21596788519999999</v>
      </c>
      <c r="F212" s="7" t="str">
        <f t="shared" si="77"/>
        <v>N/A</v>
      </c>
      <c r="G212" s="9">
        <v>0.44361258399999998</v>
      </c>
      <c r="H212" s="7" t="str">
        <f t="shared" si="78"/>
        <v>N/A</v>
      </c>
      <c r="I212" s="8">
        <v>319.60000000000002</v>
      </c>
      <c r="J212" s="8">
        <v>105.4</v>
      </c>
      <c r="K212" s="25" t="s">
        <v>734</v>
      </c>
      <c r="L212" s="85" t="str">
        <f t="shared" si="75"/>
        <v>No</v>
      </c>
    </row>
    <row r="213" spans="1:12" ht="25" x14ac:dyDescent="0.25">
      <c r="A213" s="109" t="s">
        <v>1629</v>
      </c>
      <c r="B213" s="93" t="s">
        <v>213</v>
      </c>
      <c r="C213" s="143">
        <v>0.22062839910000001</v>
      </c>
      <c r="D213" s="124" t="str">
        <f t="shared" si="76"/>
        <v>N/A</v>
      </c>
      <c r="E213" s="143">
        <v>0.63032070179999999</v>
      </c>
      <c r="F213" s="124" t="str">
        <f t="shared" si="77"/>
        <v>N/A</v>
      </c>
      <c r="G213" s="143">
        <v>0.70951003540000002</v>
      </c>
      <c r="H213" s="124" t="str">
        <f t="shared" si="78"/>
        <v>N/A</v>
      </c>
      <c r="I213" s="125">
        <v>185.7</v>
      </c>
      <c r="J213" s="125">
        <v>12.56</v>
      </c>
      <c r="K213" s="138" t="s">
        <v>734</v>
      </c>
      <c r="L213" s="96" t="str">
        <f t="shared" si="75"/>
        <v>Yes</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342892</v>
      </c>
      <c r="D6" s="7" t="str">
        <f t="shared" ref="D6:D39" si="0">IF($B6="N/A","N/A",IF(C6&gt;10,"No",IF(C6&lt;-10,"No","Yes")))</f>
        <v>N/A</v>
      </c>
      <c r="E6" s="1">
        <v>93824</v>
      </c>
      <c r="F6" s="7" t="str">
        <f t="shared" ref="F6:F39" si="1">IF($B6="N/A","N/A",IF(E6&gt;10,"No",IF(E6&lt;-10,"No","Yes")))</f>
        <v>N/A</v>
      </c>
      <c r="G6" s="1">
        <v>88493</v>
      </c>
      <c r="H6" s="7" t="str">
        <f t="shared" ref="H6:H39" si="2">IF($B6="N/A","N/A",IF(G6&gt;10,"No",IF(G6&lt;-10,"No","Yes")))</f>
        <v>N/A</v>
      </c>
      <c r="I6" s="8">
        <v>-72.599999999999994</v>
      </c>
      <c r="J6" s="8">
        <v>-5.68</v>
      </c>
      <c r="K6" s="25" t="s">
        <v>734</v>
      </c>
      <c r="L6" s="85" t="str">
        <f t="shared" ref="L6:L39" si="3">IF(J6="Div by 0", "N/A", IF(K6="N/A","N/A", IF(J6&gt;VALUE(MID(K6,1,2)), "No", IF(J6&lt;-1*VALUE(MID(K6,1,2)), "No", "Yes"))))</f>
        <v>Yes</v>
      </c>
    </row>
    <row r="7" spans="1:12" x14ac:dyDescent="0.25">
      <c r="A7" s="117" t="s">
        <v>4</v>
      </c>
      <c r="B7" s="21" t="s">
        <v>213</v>
      </c>
      <c r="C7" s="22">
        <v>261002</v>
      </c>
      <c r="D7" s="7" t="str">
        <f t="shared" si="0"/>
        <v>N/A</v>
      </c>
      <c r="E7" s="22">
        <v>44947</v>
      </c>
      <c r="F7" s="7" t="str">
        <f t="shared" si="1"/>
        <v>N/A</v>
      </c>
      <c r="G7" s="22">
        <v>39563</v>
      </c>
      <c r="H7" s="7" t="str">
        <f t="shared" si="2"/>
        <v>N/A</v>
      </c>
      <c r="I7" s="8">
        <v>-82.8</v>
      </c>
      <c r="J7" s="8">
        <v>-12</v>
      </c>
      <c r="K7" s="25" t="s">
        <v>734</v>
      </c>
      <c r="L7" s="85" t="str">
        <f t="shared" si="3"/>
        <v>Yes</v>
      </c>
    </row>
    <row r="8" spans="1:12" x14ac:dyDescent="0.25">
      <c r="A8" s="117" t="s">
        <v>359</v>
      </c>
      <c r="B8" s="21" t="s">
        <v>213</v>
      </c>
      <c r="C8" s="4">
        <v>76.117844685999998</v>
      </c>
      <c r="D8" s="7" t="str">
        <f>IF($B8="N/A","N/A",IF(C8&gt;10,"No",IF(C8&lt;-10,"No","Yes")))</f>
        <v>N/A</v>
      </c>
      <c r="E8" s="4">
        <v>47.905653137999998</v>
      </c>
      <c r="F8" s="7" t="str">
        <f t="shared" si="1"/>
        <v>N/A</v>
      </c>
      <c r="G8" s="4">
        <v>44.707490988000004</v>
      </c>
      <c r="H8" s="7" t="str">
        <f t="shared" si="2"/>
        <v>N/A</v>
      </c>
      <c r="I8" s="8">
        <v>-37.1</v>
      </c>
      <c r="J8" s="8">
        <v>-6.68</v>
      </c>
      <c r="K8" s="25" t="s">
        <v>734</v>
      </c>
      <c r="L8" s="85" t="str">
        <f t="shared" si="3"/>
        <v>Yes</v>
      </c>
    </row>
    <row r="9" spans="1:12" x14ac:dyDescent="0.25">
      <c r="A9" s="117" t="s">
        <v>83</v>
      </c>
      <c r="B9" s="21" t="s">
        <v>213</v>
      </c>
      <c r="C9" s="22">
        <v>238112.85</v>
      </c>
      <c r="D9" s="7" t="str">
        <f t="shared" si="0"/>
        <v>N/A</v>
      </c>
      <c r="E9" s="22">
        <v>36614.559999999998</v>
      </c>
      <c r="F9" s="7" t="str">
        <f t="shared" si="1"/>
        <v>N/A</v>
      </c>
      <c r="G9" s="22">
        <v>33954.269999999997</v>
      </c>
      <c r="H9" s="7" t="str">
        <f t="shared" si="2"/>
        <v>N/A</v>
      </c>
      <c r="I9" s="8">
        <v>-84.6</v>
      </c>
      <c r="J9" s="8">
        <v>-7.27</v>
      </c>
      <c r="K9" s="25" t="s">
        <v>734</v>
      </c>
      <c r="L9" s="85" t="str">
        <f t="shared" si="3"/>
        <v>Yes</v>
      </c>
    </row>
    <row r="10" spans="1:12" x14ac:dyDescent="0.25">
      <c r="A10" s="117" t="s">
        <v>100</v>
      </c>
      <c r="B10" s="21" t="s">
        <v>213</v>
      </c>
      <c r="C10" s="22">
        <v>5617</v>
      </c>
      <c r="D10" s="7" t="str">
        <f t="shared" si="0"/>
        <v>N/A</v>
      </c>
      <c r="E10" s="22">
        <v>6742</v>
      </c>
      <c r="F10" s="7" t="str">
        <f t="shared" si="1"/>
        <v>N/A</v>
      </c>
      <c r="G10" s="22">
        <v>6220</v>
      </c>
      <c r="H10" s="7" t="str">
        <f t="shared" si="2"/>
        <v>N/A</v>
      </c>
      <c r="I10" s="8">
        <v>20.03</v>
      </c>
      <c r="J10" s="8">
        <v>-7.74</v>
      </c>
      <c r="K10" s="25" t="s">
        <v>734</v>
      </c>
      <c r="L10" s="85" t="str">
        <f t="shared" si="3"/>
        <v>Yes</v>
      </c>
    </row>
    <row r="11" spans="1:12" x14ac:dyDescent="0.25">
      <c r="A11" s="117" t="s">
        <v>974</v>
      </c>
      <c r="B11" s="21" t="s">
        <v>213</v>
      </c>
      <c r="C11" s="22">
        <v>1270</v>
      </c>
      <c r="D11" s="7" t="str">
        <f t="shared" si="0"/>
        <v>N/A</v>
      </c>
      <c r="E11" s="22">
        <v>1348</v>
      </c>
      <c r="F11" s="7" t="str">
        <f t="shared" si="1"/>
        <v>N/A</v>
      </c>
      <c r="G11" s="22">
        <v>1299</v>
      </c>
      <c r="H11" s="7" t="str">
        <f t="shared" si="2"/>
        <v>N/A</v>
      </c>
      <c r="I11" s="8">
        <v>6.1420000000000003</v>
      </c>
      <c r="J11" s="8">
        <v>-3.64</v>
      </c>
      <c r="K11" s="25" t="s">
        <v>734</v>
      </c>
      <c r="L11" s="85" t="str">
        <f t="shared" si="3"/>
        <v>Yes</v>
      </c>
    </row>
    <row r="12" spans="1:12" x14ac:dyDescent="0.25">
      <c r="A12" s="117" t="s">
        <v>975</v>
      </c>
      <c r="B12" s="21" t="s">
        <v>213</v>
      </c>
      <c r="C12" s="22">
        <v>367</v>
      </c>
      <c r="D12" s="7" t="str">
        <f t="shared" si="0"/>
        <v>N/A</v>
      </c>
      <c r="E12" s="22">
        <v>458</v>
      </c>
      <c r="F12" s="7" t="str">
        <f t="shared" si="1"/>
        <v>N/A</v>
      </c>
      <c r="G12" s="22">
        <v>441</v>
      </c>
      <c r="H12" s="7" t="str">
        <f t="shared" si="2"/>
        <v>N/A</v>
      </c>
      <c r="I12" s="8">
        <v>24.8</v>
      </c>
      <c r="J12" s="8">
        <v>-3.71</v>
      </c>
      <c r="K12" s="25" t="s">
        <v>734</v>
      </c>
      <c r="L12" s="85" t="str">
        <f t="shared" si="3"/>
        <v>Yes</v>
      </c>
    </row>
    <row r="13" spans="1:12" x14ac:dyDescent="0.25">
      <c r="A13" s="117" t="s">
        <v>976</v>
      </c>
      <c r="B13" s="21" t="s">
        <v>213</v>
      </c>
      <c r="C13" s="22">
        <v>1176</v>
      </c>
      <c r="D13" s="7" t="str">
        <f t="shared" si="0"/>
        <v>N/A</v>
      </c>
      <c r="E13" s="22">
        <v>1120</v>
      </c>
      <c r="F13" s="7" t="str">
        <f t="shared" si="1"/>
        <v>N/A</v>
      </c>
      <c r="G13" s="22">
        <v>1158</v>
      </c>
      <c r="H13" s="7" t="str">
        <f t="shared" si="2"/>
        <v>N/A</v>
      </c>
      <c r="I13" s="8">
        <v>-4.76</v>
      </c>
      <c r="J13" s="8">
        <v>3.3929999999999998</v>
      </c>
      <c r="K13" s="25" t="s">
        <v>734</v>
      </c>
      <c r="L13" s="85" t="str">
        <f t="shared" si="3"/>
        <v>Yes</v>
      </c>
    </row>
    <row r="14" spans="1:12" x14ac:dyDescent="0.25">
      <c r="A14" s="117" t="s">
        <v>977</v>
      </c>
      <c r="B14" s="21" t="s">
        <v>213</v>
      </c>
      <c r="C14" s="22">
        <v>2804</v>
      </c>
      <c r="D14" s="7" t="str">
        <f t="shared" si="0"/>
        <v>N/A</v>
      </c>
      <c r="E14" s="22">
        <v>3816</v>
      </c>
      <c r="F14" s="7" t="str">
        <f t="shared" si="1"/>
        <v>N/A</v>
      </c>
      <c r="G14" s="22">
        <v>3322</v>
      </c>
      <c r="H14" s="7" t="str">
        <f t="shared" si="2"/>
        <v>N/A</v>
      </c>
      <c r="I14" s="8">
        <v>36.090000000000003</v>
      </c>
      <c r="J14" s="8">
        <v>-12.9</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81548</v>
      </c>
      <c r="D16" s="7" t="str">
        <f t="shared" si="0"/>
        <v>N/A</v>
      </c>
      <c r="E16" s="22">
        <v>23180</v>
      </c>
      <c r="F16" s="7" t="str">
        <f t="shared" si="1"/>
        <v>N/A</v>
      </c>
      <c r="G16" s="22">
        <v>21503</v>
      </c>
      <c r="H16" s="7" t="str">
        <f t="shared" si="2"/>
        <v>N/A</v>
      </c>
      <c r="I16" s="8">
        <v>-71.599999999999994</v>
      </c>
      <c r="J16" s="8">
        <v>-7.23</v>
      </c>
      <c r="K16" s="25" t="s">
        <v>734</v>
      </c>
      <c r="L16" s="85" t="str">
        <f t="shared" si="3"/>
        <v>Yes</v>
      </c>
    </row>
    <row r="17" spans="1:12" x14ac:dyDescent="0.25">
      <c r="A17" s="116" t="s">
        <v>979</v>
      </c>
      <c r="B17" s="21" t="s">
        <v>213</v>
      </c>
      <c r="C17" s="22">
        <v>35322</v>
      </c>
      <c r="D17" s="7" t="str">
        <f t="shared" si="0"/>
        <v>N/A</v>
      </c>
      <c r="E17" s="22">
        <v>5748</v>
      </c>
      <c r="F17" s="7" t="str">
        <f t="shared" si="1"/>
        <v>N/A</v>
      </c>
      <c r="G17" s="22">
        <v>5452</v>
      </c>
      <c r="H17" s="7" t="str">
        <f t="shared" si="2"/>
        <v>N/A</v>
      </c>
      <c r="I17" s="8">
        <v>-83.7</v>
      </c>
      <c r="J17" s="8">
        <v>-5.15</v>
      </c>
      <c r="K17" s="25" t="s">
        <v>734</v>
      </c>
      <c r="L17" s="85" t="str">
        <f t="shared" si="3"/>
        <v>Yes</v>
      </c>
    </row>
    <row r="18" spans="1:12" x14ac:dyDescent="0.25">
      <c r="A18" s="116" t="s">
        <v>980</v>
      </c>
      <c r="B18" s="21" t="s">
        <v>213</v>
      </c>
      <c r="C18" s="22">
        <v>1314</v>
      </c>
      <c r="D18" s="7" t="str">
        <f t="shared" si="0"/>
        <v>N/A</v>
      </c>
      <c r="E18" s="22">
        <v>1158</v>
      </c>
      <c r="F18" s="7" t="str">
        <f t="shared" si="1"/>
        <v>N/A</v>
      </c>
      <c r="G18" s="22">
        <v>826</v>
      </c>
      <c r="H18" s="7" t="str">
        <f t="shared" si="2"/>
        <v>N/A</v>
      </c>
      <c r="I18" s="8">
        <v>-11.9</v>
      </c>
      <c r="J18" s="8">
        <v>-28.7</v>
      </c>
      <c r="K18" s="25" t="s">
        <v>734</v>
      </c>
      <c r="L18" s="85" t="str">
        <f t="shared" si="3"/>
        <v>Yes</v>
      </c>
    </row>
    <row r="19" spans="1:12" x14ac:dyDescent="0.25">
      <c r="A19" s="116" t="s">
        <v>981</v>
      </c>
      <c r="B19" s="21" t="s">
        <v>213</v>
      </c>
      <c r="C19" s="22">
        <v>33523</v>
      </c>
      <c r="D19" s="7" t="str">
        <f t="shared" si="0"/>
        <v>N/A</v>
      </c>
      <c r="E19" s="22">
        <v>11632</v>
      </c>
      <c r="F19" s="7" t="str">
        <f t="shared" si="1"/>
        <v>N/A</v>
      </c>
      <c r="G19" s="22">
        <v>11068</v>
      </c>
      <c r="H19" s="7" t="str">
        <f t="shared" si="2"/>
        <v>N/A</v>
      </c>
      <c r="I19" s="8">
        <v>-65.3</v>
      </c>
      <c r="J19" s="8">
        <v>-4.8499999999999996</v>
      </c>
      <c r="K19" s="25" t="s">
        <v>734</v>
      </c>
      <c r="L19" s="85" t="str">
        <f t="shared" si="3"/>
        <v>Yes</v>
      </c>
    </row>
    <row r="20" spans="1:12" x14ac:dyDescent="0.25">
      <c r="A20" s="116" t="s">
        <v>982</v>
      </c>
      <c r="B20" s="21" t="s">
        <v>213</v>
      </c>
      <c r="C20" s="22">
        <v>11389</v>
      </c>
      <c r="D20" s="7" t="str">
        <f t="shared" si="0"/>
        <v>N/A</v>
      </c>
      <c r="E20" s="22">
        <v>4642</v>
      </c>
      <c r="F20" s="7" t="str">
        <f t="shared" si="1"/>
        <v>N/A</v>
      </c>
      <c r="G20" s="22">
        <v>4157</v>
      </c>
      <c r="H20" s="7" t="str">
        <f t="shared" si="2"/>
        <v>N/A</v>
      </c>
      <c r="I20" s="8">
        <v>-59.2</v>
      </c>
      <c r="J20" s="8">
        <v>-10.4</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182548</v>
      </c>
      <c r="D22" s="7" t="str">
        <f t="shared" si="0"/>
        <v>N/A</v>
      </c>
      <c r="E22" s="22">
        <v>41669</v>
      </c>
      <c r="F22" s="7" t="str">
        <f t="shared" si="1"/>
        <v>N/A</v>
      </c>
      <c r="G22" s="22">
        <v>39251</v>
      </c>
      <c r="H22" s="7" t="str">
        <f t="shared" si="2"/>
        <v>N/A</v>
      </c>
      <c r="I22" s="8">
        <v>-77.2</v>
      </c>
      <c r="J22" s="8">
        <v>-5.8</v>
      </c>
      <c r="K22" s="25" t="s">
        <v>734</v>
      </c>
      <c r="L22" s="85" t="str">
        <f t="shared" si="3"/>
        <v>Yes</v>
      </c>
    </row>
    <row r="23" spans="1:12" x14ac:dyDescent="0.25">
      <c r="A23" s="116" t="s">
        <v>984</v>
      </c>
      <c r="B23" s="21" t="s">
        <v>213</v>
      </c>
      <c r="C23" s="22">
        <v>44067</v>
      </c>
      <c r="D23" s="7" t="str">
        <f t="shared" si="0"/>
        <v>N/A</v>
      </c>
      <c r="E23" s="22">
        <v>2297</v>
      </c>
      <c r="F23" s="7" t="str">
        <f t="shared" si="1"/>
        <v>N/A</v>
      </c>
      <c r="G23" s="22">
        <v>987</v>
      </c>
      <c r="H23" s="7" t="str">
        <f t="shared" si="2"/>
        <v>N/A</v>
      </c>
      <c r="I23" s="8">
        <v>-94.8</v>
      </c>
      <c r="J23" s="8">
        <v>-57</v>
      </c>
      <c r="K23" s="25" t="s">
        <v>734</v>
      </c>
      <c r="L23" s="85" t="str">
        <f t="shared" si="3"/>
        <v>No</v>
      </c>
    </row>
    <row r="24" spans="1:12" x14ac:dyDescent="0.25">
      <c r="A24" s="116" t="s">
        <v>985</v>
      </c>
      <c r="B24" s="21" t="s">
        <v>213</v>
      </c>
      <c r="C24" s="22">
        <v>9543</v>
      </c>
      <c r="D24" s="7" t="str">
        <f t="shared" si="0"/>
        <v>N/A</v>
      </c>
      <c r="E24" s="22">
        <v>513</v>
      </c>
      <c r="F24" s="7" t="str">
        <f t="shared" si="1"/>
        <v>N/A</v>
      </c>
      <c r="G24" s="22">
        <v>99</v>
      </c>
      <c r="H24" s="7" t="str">
        <f t="shared" si="2"/>
        <v>N/A</v>
      </c>
      <c r="I24" s="8">
        <v>-94.6</v>
      </c>
      <c r="J24" s="8">
        <v>-80.7</v>
      </c>
      <c r="K24" s="25" t="s">
        <v>734</v>
      </c>
      <c r="L24" s="85" t="str">
        <f t="shared" si="3"/>
        <v>No</v>
      </c>
    </row>
    <row r="25" spans="1:12" x14ac:dyDescent="0.25">
      <c r="A25" s="116" t="s">
        <v>986</v>
      </c>
      <c r="B25" s="21" t="s">
        <v>213</v>
      </c>
      <c r="C25" s="22">
        <v>7529</v>
      </c>
      <c r="D25" s="7" t="str">
        <f t="shared" si="0"/>
        <v>N/A</v>
      </c>
      <c r="E25" s="22">
        <v>3137</v>
      </c>
      <c r="F25" s="7" t="str">
        <f t="shared" si="1"/>
        <v>N/A</v>
      </c>
      <c r="G25" s="22">
        <v>3336</v>
      </c>
      <c r="H25" s="7" t="str">
        <f t="shared" si="2"/>
        <v>N/A</v>
      </c>
      <c r="I25" s="8">
        <v>-58.3</v>
      </c>
      <c r="J25" s="8">
        <v>6.3440000000000003</v>
      </c>
      <c r="K25" s="25" t="s">
        <v>734</v>
      </c>
      <c r="L25" s="85" t="str">
        <f t="shared" si="3"/>
        <v>Yes</v>
      </c>
    </row>
    <row r="26" spans="1:12" x14ac:dyDescent="0.25">
      <c r="A26" s="116" t="s">
        <v>987</v>
      </c>
      <c r="B26" s="21" t="s">
        <v>213</v>
      </c>
      <c r="C26" s="22">
        <v>98210</v>
      </c>
      <c r="D26" s="7" t="str">
        <f t="shared" si="0"/>
        <v>N/A</v>
      </c>
      <c r="E26" s="22">
        <v>32483</v>
      </c>
      <c r="F26" s="7" t="str">
        <f t="shared" si="1"/>
        <v>N/A</v>
      </c>
      <c r="G26" s="22">
        <v>32664</v>
      </c>
      <c r="H26" s="7" t="str">
        <f t="shared" si="2"/>
        <v>N/A</v>
      </c>
      <c r="I26" s="8">
        <v>-66.900000000000006</v>
      </c>
      <c r="J26" s="8">
        <v>0.55720000000000003</v>
      </c>
      <c r="K26" s="25" t="s">
        <v>734</v>
      </c>
      <c r="L26" s="85" t="str">
        <f t="shared" si="3"/>
        <v>Yes</v>
      </c>
    </row>
    <row r="27" spans="1:12" x14ac:dyDescent="0.25">
      <c r="A27" s="116" t="s">
        <v>988</v>
      </c>
      <c r="B27" s="21" t="s">
        <v>213</v>
      </c>
      <c r="C27" s="22">
        <v>14267</v>
      </c>
      <c r="D27" s="7" t="str">
        <f t="shared" si="0"/>
        <v>N/A</v>
      </c>
      <c r="E27" s="22">
        <v>1105</v>
      </c>
      <c r="F27" s="7" t="str">
        <f t="shared" si="1"/>
        <v>N/A</v>
      </c>
      <c r="G27" s="22">
        <v>512</v>
      </c>
      <c r="H27" s="7" t="str">
        <f t="shared" si="2"/>
        <v>N/A</v>
      </c>
      <c r="I27" s="8">
        <v>-92.3</v>
      </c>
      <c r="J27" s="8">
        <v>-53.7</v>
      </c>
      <c r="K27" s="25" t="s">
        <v>734</v>
      </c>
      <c r="L27" s="85" t="str">
        <f t="shared" si="3"/>
        <v>No</v>
      </c>
    </row>
    <row r="28" spans="1:12" x14ac:dyDescent="0.25">
      <c r="A28" s="134" t="s">
        <v>989</v>
      </c>
      <c r="B28" s="21" t="s">
        <v>213</v>
      </c>
      <c r="C28" s="22">
        <v>8909</v>
      </c>
      <c r="D28" s="7" t="str">
        <f t="shared" si="0"/>
        <v>N/A</v>
      </c>
      <c r="E28" s="22">
        <v>2129</v>
      </c>
      <c r="F28" s="7" t="str">
        <f t="shared" si="1"/>
        <v>N/A</v>
      </c>
      <c r="G28" s="22">
        <v>1652</v>
      </c>
      <c r="H28" s="7" t="str">
        <f t="shared" si="2"/>
        <v>N/A</v>
      </c>
      <c r="I28" s="8">
        <v>-76.099999999999994</v>
      </c>
      <c r="J28" s="8">
        <v>-22.4</v>
      </c>
      <c r="K28" s="25" t="s">
        <v>734</v>
      </c>
      <c r="L28" s="85" t="str">
        <f t="shared" si="3"/>
        <v>Yes</v>
      </c>
    </row>
    <row r="29" spans="1:12" x14ac:dyDescent="0.25">
      <c r="A29" s="134" t="s">
        <v>990</v>
      </c>
      <c r="B29" s="21" t="s">
        <v>213</v>
      </c>
      <c r="C29" s="22">
        <v>23</v>
      </c>
      <c r="D29" s="7" t="str">
        <f t="shared" si="0"/>
        <v>N/A</v>
      </c>
      <c r="E29" s="22">
        <v>11</v>
      </c>
      <c r="F29" s="7" t="str">
        <f t="shared" si="1"/>
        <v>N/A</v>
      </c>
      <c r="G29" s="22">
        <v>11</v>
      </c>
      <c r="H29" s="7" t="str">
        <f t="shared" si="2"/>
        <v>N/A</v>
      </c>
      <c r="I29" s="8">
        <v>-78.3</v>
      </c>
      <c r="J29" s="8">
        <v>-80</v>
      </c>
      <c r="K29" s="25" t="s">
        <v>734</v>
      </c>
      <c r="L29" s="85" t="str">
        <f t="shared" si="3"/>
        <v>No</v>
      </c>
    </row>
    <row r="30" spans="1:12" x14ac:dyDescent="0.25">
      <c r="A30" s="134" t="s">
        <v>106</v>
      </c>
      <c r="B30" s="21" t="s">
        <v>213</v>
      </c>
      <c r="C30" s="22">
        <v>73179</v>
      </c>
      <c r="D30" s="7" t="str">
        <f t="shared" si="0"/>
        <v>N/A</v>
      </c>
      <c r="E30" s="22">
        <v>22233</v>
      </c>
      <c r="F30" s="7" t="str">
        <f t="shared" si="1"/>
        <v>N/A</v>
      </c>
      <c r="G30" s="22">
        <v>21519</v>
      </c>
      <c r="H30" s="7" t="str">
        <f t="shared" si="2"/>
        <v>N/A</v>
      </c>
      <c r="I30" s="8">
        <v>-69.599999999999994</v>
      </c>
      <c r="J30" s="8">
        <v>-3.21</v>
      </c>
      <c r="K30" s="25" t="s">
        <v>734</v>
      </c>
      <c r="L30" s="85" t="str">
        <f t="shared" si="3"/>
        <v>Yes</v>
      </c>
    </row>
    <row r="31" spans="1:12" x14ac:dyDescent="0.25">
      <c r="A31" s="142" t="s">
        <v>991</v>
      </c>
      <c r="B31" s="21" t="s">
        <v>213</v>
      </c>
      <c r="C31" s="22">
        <v>23947</v>
      </c>
      <c r="D31" s="7" t="str">
        <f t="shared" si="0"/>
        <v>N/A</v>
      </c>
      <c r="E31" s="22">
        <v>2028</v>
      </c>
      <c r="F31" s="7" t="str">
        <f t="shared" si="1"/>
        <v>N/A</v>
      </c>
      <c r="G31" s="22">
        <v>696</v>
      </c>
      <c r="H31" s="7" t="str">
        <f t="shared" si="2"/>
        <v>N/A</v>
      </c>
      <c r="I31" s="8">
        <v>-91.5</v>
      </c>
      <c r="J31" s="8">
        <v>-65.7</v>
      </c>
      <c r="K31" s="25" t="s">
        <v>734</v>
      </c>
      <c r="L31" s="85" t="str">
        <f t="shared" si="3"/>
        <v>No</v>
      </c>
    </row>
    <row r="32" spans="1:12" x14ac:dyDescent="0.25">
      <c r="A32" s="142" t="s">
        <v>992</v>
      </c>
      <c r="B32" s="21" t="s">
        <v>213</v>
      </c>
      <c r="C32" s="22">
        <v>10012</v>
      </c>
      <c r="D32" s="7" t="str">
        <f t="shared" si="0"/>
        <v>N/A</v>
      </c>
      <c r="E32" s="22">
        <v>1323</v>
      </c>
      <c r="F32" s="7" t="str">
        <f t="shared" si="1"/>
        <v>N/A</v>
      </c>
      <c r="G32" s="22">
        <v>221</v>
      </c>
      <c r="H32" s="7" t="str">
        <f t="shared" si="2"/>
        <v>N/A</v>
      </c>
      <c r="I32" s="8">
        <v>-86.8</v>
      </c>
      <c r="J32" s="8">
        <v>-83.3</v>
      </c>
      <c r="K32" s="25" t="s">
        <v>734</v>
      </c>
      <c r="L32" s="85" t="str">
        <f t="shared" si="3"/>
        <v>No</v>
      </c>
    </row>
    <row r="33" spans="1:12" x14ac:dyDescent="0.25">
      <c r="A33" s="142" t="s">
        <v>993</v>
      </c>
      <c r="B33" s="21" t="s">
        <v>213</v>
      </c>
      <c r="C33" s="22">
        <v>8856</v>
      </c>
      <c r="D33" s="7" t="str">
        <f t="shared" si="0"/>
        <v>N/A</v>
      </c>
      <c r="E33" s="22">
        <v>4313</v>
      </c>
      <c r="F33" s="7" t="str">
        <f t="shared" si="1"/>
        <v>N/A</v>
      </c>
      <c r="G33" s="22">
        <v>3602</v>
      </c>
      <c r="H33" s="7" t="str">
        <f t="shared" si="2"/>
        <v>N/A</v>
      </c>
      <c r="I33" s="8">
        <v>-51.3</v>
      </c>
      <c r="J33" s="8">
        <v>-16.5</v>
      </c>
      <c r="K33" s="25" t="s">
        <v>734</v>
      </c>
      <c r="L33" s="85" t="str">
        <f t="shared" si="3"/>
        <v>Yes</v>
      </c>
    </row>
    <row r="34" spans="1:12" x14ac:dyDescent="0.25">
      <c r="A34" s="142" t="s">
        <v>994</v>
      </c>
      <c r="B34" s="21" t="s">
        <v>213</v>
      </c>
      <c r="C34" s="22">
        <v>6677</v>
      </c>
      <c r="D34" s="7" t="str">
        <f t="shared" si="0"/>
        <v>N/A</v>
      </c>
      <c r="E34" s="22">
        <v>10993</v>
      </c>
      <c r="F34" s="7" t="str">
        <f t="shared" si="1"/>
        <v>N/A</v>
      </c>
      <c r="G34" s="22">
        <v>15055</v>
      </c>
      <c r="H34" s="7" t="str">
        <f t="shared" si="2"/>
        <v>N/A</v>
      </c>
      <c r="I34" s="8">
        <v>64.64</v>
      </c>
      <c r="J34" s="8">
        <v>36.950000000000003</v>
      </c>
      <c r="K34" s="25" t="s">
        <v>734</v>
      </c>
      <c r="L34" s="85" t="str">
        <f t="shared" si="3"/>
        <v>No</v>
      </c>
    </row>
    <row r="35" spans="1:12" x14ac:dyDescent="0.25">
      <c r="A35" s="142" t="s">
        <v>995</v>
      </c>
      <c r="B35" s="21" t="s">
        <v>213</v>
      </c>
      <c r="C35" s="22">
        <v>17157</v>
      </c>
      <c r="D35" s="7" t="str">
        <f t="shared" si="0"/>
        <v>N/A</v>
      </c>
      <c r="E35" s="22">
        <v>2128</v>
      </c>
      <c r="F35" s="7" t="str">
        <f t="shared" si="1"/>
        <v>N/A</v>
      </c>
      <c r="G35" s="22">
        <v>797</v>
      </c>
      <c r="H35" s="7" t="str">
        <f t="shared" si="2"/>
        <v>N/A</v>
      </c>
      <c r="I35" s="8">
        <v>-87.6</v>
      </c>
      <c r="J35" s="8">
        <v>-62.5</v>
      </c>
      <c r="K35" s="25" t="s">
        <v>734</v>
      </c>
      <c r="L35" s="85" t="str">
        <f t="shared" si="3"/>
        <v>No</v>
      </c>
    </row>
    <row r="36" spans="1:12" x14ac:dyDescent="0.25">
      <c r="A36" s="142" t="s">
        <v>996</v>
      </c>
      <c r="B36" s="21" t="s">
        <v>213</v>
      </c>
      <c r="C36" s="22">
        <v>6530</v>
      </c>
      <c r="D36" s="7" t="str">
        <f t="shared" si="0"/>
        <v>N/A</v>
      </c>
      <c r="E36" s="22">
        <v>1448</v>
      </c>
      <c r="F36" s="7" t="str">
        <f t="shared" si="1"/>
        <v>N/A</v>
      </c>
      <c r="G36" s="22">
        <v>1148</v>
      </c>
      <c r="H36" s="7" t="str">
        <f t="shared" si="2"/>
        <v>N/A</v>
      </c>
      <c r="I36" s="8">
        <v>-77.8</v>
      </c>
      <c r="J36" s="8">
        <v>-20.7</v>
      </c>
      <c r="K36" s="25" t="s">
        <v>734</v>
      </c>
      <c r="L36" s="85" t="str">
        <f t="shared" si="3"/>
        <v>Yes</v>
      </c>
    </row>
    <row r="37" spans="1:12" x14ac:dyDescent="0.25">
      <c r="A37" s="142" t="s">
        <v>122</v>
      </c>
      <c r="B37" s="21" t="s">
        <v>213</v>
      </c>
      <c r="C37" s="22">
        <v>2645</v>
      </c>
      <c r="D37" s="7" t="str">
        <f t="shared" si="0"/>
        <v>N/A</v>
      </c>
      <c r="E37" s="22">
        <v>2885</v>
      </c>
      <c r="F37" s="7" t="str">
        <f t="shared" si="1"/>
        <v>N/A</v>
      </c>
      <c r="G37" s="22">
        <v>2022</v>
      </c>
      <c r="H37" s="7" t="str">
        <f t="shared" si="2"/>
        <v>N/A</v>
      </c>
      <c r="I37" s="8">
        <v>9.0739999999999998</v>
      </c>
      <c r="J37" s="8">
        <v>-29.9</v>
      </c>
      <c r="K37" s="25" t="s">
        <v>734</v>
      </c>
      <c r="L37" s="85" t="str">
        <f t="shared" si="3"/>
        <v>Yes</v>
      </c>
    </row>
    <row r="38" spans="1:12" x14ac:dyDescent="0.25">
      <c r="A38" s="142" t="s">
        <v>84</v>
      </c>
      <c r="B38" s="21" t="s">
        <v>213</v>
      </c>
      <c r="C38" s="26">
        <v>1313860155</v>
      </c>
      <c r="D38" s="7" t="str">
        <f t="shared" si="0"/>
        <v>N/A</v>
      </c>
      <c r="E38" s="26">
        <v>516678287</v>
      </c>
      <c r="F38" s="7" t="str">
        <f t="shared" si="1"/>
        <v>N/A</v>
      </c>
      <c r="G38" s="26">
        <v>528682508</v>
      </c>
      <c r="H38" s="7" t="str">
        <f t="shared" si="2"/>
        <v>N/A</v>
      </c>
      <c r="I38" s="8">
        <v>-60.7</v>
      </c>
      <c r="J38" s="8">
        <v>2.323</v>
      </c>
      <c r="K38" s="25" t="s">
        <v>734</v>
      </c>
      <c r="L38" s="85" t="str">
        <f t="shared" si="3"/>
        <v>Yes</v>
      </c>
    </row>
    <row r="39" spans="1:12" x14ac:dyDescent="0.25">
      <c r="A39" s="142" t="s">
        <v>1275</v>
      </c>
      <c r="B39" s="21" t="s">
        <v>213</v>
      </c>
      <c r="C39" s="26">
        <v>3831.7025623</v>
      </c>
      <c r="D39" s="7" t="str">
        <f t="shared" si="0"/>
        <v>N/A</v>
      </c>
      <c r="E39" s="26">
        <v>5506.8882907999996</v>
      </c>
      <c r="F39" s="7" t="str">
        <f t="shared" si="1"/>
        <v>N/A</v>
      </c>
      <c r="G39" s="26">
        <v>5974.2861921000003</v>
      </c>
      <c r="H39" s="7" t="str">
        <f t="shared" si="2"/>
        <v>N/A</v>
      </c>
      <c r="I39" s="8">
        <v>43.72</v>
      </c>
      <c r="J39" s="8">
        <v>8.4879999999999995</v>
      </c>
      <c r="K39" s="25" t="s">
        <v>734</v>
      </c>
      <c r="L39" s="85" t="str">
        <f t="shared" si="3"/>
        <v>Yes</v>
      </c>
    </row>
    <row r="40" spans="1:12" x14ac:dyDescent="0.25">
      <c r="A40" s="142" t="s">
        <v>1276</v>
      </c>
      <c r="B40" s="21" t="s">
        <v>213</v>
      </c>
      <c r="C40" s="26">
        <v>5033.9083799999999</v>
      </c>
      <c r="D40" s="7" t="str">
        <f>IF($B40="N/A","N/A",IF(C40&gt;10,"No",IF(C40&lt;-10,"No","Yes")))</f>
        <v>N/A</v>
      </c>
      <c r="E40" s="26">
        <v>11495.278595</v>
      </c>
      <c r="F40" s="7" t="str">
        <f>IF($B40="N/A","N/A",IF(E40&gt;10,"No",IF(E40&lt;-10,"No","Yes")))</f>
        <v>N/A</v>
      </c>
      <c r="G40" s="26">
        <v>13363.054066000001</v>
      </c>
      <c r="H40" s="7" t="str">
        <f>IF($B40="N/A","N/A",IF(G40&gt;10,"No",IF(G40&lt;-10,"No","Yes")))</f>
        <v>N/A</v>
      </c>
      <c r="I40" s="8">
        <v>128.4</v>
      </c>
      <c r="J40" s="8">
        <v>16.25</v>
      </c>
      <c r="K40" s="25" t="s">
        <v>734</v>
      </c>
      <c r="L40" s="85" t="str">
        <f>IF(J40="Div by 0", "N/A", IF(K40="N/A","N/A", IF(J40&gt;VALUE(MID(K40,1,2)), "No", IF(J40&lt;-1*VALUE(MID(K40,1,2)), "No", "Yes"))))</f>
        <v>Yes</v>
      </c>
    </row>
    <row r="41" spans="1:12" x14ac:dyDescent="0.25">
      <c r="A41" s="142" t="s">
        <v>107</v>
      </c>
      <c r="B41" s="21" t="s">
        <v>213</v>
      </c>
      <c r="C41" s="26">
        <v>302171906</v>
      </c>
      <c r="D41" s="7" t="str">
        <f t="shared" ref="D41:D44" si="4">IF($B41="N/A","N/A",IF(C41&gt;10,"No",IF(C41&lt;-10,"No","Yes")))</f>
        <v>N/A</v>
      </c>
      <c r="E41" s="26">
        <v>9033081</v>
      </c>
      <c r="F41" s="7" t="str">
        <f t="shared" ref="F41:F44" si="5">IF($B41="N/A","N/A",IF(E41&gt;10,"No",IF(E41&lt;-10,"No","Yes")))</f>
        <v>N/A</v>
      </c>
      <c r="G41" s="26">
        <v>8641723</v>
      </c>
      <c r="H41" s="7" t="str">
        <f t="shared" ref="H41:H44" si="6">IF($B41="N/A","N/A",IF(G41&gt;10,"No",IF(G41&lt;-10,"No","Yes")))</f>
        <v>N/A</v>
      </c>
      <c r="I41" s="8">
        <v>-97</v>
      </c>
      <c r="J41" s="8">
        <v>-4.33</v>
      </c>
      <c r="K41" s="25" t="s">
        <v>734</v>
      </c>
      <c r="L41" s="85" t="str">
        <f t="shared" ref="L41:L43" si="7">IF(J41="Div by 0", "N/A", IF(K41="N/A","N/A", IF(J41&gt;VALUE(MID(K41,1,2)), "No", IF(J41&lt;-1*VALUE(MID(K41,1,2)), "No", "Yes"))))</f>
        <v>Yes</v>
      </c>
    </row>
    <row r="42" spans="1:12" x14ac:dyDescent="0.25">
      <c r="A42" s="142" t="s">
        <v>158</v>
      </c>
      <c r="B42" s="25" t="s">
        <v>217</v>
      </c>
      <c r="C42" s="1">
        <v>6008</v>
      </c>
      <c r="D42" s="7" t="str">
        <f>IF($B42="N/A","N/A",IF(C42&gt;0,"No",IF(C42&lt;0,"No","Yes")))</f>
        <v>No</v>
      </c>
      <c r="E42" s="1">
        <v>293</v>
      </c>
      <c r="F42" s="7" t="str">
        <f>IF($B42="N/A","N/A",IF(E42&gt;0,"No",IF(E42&lt;0,"No","Yes")))</f>
        <v>No</v>
      </c>
      <c r="G42" s="1">
        <v>828</v>
      </c>
      <c r="H42" s="7" t="str">
        <f>IF($B42="N/A","N/A",IF(G42&gt;0,"No",IF(G42&lt;0,"No","Yes")))</f>
        <v>No</v>
      </c>
      <c r="I42" s="8">
        <v>-95.1</v>
      </c>
      <c r="J42" s="8">
        <v>182.6</v>
      </c>
      <c r="K42" s="25" t="s">
        <v>734</v>
      </c>
      <c r="L42" s="85" t="str">
        <f t="shared" si="7"/>
        <v>No</v>
      </c>
    </row>
    <row r="43" spans="1:12" x14ac:dyDescent="0.25">
      <c r="A43" s="142" t="s">
        <v>156</v>
      </c>
      <c r="B43" s="21" t="s">
        <v>213</v>
      </c>
      <c r="C43" s="26">
        <v>12691344</v>
      </c>
      <c r="D43" s="7" t="str">
        <f t="shared" si="4"/>
        <v>N/A</v>
      </c>
      <c r="E43" s="26">
        <v>4416802</v>
      </c>
      <c r="F43" s="7" t="str">
        <f t="shared" si="5"/>
        <v>N/A</v>
      </c>
      <c r="G43" s="26">
        <v>4904613</v>
      </c>
      <c r="H43" s="7" t="str">
        <f t="shared" si="6"/>
        <v>N/A</v>
      </c>
      <c r="I43" s="8">
        <v>-65.2</v>
      </c>
      <c r="J43" s="8">
        <v>11.04</v>
      </c>
      <c r="K43" s="25" t="s">
        <v>734</v>
      </c>
      <c r="L43" s="85" t="str">
        <f t="shared" si="7"/>
        <v>Yes</v>
      </c>
    </row>
    <row r="44" spans="1:12" x14ac:dyDescent="0.25">
      <c r="A44" s="142" t="s">
        <v>1277</v>
      </c>
      <c r="B44" s="21" t="s">
        <v>213</v>
      </c>
      <c r="C44" s="26">
        <v>2112.4074566999998</v>
      </c>
      <c r="D44" s="7" t="str">
        <f t="shared" si="4"/>
        <v>N/A</v>
      </c>
      <c r="E44" s="26">
        <v>15074.409556000001</v>
      </c>
      <c r="F44" s="7" t="str">
        <f t="shared" si="5"/>
        <v>N/A</v>
      </c>
      <c r="G44" s="26">
        <v>5923.4456522</v>
      </c>
      <c r="H44" s="7" t="str">
        <f t="shared" si="6"/>
        <v>N/A</v>
      </c>
      <c r="I44" s="8">
        <v>613.6</v>
      </c>
      <c r="J44" s="8">
        <v>-60.7</v>
      </c>
      <c r="K44" s="25" t="s">
        <v>734</v>
      </c>
      <c r="L44" s="85" t="str">
        <f>IF(J44="Div by 0", "N/A", IF(OR(J44="N/A",K44="N/A"),"N/A", IF(J44&gt;VALUE(MID(K44,1,2)), "No", IF(J44&lt;-1*VALUE(MID(K44,1,2)), "No", "Yes"))))</f>
        <v>No</v>
      </c>
    </row>
    <row r="45" spans="1:12" x14ac:dyDescent="0.25">
      <c r="A45" s="142" t="s">
        <v>1278</v>
      </c>
      <c r="B45" s="21" t="s">
        <v>213</v>
      </c>
      <c r="C45" s="26">
        <v>15399.110379</v>
      </c>
      <c r="D45" s="7" t="str">
        <f t="shared" ref="D45:D71" si="8">IF($B45="N/A","N/A",IF(C45&gt;10,"No",IF(C45&lt;-10,"No","Yes")))</f>
        <v>N/A</v>
      </c>
      <c r="E45" s="26">
        <v>13186.485316</v>
      </c>
      <c r="F45" s="7" t="str">
        <f t="shared" ref="F45:F71" si="9">IF($B45="N/A","N/A",IF(E45&gt;10,"No",IF(E45&lt;-10,"No","Yes")))</f>
        <v>N/A</v>
      </c>
      <c r="G45" s="26">
        <v>15718.568488999999</v>
      </c>
      <c r="H45" s="7" t="str">
        <f t="shared" ref="H45:H71" si="10">IF($B45="N/A","N/A",IF(G45&gt;10,"No",IF(G45&lt;-10,"No","Yes")))</f>
        <v>N/A</v>
      </c>
      <c r="I45" s="8">
        <v>-14.4</v>
      </c>
      <c r="J45" s="8">
        <v>19.2</v>
      </c>
      <c r="K45" s="25" t="s">
        <v>734</v>
      </c>
      <c r="L45" s="85" t="str">
        <f t="shared" ref="L45:L71" si="11">IF(J45="Div by 0", "N/A", IF(K45="N/A","N/A", IF(J45&gt;VALUE(MID(K45,1,2)), "No", IF(J45&lt;-1*VALUE(MID(K45,1,2)), "No", "Yes"))))</f>
        <v>Yes</v>
      </c>
    </row>
    <row r="46" spans="1:12" x14ac:dyDescent="0.25">
      <c r="A46" s="142" t="s">
        <v>1279</v>
      </c>
      <c r="B46" s="21" t="s">
        <v>213</v>
      </c>
      <c r="C46" s="26">
        <v>14124.662205000001</v>
      </c>
      <c r="D46" s="7" t="str">
        <f t="shared" si="8"/>
        <v>N/A</v>
      </c>
      <c r="E46" s="26">
        <v>14872.90727</v>
      </c>
      <c r="F46" s="7" t="str">
        <f t="shared" si="9"/>
        <v>N/A</v>
      </c>
      <c r="G46" s="26">
        <v>19901.990762000001</v>
      </c>
      <c r="H46" s="7" t="str">
        <f t="shared" si="10"/>
        <v>N/A</v>
      </c>
      <c r="I46" s="8">
        <v>5.2969999999999997</v>
      </c>
      <c r="J46" s="8">
        <v>33.81</v>
      </c>
      <c r="K46" s="25" t="s">
        <v>734</v>
      </c>
      <c r="L46" s="85" t="str">
        <f t="shared" si="11"/>
        <v>No</v>
      </c>
    </row>
    <row r="47" spans="1:12" x14ac:dyDescent="0.25">
      <c r="A47" s="142" t="s">
        <v>1280</v>
      </c>
      <c r="B47" s="21" t="s">
        <v>213</v>
      </c>
      <c r="C47" s="26">
        <v>13193.978202</v>
      </c>
      <c r="D47" s="7" t="str">
        <f t="shared" si="8"/>
        <v>N/A</v>
      </c>
      <c r="E47" s="26">
        <v>9837.6419213999998</v>
      </c>
      <c r="F47" s="7" t="str">
        <f t="shared" si="9"/>
        <v>N/A</v>
      </c>
      <c r="G47" s="26">
        <v>8590.6689342000009</v>
      </c>
      <c r="H47" s="7" t="str">
        <f t="shared" si="10"/>
        <v>N/A</v>
      </c>
      <c r="I47" s="8">
        <v>-25.4</v>
      </c>
      <c r="J47" s="8">
        <v>-12.7</v>
      </c>
      <c r="K47" s="25" t="s">
        <v>734</v>
      </c>
      <c r="L47" s="85" t="str">
        <f t="shared" si="11"/>
        <v>Yes</v>
      </c>
    </row>
    <row r="48" spans="1:12" x14ac:dyDescent="0.25">
      <c r="A48" s="142" t="s">
        <v>1281</v>
      </c>
      <c r="B48" s="21" t="s">
        <v>213</v>
      </c>
      <c r="C48" s="26">
        <v>4256.5850339999997</v>
      </c>
      <c r="D48" s="7" t="str">
        <f t="shared" si="8"/>
        <v>N/A</v>
      </c>
      <c r="E48" s="26">
        <v>3624.3276786000001</v>
      </c>
      <c r="F48" s="7" t="str">
        <f t="shared" si="9"/>
        <v>N/A</v>
      </c>
      <c r="G48" s="26">
        <v>3621.1770293999998</v>
      </c>
      <c r="H48" s="7" t="str">
        <f t="shared" si="10"/>
        <v>N/A</v>
      </c>
      <c r="I48" s="8">
        <v>-14.9</v>
      </c>
      <c r="J48" s="8">
        <v>-8.6999999999999994E-2</v>
      </c>
      <c r="K48" s="25" t="s">
        <v>734</v>
      </c>
      <c r="L48" s="85" t="str">
        <f t="shared" si="11"/>
        <v>Yes</v>
      </c>
    </row>
    <row r="49" spans="1:12" x14ac:dyDescent="0.25">
      <c r="A49" s="142" t="s">
        <v>1282</v>
      </c>
      <c r="B49" s="21" t="s">
        <v>213</v>
      </c>
      <c r="C49" s="26">
        <v>20938.141227</v>
      </c>
      <c r="D49" s="7" t="str">
        <f t="shared" si="8"/>
        <v>N/A</v>
      </c>
      <c r="E49" s="26">
        <v>15799.192348</v>
      </c>
      <c r="F49" s="7" t="str">
        <f t="shared" si="9"/>
        <v>N/A</v>
      </c>
      <c r="G49" s="26">
        <v>19245.936785000002</v>
      </c>
      <c r="H49" s="7" t="str">
        <f t="shared" si="10"/>
        <v>N/A</v>
      </c>
      <c r="I49" s="8">
        <v>-24.5</v>
      </c>
      <c r="J49" s="8">
        <v>21.82</v>
      </c>
      <c r="K49" s="25" t="s">
        <v>734</v>
      </c>
      <c r="L49" s="85" t="str">
        <f t="shared" si="11"/>
        <v>Yes</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11279.469048999999</v>
      </c>
      <c r="D51" s="7" t="str">
        <f t="shared" si="8"/>
        <v>N/A</v>
      </c>
      <c r="E51" s="26">
        <v>17110.320016999998</v>
      </c>
      <c r="F51" s="7" t="str">
        <f t="shared" si="9"/>
        <v>N/A</v>
      </c>
      <c r="G51" s="26">
        <v>18840.752407</v>
      </c>
      <c r="H51" s="7" t="str">
        <f t="shared" si="10"/>
        <v>N/A</v>
      </c>
      <c r="I51" s="8">
        <v>51.69</v>
      </c>
      <c r="J51" s="8">
        <v>10.11</v>
      </c>
      <c r="K51" s="25" t="s">
        <v>734</v>
      </c>
      <c r="L51" s="85" t="str">
        <f t="shared" si="11"/>
        <v>Yes</v>
      </c>
    </row>
    <row r="52" spans="1:12" x14ac:dyDescent="0.25">
      <c r="A52" s="142" t="s">
        <v>1285</v>
      </c>
      <c r="B52" s="21" t="s">
        <v>213</v>
      </c>
      <c r="C52" s="26">
        <v>15023.494734</v>
      </c>
      <c r="D52" s="7" t="str">
        <f t="shared" si="8"/>
        <v>N/A</v>
      </c>
      <c r="E52" s="26">
        <v>35796.324808999998</v>
      </c>
      <c r="F52" s="7" t="str">
        <f t="shared" si="9"/>
        <v>N/A</v>
      </c>
      <c r="G52" s="26">
        <v>38077.903337999996</v>
      </c>
      <c r="H52" s="7" t="str">
        <f t="shared" si="10"/>
        <v>N/A</v>
      </c>
      <c r="I52" s="8">
        <v>138.30000000000001</v>
      </c>
      <c r="J52" s="8">
        <v>6.3739999999999997</v>
      </c>
      <c r="K52" s="25" t="s">
        <v>734</v>
      </c>
      <c r="L52" s="85" t="str">
        <f t="shared" si="11"/>
        <v>Yes</v>
      </c>
    </row>
    <row r="53" spans="1:12" x14ac:dyDescent="0.25">
      <c r="A53" s="142" t="s">
        <v>1286</v>
      </c>
      <c r="B53" s="21" t="s">
        <v>213</v>
      </c>
      <c r="C53" s="26">
        <v>10491.836377</v>
      </c>
      <c r="D53" s="7" t="str">
        <f t="shared" si="8"/>
        <v>N/A</v>
      </c>
      <c r="E53" s="26">
        <v>10388.489637000001</v>
      </c>
      <c r="F53" s="7" t="str">
        <f t="shared" si="9"/>
        <v>N/A</v>
      </c>
      <c r="G53" s="26">
        <v>12000.451574000001</v>
      </c>
      <c r="H53" s="7" t="str">
        <f t="shared" si="10"/>
        <v>N/A</v>
      </c>
      <c r="I53" s="8">
        <v>-0.98499999999999999</v>
      </c>
      <c r="J53" s="8">
        <v>15.52</v>
      </c>
      <c r="K53" s="25" t="s">
        <v>734</v>
      </c>
      <c r="L53" s="85" t="str">
        <f t="shared" si="11"/>
        <v>Yes</v>
      </c>
    </row>
    <row r="54" spans="1:12" x14ac:dyDescent="0.25">
      <c r="A54" s="142" t="s">
        <v>1287</v>
      </c>
      <c r="B54" s="21" t="s">
        <v>213</v>
      </c>
      <c r="C54" s="26">
        <v>5811.3761597000002</v>
      </c>
      <c r="D54" s="7" t="str">
        <f t="shared" si="8"/>
        <v>N/A</v>
      </c>
      <c r="E54" s="26">
        <v>5168.673229</v>
      </c>
      <c r="F54" s="7" t="str">
        <f t="shared" si="9"/>
        <v>N/A</v>
      </c>
      <c r="G54" s="26">
        <v>5085.0823996999998</v>
      </c>
      <c r="H54" s="7" t="str">
        <f t="shared" si="10"/>
        <v>N/A</v>
      </c>
      <c r="I54" s="8">
        <v>-11.1</v>
      </c>
      <c r="J54" s="8">
        <v>-1.62</v>
      </c>
      <c r="K54" s="25" t="s">
        <v>734</v>
      </c>
      <c r="L54" s="85" t="str">
        <f t="shared" si="11"/>
        <v>Yes</v>
      </c>
    </row>
    <row r="55" spans="1:12" x14ac:dyDescent="0.25">
      <c r="A55" s="142" t="s">
        <v>1662</v>
      </c>
      <c r="B55" s="21" t="s">
        <v>213</v>
      </c>
      <c r="C55" s="26">
        <v>15853.650452</v>
      </c>
      <c r="D55" s="7" t="str">
        <f t="shared" si="8"/>
        <v>N/A</v>
      </c>
      <c r="E55" s="26">
        <v>25572.612021000001</v>
      </c>
      <c r="F55" s="7" t="str">
        <f t="shared" si="9"/>
        <v>N/A</v>
      </c>
      <c r="G55" s="26">
        <v>31594.396198999999</v>
      </c>
      <c r="H55" s="7" t="str">
        <f t="shared" si="10"/>
        <v>N/A</v>
      </c>
      <c r="I55" s="8">
        <v>61.3</v>
      </c>
      <c r="J55" s="8">
        <v>23.55</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1007.7928326</v>
      </c>
      <c r="D57" s="7" t="str">
        <f t="shared" si="8"/>
        <v>N/A</v>
      </c>
      <c r="E57" s="26">
        <v>374.87717487999998</v>
      </c>
      <c r="F57" s="7" t="str">
        <f t="shared" si="9"/>
        <v>N/A</v>
      </c>
      <c r="G57" s="26">
        <v>349.41912308000002</v>
      </c>
      <c r="H57" s="7" t="str">
        <f t="shared" si="10"/>
        <v>N/A</v>
      </c>
      <c r="I57" s="8">
        <v>-62.8</v>
      </c>
      <c r="J57" s="8">
        <v>-6.79</v>
      </c>
      <c r="K57" s="25" t="s">
        <v>734</v>
      </c>
      <c r="L57" s="85" t="str">
        <f t="shared" si="11"/>
        <v>Yes</v>
      </c>
    </row>
    <row r="58" spans="1:12" x14ac:dyDescent="0.25">
      <c r="A58" s="142" t="s">
        <v>1289</v>
      </c>
      <c r="B58" s="21" t="s">
        <v>213</v>
      </c>
      <c r="C58" s="26">
        <v>1141.9779653999999</v>
      </c>
      <c r="D58" s="7" t="str">
        <f t="shared" si="8"/>
        <v>N/A</v>
      </c>
      <c r="E58" s="26">
        <v>404.84196778</v>
      </c>
      <c r="F58" s="7" t="str">
        <f t="shared" si="9"/>
        <v>N/A</v>
      </c>
      <c r="G58" s="26">
        <v>275.75075987999998</v>
      </c>
      <c r="H58" s="7" t="str">
        <f t="shared" si="10"/>
        <v>N/A</v>
      </c>
      <c r="I58" s="8">
        <v>-64.5</v>
      </c>
      <c r="J58" s="8">
        <v>-31.9</v>
      </c>
      <c r="K58" s="25" t="s">
        <v>734</v>
      </c>
      <c r="L58" s="85" t="str">
        <f t="shared" si="11"/>
        <v>No</v>
      </c>
    </row>
    <row r="59" spans="1:12" ht="12" customHeight="1" x14ac:dyDescent="0.25">
      <c r="A59" s="142" t="s">
        <v>1664</v>
      </c>
      <c r="B59" s="21" t="s">
        <v>213</v>
      </c>
      <c r="C59" s="26">
        <v>1053.8010059999999</v>
      </c>
      <c r="D59" s="7" t="str">
        <f t="shared" si="8"/>
        <v>N/A</v>
      </c>
      <c r="E59" s="26">
        <v>410.04678362999999</v>
      </c>
      <c r="F59" s="7" t="str">
        <f t="shared" si="9"/>
        <v>N/A</v>
      </c>
      <c r="G59" s="26">
        <v>108.63636364</v>
      </c>
      <c r="H59" s="7" t="str">
        <f t="shared" si="10"/>
        <v>N/A</v>
      </c>
      <c r="I59" s="8">
        <v>-61.1</v>
      </c>
      <c r="J59" s="8">
        <v>-73.5</v>
      </c>
      <c r="K59" s="25" t="s">
        <v>734</v>
      </c>
      <c r="L59" s="85" t="str">
        <f t="shared" si="11"/>
        <v>No</v>
      </c>
    </row>
    <row r="60" spans="1:12" x14ac:dyDescent="0.25">
      <c r="A60" s="142" t="s">
        <v>1665</v>
      </c>
      <c r="B60" s="21" t="s">
        <v>213</v>
      </c>
      <c r="C60" s="26">
        <v>688.93704343000002</v>
      </c>
      <c r="D60" s="7" t="str">
        <f t="shared" si="8"/>
        <v>N/A</v>
      </c>
      <c r="E60" s="26">
        <v>359.74625437999998</v>
      </c>
      <c r="F60" s="7" t="str">
        <f t="shared" si="9"/>
        <v>N/A</v>
      </c>
      <c r="G60" s="26">
        <v>470.30005994999999</v>
      </c>
      <c r="H60" s="7" t="str">
        <f t="shared" si="10"/>
        <v>N/A</v>
      </c>
      <c r="I60" s="8">
        <v>-47.8</v>
      </c>
      <c r="J60" s="8">
        <v>30.73</v>
      </c>
      <c r="K60" s="25" t="s">
        <v>734</v>
      </c>
      <c r="L60" s="85" t="str">
        <f t="shared" si="11"/>
        <v>No</v>
      </c>
    </row>
    <row r="61" spans="1:12" x14ac:dyDescent="0.25">
      <c r="A61" s="84" t="s">
        <v>1666</v>
      </c>
      <c r="B61" s="21" t="s">
        <v>213</v>
      </c>
      <c r="C61" s="26">
        <v>802.56477955000003</v>
      </c>
      <c r="D61" s="7" t="str">
        <f t="shared" si="8"/>
        <v>N/A</v>
      </c>
      <c r="E61" s="26">
        <v>351.9053351</v>
      </c>
      <c r="F61" s="7" t="str">
        <f t="shared" si="9"/>
        <v>N/A</v>
      </c>
      <c r="G61" s="26">
        <v>322.69155645000001</v>
      </c>
      <c r="H61" s="7" t="str">
        <f t="shared" si="10"/>
        <v>N/A</v>
      </c>
      <c r="I61" s="8">
        <v>-56.2</v>
      </c>
      <c r="J61" s="8">
        <v>-8.3000000000000007</v>
      </c>
      <c r="K61" s="25" t="s">
        <v>734</v>
      </c>
      <c r="L61" s="85" t="str">
        <f t="shared" si="11"/>
        <v>Yes</v>
      </c>
    </row>
    <row r="62" spans="1:12" x14ac:dyDescent="0.25">
      <c r="A62" s="84" t="s">
        <v>1667</v>
      </c>
      <c r="B62" s="21" t="s">
        <v>213</v>
      </c>
      <c r="C62" s="26">
        <v>1033.6423915</v>
      </c>
      <c r="D62" s="7" t="str">
        <f t="shared" si="8"/>
        <v>N/A</v>
      </c>
      <c r="E62" s="26">
        <v>452.67782805000002</v>
      </c>
      <c r="F62" s="7" t="str">
        <f t="shared" si="9"/>
        <v>N/A</v>
      </c>
      <c r="G62" s="26">
        <v>394.8984375</v>
      </c>
      <c r="H62" s="7" t="str">
        <f t="shared" si="10"/>
        <v>N/A</v>
      </c>
      <c r="I62" s="8">
        <v>-56.2</v>
      </c>
      <c r="J62" s="8">
        <v>-12.8</v>
      </c>
      <c r="K62" s="25" t="s">
        <v>734</v>
      </c>
      <c r="L62" s="85" t="str">
        <f t="shared" si="11"/>
        <v>Yes</v>
      </c>
    </row>
    <row r="63" spans="1:12" x14ac:dyDescent="0.25">
      <c r="A63" s="84" t="s">
        <v>1668</v>
      </c>
      <c r="B63" s="21" t="s">
        <v>213</v>
      </c>
      <c r="C63" s="26">
        <v>2786.7047929</v>
      </c>
      <c r="D63" s="7" t="str">
        <f t="shared" si="8"/>
        <v>N/A</v>
      </c>
      <c r="E63" s="26">
        <v>667.24800375999996</v>
      </c>
      <c r="F63" s="7" t="str">
        <f t="shared" si="9"/>
        <v>N/A</v>
      </c>
      <c r="G63" s="26">
        <v>678.25726392000001</v>
      </c>
      <c r="H63" s="7" t="str">
        <f t="shared" si="10"/>
        <v>N/A</v>
      </c>
      <c r="I63" s="8">
        <v>-76.099999999999994</v>
      </c>
      <c r="J63" s="8">
        <v>1.65</v>
      </c>
      <c r="K63" s="25" t="s">
        <v>734</v>
      </c>
      <c r="L63" s="85" t="str">
        <f t="shared" si="11"/>
        <v>Yes</v>
      </c>
    </row>
    <row r="64" spans="1:12" x14ac:dyDescent="0.25">
      <c r="A64" s="84" t="s">
        <v>1669</v>
      </c>
      <c r="B64" s="21" t="s">
        <v>213</v>
      </c>
      <c r="C64" s="26">
        <v>433.78260870000003</v>
      </c>
      <c r="D64" s="7" t="str">
        <f t="shared" si="8"/>
        <v>N/A</v>
      </c>
      <c r="E64" s="26">
        <v>47.2</v>
      </c>
      <c r="F64" s="7" t="str">
        <f t="shared" si="9"/>
        <v>N/A</v>
      </c>
      <c r="G64" s="26">
        <v>142</v>
      </c>
      <c r="H64" s="7" t="str">
        <f t="shared" si="10"/>
        <v>N/A</v>
      </c>
      <c r="I64" s="8">
        <v>-89.1</v>
      </c>
      <c r="J64" s="8">
        <v>200.8</v>
      </c>
      <c r="K64" s="25" t="s">
        <v>734</v>
      </c>
      <c r="L64" s="85" t="str">
        <f t="shared" si="11"/>
        <v>No</v>
      </c>
    </row>
    <row r="65" spans="1:12" x14ac:dyDescent="0.25">
      <c r="A65" s="84" t="s">
        <v>1670</v>
      </c>
      <c r="B65" s="21" t="s">
        <v>213</v>
      </c>
      <c r="C65" s="26">
        <v>1688.6626491</v>
      </c>
      <c r="D65" s="7" t="str">
        <f t="shared" si="8"/>
        <v>N/A</v>
      </c>
      <c r="E65" s="26">
        <v>698.82732874999999</v>
      </c>
      <c r="F65" s="7" t="str">
        <f t="shared" si="9"/>
        <v>N/A</v>
      </c>
      <c r="G65" s="26">
        <v>560.67953900999998</v>
      </c>
      <c r="H65" s="7" t="str">
        <f t="shared" si="10"/>
        <v>N/A</v>
      </c>
      <c r="I65" s="8">
        <v>-58.6</v>
      </c>
      <c r="J65" s="8">
        <v>-19.8</v>
      </c>
      <c r="K65" s="25" t="s">
        <v>734</v>
      </c>
      <c r="L65" s="85" t="str">
        <f t="shared" si="11"/>
        <v>Yes</v>
      </c>
    </row>
    <row r="66" spans="1:12" x14ac:dyDescent="0.25">
      <c r="A66" s="84" t="s">
        <v>1671</v>
      </c>
      <c r="B66" s="21" t="s">
        <v>213</v>
      </c>
      <c r="C66" s="26">
        <v>2077.4981416999999</v>
      </c>
      <c r="D66" s="7" t="str">
        <f t="shared" si="8"/>
        <v>N/A</v>
      </c>
      <c r="E66" s="26">
        <v>737.84270217000005</v>
      </c>
      <c r="F66" s="7" t="str">
        <f t="shared" si="9"/>
        <v>N/A</v>
      </c>
      <c r="G66" s="26">
        <v>308.66954023</v>
      </c>
      <c r="H66" s="7" t="str">
        <f t="shared" si="10"/>
        <v>N/A</v>
      </c>
      <c r="I66" s="8">
        <v>-64.5</v>
      </c>
      <c r="J66" s="8">
        <v>-58.2</v>
      </c>
      <c r="K66" s="25" t="s">
        <v>734</v>
      </c>
      <c r="L66" s="85" t="str">
        <f t="shared" si="11"/>
        <v>No</v>
      </c>
    </row>
    <row r="67" spans="1:12" x14ac:dyDescent="0.25">
      <c r="A67" s="84" t="s">
        <v>1672</v>
      </c>
      <c r="B67" s="21" t="s">
        <v>213</v>
      </c>
      <c r="C67" s="26">
        <v>1305.4077107000001</v>
      </c>
      <c r="D67" s="7" t="str">
        <f t="shared" si="8"/>
        <v>N/A</v>
      </c>
      <c r="E67" s="26">
        <v>428.86470143999998</v>
      </c>
      <c r="F67" s="7" t="str">
        <f t="shared" si="9"/>
        <v>N/A</v>
      </c>
      <c r="G67" s="26">
        <v>93.352941176000002</v>
      </c>
      <c r="H67" s="7" t="str">
        <f t="shared" si="10"/>
        <v>N/A</v>
      </c>
      <c r="I67" s="8">
        <v>-67.099999999999994</v>
      </c>
      <c r="J67" s="8">
        <v>-78.2</v>
      </c>
      <c r="K67" s="25" t="s">
        <v>734</v>
      </c>
      <c r="L67" s="85" t="str">
        <f t="shared" si="11"/>
        <v>No</v>
      </c>
    </row>
    <row r="68" spans="1:12" x14ac:dyDescent="0.25">
      <c r="A68" s="108" t="s">
        <v>1673</v>
      </c>
      <c r="B68" s="21" t="s">
        <v>213</v>
      </c>
      <c r="C68" s="26">
        <v>1154.6196929</v>
      </c>
      <c r="D68" s="7" t="str">
        <f t="shared" si="8"/>
        <v>N/A</v>
      </c>
      <c r="E68" s="26">
        <v>1179.5402271999999</v>
      </c>
      <c r="F68" s="7" t="str">
        <f t="shared" si="9"/>
        <v>N/A</v>
      </c>
      <c r="G68" s="26">
        <v>1125.8287063</v>
      </c>
      <c r="H68" s="7" t="str">
        <f t="shared" si="10"/>
        <v>N/A</v>
      </c>
      <c r="I68" s="8">
        <v>2.1579999999999999</v>
      </c>
      <c r="J68" s="8">
        <v>-4.55</v>
      </c>
      <c r="K68" s="25" t="s">
        <v>734</v>
      </c>
      <c r="L68" s="85" t="str">
        <f t="shared" si="11"/>
        <v>Yes</v>
      </c>
    </row>
    <row r="69" spans="1:12" x14ac:dyDescent="0.25">
      <c r="A69" s="108" t="s">
        <v>1674</v>
      </c>
      <c r="B69" s="21" t="s">
        <v>213</v>
      </c>
      <c r="C69" s="26">
        <v>2279.0322001</v>
      </c>
      <c r="D69" s="7" t="str">
        <f t="shared" si="8"/>
        <v>N/A</v>
      </c>
      <c r="E69" s="26">
        <v>583.69207677999998</v>
      </c>
      <c r="F69" s="7" t="str">
        <f t="shared" si="9"/>
        <v>N/A</v>
      </c>
      <c r="G69" s="26">
        <v>466.19887081000002</v>
      </c>
      <c r="H69" s="7" t="str">
        <f t="shared" si="10"/>
        <v>N/A</v>
      </c>
      <c r="I69" s="8">
        <v>-74.400000000000006</v>
      </c>
      <c r="J69" s="8">
        <v>-20.100000000000001</v>
      </c>
      <c r="K69" s="25" t="s">
        <v>734</v>
      </c>
      <c r="L69" s="85" t="str">
        <f t="shared" si="11"/>
        <v>Yes</v>
      </c>
    </row>
    <row r="70" spans="1:12" x14ac:dyDescent="0.25">
      <c r="A70" s="142" t="s">
        <v>1675</v>
      </c>
      <c r="B70" s="21" t="s">
        <v>213</v>
      </c>
      <c r="C70" s="26">
        <v>1404.2123332000001</v>
      </c>
      <c r="D70" s="7" t="str">
        <f t="shared" si="8"/>
        <v>N/A</v>
      </c>
      <c r="E70" s="26">
        <v>520.61231203</v>
      </c>
      <c r="F70" s="7" t="str">
        <f t="shared" si="9"/>
        <v>N/A</v>
      </c>
      <c r="G70" s="26">
        <v>455.06649936999997</v>
      </c>
      <c r="H70" s="7" t="str">
        <f t="shared" si="10"/>
        <v>N/A</v>
      </c>
      <c r="I70" s="8">
        <v>-62.9</v>
      </c>
      <c r="J70" s="8">
        <v>-12.6</v>
      </c>
      <c r="K70" s="25" t="s">
        <v>734</v>
      </c>
      <c r="L70" s="85" t="str">
        <f t="shared" si="11"/>
        <v>Yes</v>
      </c>
    </row>
    <row r="71" spans="1:12" x14ac:dyDescent="0.25">
      <c r="A71" s="142" t="s">
        <v>1676</v>
      </c>
      <c r="B71" s="21" t="s">
        <v>213</v>
      </c>
      <c r="C71" s="26">
        <v>1718.3113323</v>
      </c>
      <c r="D71" s="7" t="str">
        <f t="shared" si="8"/>
        <v>N/A</v>
      </c>
      <c r="E71" s="26">
        <v>594.99171271</v>
      </c>
      <c r="F71" s="7" t="str">
        <f t="shared" si="9"/>
        <v>N/A</v>
      </c>
      <c r="G71" s="26">
        <v>342.55313589000002</v>
      </c>
      <c r="H71" s="7" t="str">
        <f t="shared" si="10"/>
        <v>N/A</v>
      </c>
      <c r="I71" s="8">
        <v>-65.400000000000006</v>
      </c>
      <c r="J71" s="8">
        <v>-42.4</v>
      </c>
      <c r="K71" s="25" t="s">
        <v>734</v>
      </c>
      <c r="L71" s="85" t="str">
        <f t="shared" si="11"/>
        <v>No</v>
      </c>
    </row>
    <row r="72" spans="1:12" x14ac:dyDescent="0.25">
      <c r="A72" s="142" t="s">
        <v>1596</v>
      </c>
      <c r="B72" s="21" t="s">
        <v>213</v>
      </c>
      <c r="C72" s="26">
        <v>304000378</v>
      </c>
      <c r="D72" s="7" t="str">
        <f t="shared" ref="D72:D135" si="12">IF($B72="N/A","N/A",IF(C72&gt;10,"No",IF(C72&lt;-10,"No","Yes")))</f>
        <v>N/A</v>
      </c>
      <c r="E72" s="26">
        <v>125761104</v>
      </c>
      <c r="F72" s="7" t="str">
        <f t="shared" ref="F72:F135" si="13">IF($B72="N/A","N/A",IF(E72&gt;10,"No",IF(E72&lt;-10,"No","Yes")))</f>
        <v>N/A</v>
      </c>
      <c r="G72" s="26">
        <v>120965578</v>
      </c>
      <c r="H72" s="7" t="str">
        <f t="shared" ref="H72:H135" si="14">IF($B72="N/A","N/A",IF(G72&gt;10,"No",IF(G72&lt;-10,"No","Yes")))</f>
        <v>N/A</v>
      </c>
      <c r="I72" s="8">
        <v>-58.6</v>
      </c>
      <c r="J72" s="8">
        <v>-3.81</v>
      </c>
      <c r="K72" s="25" t="s">
        <v>734</v>
      </c>
      <c r="L72" s="85" t="str">
        <f t="shared" ref="L72:L132" si="15">IF(J72="Div by 0", "N/A", IF(K72="N/A","N/A", IF(J72&gt;VALUE(MID(K72,1,2)), "No", IF(J72&lt;-1*VALUE(MID(K72,1,2)), "No", "Yes"))))</f>
        <v>Yes</v>
      </c>
    </row>
    <row r="73" spans="1:12" x14ac:dyDescent="0.25">
      <c r="A73" s="142" t="s">
        <v>1597</v>
      </c>
      <c r="B73" s="21" t="s">
        <v>213</v>
      </c>
      <c r="C73" s="22">
        <v>28904</v>
      </c>
      <c r="D73" s="7" t="str">
        <f t="shared" si="12"/>
        <v>N/A</v>
      </c>
      <c r="E73" s="22">
        <v>7542</v>
      </c>
      <c r="F73" s="7" t="str">
        <f t="shared" si="13"/>
        <v>N/A</v>
      </c>
      <c r="G73" s="22">
        <v>6791</v>
      </c>
      <c r="H73" s="7" t="str">
        <f t="shared" si="14"/>
        <v>N/A</v>
      </c>
      <c r="I73" s="8">
        <v>-73.900000000000006</v>
      </c>
      <c r="J73" s="8">
        <v>-9.9600000000000009</v>
      </c>
      <c r="K73" s="25" t="s">
        <v>734</v>
      </c>
      <c r="L73" s="85" t="str">
        <f t="shared" si="15"/>
        <v>Yes</v>
      </c>
    </row>
    <row r="74" spans="1:12" x14ac:dyDescent="0.25">
      <c r="A74" s="142" t="s">
        <v>1290</v>
      </c>
      <c r="B74" s="21" t="s">
        <v>213</v>
      </c>
      <c r="C74" s="26">
        <v>10517.5885</v>
      </c>
      <c r="D74" s="7" t="str">
        <f t="shared" si="12"/>
        <v>N/A</v>
      </c>
      <c r="E74" s="26">
        <v>16674.768496000001</v>
      </c>
      <c r="F74" s="7" t="str">
        <f t="shared" si="13"/>
        <v>N/A</v>
      </c>
      <c r="G74" s="26">
        <v>17812.631129000001</v>
      </c>
      <c r="H74" s="7" t="str">
        <f t="shared" si="14"/>
        <v>N/A</v>
      </c>
      <c r="I74" s="8">
        <v>58.54</v>
      </c>
      <c r="J74" s="8">
        <v>6.8239999999999998</v>
      </c>
      <c r="K74" s="25" t="s">
        <v>734</v>
      </c>
      <c r="L74" s="85" t="str">
        <f t="shared" si="15"/>
        <v>Yes</v>
      </c>
    </row>
    <row r="75" spans="1:12" x14ac:dyDescent="0.25">
      <c r="A75" s="142" t="s">
        <v>1291</v>
      </c>
      <c r="B75" s="21" t="s">
        <v>213</v>
      </c>
      <c r="C75" s="22">
        <v>6.0616869636999997</v>
      </c>
      <c r="D75" s="7" t="str">
        <f t="shared" si="12"/>
        <v>N/A</v>
      </c>
      <c r="E75" s="22">
        <v>8.6934500132999997</v>
      </c>
      <c r="F75" s="7" t="str">
        <f t="shared" si="13"/>
        <v>N/A</v>
      </c>
      <c r="G75" s="22">
        <v>9.0325430716999993</v>
      </c>
      <c r="H75" s="7" t="str">
        <f t="shared" si="14"/>
        <v>N/A</v>
      </c>
      <c r="I75" s="8">
        <v>43.42</v>
      </c>
      <c r="J75" s="8">
        <v>3.9009999999999998</v>
      </c>
      <c r="K75" s="25" t="s">
        <v>734</v>
      </c>
      <c r="L75" s="85" t="str">
        <f t="shared" si="15"/>
        <v>Yes</v>
      </c>
    </row>
    <row r="76" spans="1:12" ht="25" x14ac:dyDescent="0.25">
      <c r="A76" s="142" t="s">
        <v>545</v>
      </c>
      <c r="B76" s="21" t="s">
        <v>213</v>
      </c>
      <c r="C76" s="26">
        <v>7465460</v>
      </c>
      <c r="D76" s="7" t="str">
        <f t="shared" si="12"/>
        <v>N/A</v>
      </c>
      <c r="E76" s="26">
        <v>8005300</v>
      </c>
      <c r="F76" s="7" t="str">
        <f t="shared" si="13"/>
        <v>N/A</v>
      </c>
      <c r="G76" s="26">
        <v>8068451</v>
      </c>
      <c r="H76" s="7" t="str">
        <f t="shared" si="14"/>
        <v>N/A</v>
      </c>
      <c r="I76" s="8">
        <v>7.2309999999999999</v>
      </c>
      <c r="J76" s="8">
        <v>0.78890000000000005</v>
      </c>
      <c r="K76" s="25" t="s">
        <v>734</v>
      </c>
      <c r="L76" s="85" t="str">
        <f t="shared" si="15"/>
        <v>Yes</v>
      </c>
    </row>
    <row r="77" spans="1:12" x14ac:dyDescent="0.25">
      <c r="A77" s="142" t="s">
        <v>546</v>
      </c>
      <c r="B77" s="21" t="s">
        <v>213</v>
      </c>
      <c r="C77" s="22">
        <v>672</v>
      </c>
      <c r="D77" s="7" t="str">
        <f t="shared" si="12"/>
        <v>N/A</v>
      </c>
      <c r="E77" s="22">
        <v>478</v>
      </c>
      <c r="F77" s="7" t="str">
        <f t="shared" si="13"/>
        <v>N/A</v>
      </c>
      <c r="G77" s="22">
        <v>468</v>
      </c>
      <c r="H77" s="7" t="str">
        <f t="shared" si="14"/>
        <v>N/A</v>
      </c>
      <c r="I77" s="8">
        <v>-28.9</v>
      </c>
      <c r="J77" s="8">
        <v>-2.09</v>
      </c>
      <c r="K77" s="25" t="s">
        <v>734</v>
      </c>
      <c r="L77" s="85" t="str">
        <f t="shared" si="15"/>
        <v>Yes</v>
      </c>
    </row>
    <row r="78" spans="1:12" x14ac:dyDescent="0.25">
      <c r="A78" s="142" t="s">
        <v>1292</v>
      </c>
      <c r="B78" s="21" t="s">
        <v>213</v>
      </c>
      <c r="C78" s="26">
        <v>11109.315476</v>
      </c>
      <c r="D78" s="7" t="str">
        <f t="shared" si="12"/>
        <v>N/A</v>
      </c>
      <c r="E78" s="26">
        <v>16747.489539999999</v>
      </c>
      <c r="F78" s="7" t="str">
        <f t="shared" si="13"/>
        <v>N/A</v>
      </c>
      <c r="G78" s="26">
        <v>17240.279914999999</v>
      </c>
      <c r="H78" s="7" t="str">
        <f t="shared" si="14"/>
        <v>N/A</v>
      </c>
      <c r="I78" s="8">
        <v>50.75</v>
      </c>
      <c r="J78" s="8">
        <v>2.9420000000000002</v>
      </c>
      <c r="K78" s="25" t="s">
        <v>734</v>
      </c>
      <c r="L78" s="85" t="str">
        <f t="shared" si="15"/>
        <v>Yes</v>
      </c>
    </row>
    <row r="79" spans="1:12" ht="25" x14ac:dyDescent="0.25">
      <c r="A79" s="142" t="s">
        <v>547</v>
      </c>
      <c r="B79" s="21" t="s">
        <v>213</v>
      </c>
      <c r="C79" s="26">
        <v>4362836</v>
      </c>
      <c r="D79" s="7" t="str">
        <f t="shared" si="12"/>
        <v>N/A</v>
      </c>
      <c r="E79" s="26">
        <v>3010483</v>
      </c>
      <c r="F79" s="7" t="str">
        <f t="shared" si="13"/>
        <v>N/A</v>
      </c>
      <c r="G79" s="26">
        <v>4109418</v>
      </c>
      <c r="H79" s="7" t="str">
        <f t="shared" si="14"/>
        <v>N/A</v>
      </c>
      <c r="I79" s="8">
        <v>-31</v>
      </c>
      <c r="J79" s="8">
        <v>36.5</v>
      </c>
      <c r="K79" s="25" t="s">
        <v>734</v>
      </c>
      <c r="L79" s="85" t="str">
        <f t="shared" si="15"/>
        <v>No</v>
      </c>
    </row>
    <row r="80" spans="1:12" x14ac:dyDescent="0.25">
      <c r="A80" s="142" t="s">
        <v>548</v>
      </c>
      <c r="B80" s="21" t="s">
        <v>213</v>
      </c>
      <c r="C80" s="22">
        <v>348</v>
      </c>
      <c r="D80" s="7" t="str">
        <f t="shared" si="12"/>
        <v>N/A</v>
      </c>
      <c r="E80" s="22">
        <v>195</v>
      </c>
      <c r="F80" s="7" t="str">
        <f t="shared" si="13"/>
        <v>N/A</v>
      </c>
      <c r="G80" s="22">
        <v>202</v>
      </c>
      <c r="H80" s="7" t="str">
        <f t="shared" si="14"/>
        <v>N/A</v>
      </c>
      <c r="I80" s="8">
        <v>-44</v>
      </c>
      <c r="J80" s="8">
        <v>3.59</v>
      </c>
      <c r="K80" s="25" t="s">
        <v>734</v>
      </c>
      <c r="L80" s="85" t="str">
        <f t="shared" si="15"/>
        <v>Yes</v>
      </c>
    </row>
    <row r="81" spans="1:12" ht="25" x14ac:dyDescent="0.25">
      <c r="A81" s="142" t="s">
        <v>1293</v>
      </c>
      <c r="B81" s="21" t="s">
        <v>213</v>
      </c>
      <c r="C81" s="26">
        <v>12536.885057</v>
      </c>
      <c r="D81" s="7" t="str">
        <f t="shared" si="12"/>
        <v>N/A</v>
      </c>
      <c r="E81" s="26">
        <v>15438.374358999999</v>
      </c>
      <c r="F81" s="7" t="str">
        <f t="shared" si="13"/>
        <v>N/A</v>
      </c>
      <c r="G81" s="26">
        <v>20343.653464999999</v>
      </c>
      <c r="H81" s="7" t="str">
        <f t="shared" si="14"/>
        <v>N/A</v>
      </c>
      <c r="I81" s="8">
        <v>23.14</v>
      </c>
      <c r="J81" s="8">
        <v>31.77</v>
      </c>
      <c r="K81" s="25" t="s">
        <v>734</v>
      </c>
      <c r="L81" s="85" t="str">
        <f t="shared" si="15"/>
        <v>No</v>
      </c>
    </row>
    <row r="82" spans="1:12" x14ac:dyDescent="0.25">
      <c r="A82" s="142" t="s">
        <v>549</v>
      </c>
      <c r="B82" s="21" t="s">
        <v>213</v>
      </c>
      <c r="C82" s="26">
        <v>31349075</v>
      </c>
      <c r="D82" s="7" t="str">
        <f t="shared" si="12"/>
        <v>N/A</v>
      </c>
      <c r="E82" s="26">
        <v>16645181</v>
      </c>
      <c r="F82" s="7" t="str">
        <f t="shared" si="13"/>
        <v>N/A</v>
      </c>
      <c r="G82" s="26">
        <v>19571895</v>
      </c>
      <c r="H82" s="7" t="str">
        <f t="shared" si="14"/>
        <v>N/A</v>
      </c>
      <c r="I82" s="8">
        <v>-46.9</v>
      </c>
      <c r="J82" s="8">
        <v>17.579999999999998</v>
      </c>
      <c r="K82" s="25" t="s">
        <v>734</v>
      </c>
      <c r="L82" s="85" t="str">
        <f t="shared" si="15"/>
        <v>Yes</v>
      </c>
    </row>
    <row r="83" spans="1:12" x14ac:dyDescent="0.25">
      <c r="A83" s="142" t="s">
        <v>550</v>
      </c>
      <c r="B83" s="21" t="s">
        <v>213</v>
      </c>
      <c r="C83" s="22">
        <v>175</v>
      </c>
      <c r="D83" s="7" t="str">
        <f t="shared" si="12"/>
        <v>N/A</v>
      </c>
      <c r="E83" s="22">
        <v>66</v>
      </c>
      <c r="F83" s="7" t="str">
        <f t="shared" si="13"/>
        <v>N/A</v>
      </c>
      <c r="G83" s="22">
        <v>71</v>
      </c>
      <c r="H83" s="7" t="str">
        <f t="shared" si="14"/>
        <v>N/A</v>
      </c>
      <c r="I83" s="8">
        <v>-62.3</v>
      </c>
      <c r="J83" s="8">
        <v>7.5759999999999996</v>
      </c>
      <c r="K83" s="25" t="s">
        <v>734</v>
      </c>
      <c r="L83" s="85" t="str">
        <f t="shared" si="15"/>
        <v>Yes</v>
      </c>
    </row>
    <row r="84" spans="1:12" x14ac:dyDescent="0.25">
      <c r="A84" s="142" t="s">
        <v>1294</v>
      </c>
      <c r="B84" s="21" t="s">
        <v>213</v>
      </c>
      <c r="C84" s="26">
        <v>179137.57143000001</v>
      </c>
      <c r="D84" s="7" t="str">
        <f t="shared" si="12"/>
        <v>N/A</v>
      </c>
      <c r="E84" s="26">
        <v>252199.71212000001</v>
      </c>
      <c r="F84" s="7" t="str">
        <f t="shared" si="13"/>
        <v>N/A</v>
      </c>
      <c r="G84" s="26">
        <v>275660.49296</v>
      </c>
      <c r="H84" s="7" t="str">
        <f t="shared" si="14"/>
        <v>N/A</v>
      </c>
      <c r="I84" s="8">
        <v>40.79</v>
      </c>
      <c r="J84" s="8">
        <v>9.3019999999999996</v>
      </c>
      <c r="K84" s="25" t="s">
        <v>734</v>
      </c>
      <c r="L84" s="85" t="str">
        <f t="shared" si="15"/>
        <v>Yes</v>
      </c>
    </row>
    <row r="85" spans="1:12" x14ac:dyDescent="0.25">
      <c r="A85" s="142" t="s">
        <v>551</v>
      </c>
      <c r="B85" s="21" t="s">
        <v>213</v>
      </c>
      <c r="C85" s="26">
        <v>227717942</v>
      </c>
      <c r="D85" s="7" t="str">
        <f t="shared" si="12"/>
        <v>N/A</v>
      </c>
      <c r="E85" s="26">
        <v>225890683</v>
      </c>
      <c r="F85" s="7" t="str">
        <f t="shared" si="13"/>
        <v>N/A</v>
      </c>
      <c r="G85" s="26">
        <v>232558186</v>
      </c>
      <c r="H85" s="7" t="str">
        <f t="shared" si="14"/>
        <v>N/A</v>
      </c>
      <c r="I85" s="8">
        <v>-0.80200000000000005</v>
      </c>
      <c r="J85" s="8">
        <v>2.952</v>
      </c>
      <c r="K85" s="25" t="s">
        <v>734</v>
      </c>
      <c r="L85" s="85" t="str">
        <f t="shared" si="15"/>
        <v>Yes</v>
      </c>
    </row>
    <row r="86" spans="1:12" x14ac:dyDescent="0.25">
      <c r="A86" s="142" t="s">
        <v>552</v>
      </c>
      <c r="B86" s="21" t="s">
        <v>213</v>
      </c>
      <c r="C86" s="22">
        <v>4951</v>
      </c>
      <c r="D86" s="7" t="str">
        <f t="shared" si="12"/>
        <v>N/A</v>
      </c>
      <c r="E86" s="22">
        <v>4662</v>
      </c>
      <c r="F86" s="7" t="str">
        <f t="shared" si="13"/>
        <v>N/A</v>
      </c>
      <c r="G86" s="22">
        <v>4599</v>
      </c>
      <c r="H86" s="7" t="str">
        <f t="shared" si="14"/>
        <v>N/A</v>
      </c>
      <c r="I86" s="8">
        <v>-5.84</v>
      </c>
      <c r="J86" s="8">
        <v>-1.35</v>
      </c>
      <c r="K86" s="25" t="s">
        <v>734</v>
      </c>
      <c r="L86" s="85" t="str">
        <f t="shared" si="15"/>
        <v>Yes</v>
      </c>
    </row>
    <row r="87" spans="1:12" x14ac:dyDescent="0.25">
      <c r="A87" s="142" t="s">
        <v>1295</v>
      </c>
      <c r="B87" s="21" t="s">
        <v>213</v>
      </c>
      <c r="C87" s="26">
        <v>45994.332862000003</v>
      </c>
      <c r="D87" s="7" t="str">
        <f t="shared" si="12"/>
        <v>N/A</v>
      </c>
      <c r="E87" s="26">
        <v>48453.599956999999</v>
      </c>
      <c r="F87" s="7" t="str">
        <f t="shared" si="13"/>
        <v>N/A</v>
      </c>
      <c r="G87" s="26">
        <v>50567.120243999998</v>
      </c>
      <c r="H87" s="7" t="str">
        <f t="shared" si="14"/>
        <v>N/A</v>
      </c>
      <c r="I87" s="8">
        <v>5.3470000000000004</v>
      </c>
      <c r="J87" s="8">
        <v>4.3620000000000001</v>
      </c>
      <c r="K87" s="25" t="s">
        <v>734</v>
      </c>
      <c r="L87" s="85" t="str">
        <f t="shared" si="15"/>
        <v>Yes</v>
      </c>
    </row>
    <row r="88" spans="1:12" ht="25" x14ac:dyDescent="0.25">
      <c r="A88" s="142" t="s">
        <v>553</v>
      </c>
      <c r="B88" s="21" t="s">
        <v>213</v>
      </c>
      <c r="C88" s="26">
        <v>86483793</v>
      </c>
      <c r="D88" s="7" t="str">
        <f t="shared" si="12"/>
        <v>N/A</v>
      </c>
      <c r="E88" s="26">
        <v>14050446</v>
      </c>
      <c r="F88" s="7" t="str">
        <f t="shared" si="13"/>
        <v>N/A</v>
      </c>
      <c r="G88" s="26">
        <v>12943107</v>
      </c>
      <c r="H88" s="7" t="str">
        <f t="shared" si="14"/>
        <v>N/A</v>
      </c>
      <c r="I88" s="8">
        <v>-83.8</v>
      </c>
      <c r="J88" s="8">
        <v>-7.88</v>
      </c>
      <c r="K88" s="25" t="s">
        <v>734</v>
      </c>
      <c r="L88" s="85" t="str">
        <f t="shared" si="15"/>
        <v>Yes</v>
      </c>
    </row>
    <row r="89" spans="1:12" x14ac:dyDescent="0.25">
      <c r="A89" s="142" t="s">
        <v>554</v>
      </c>
      <c r="B89" s="21" t="s">
        <v>213</v>
      </c>
      <c r="C89" s="22">
        <v>207794</v>
      </c>
      <c r="D89" s="7" t="str">
        <f t="shared" si="12"/>
        <v>N/A</v>
      </c>
      <c r="E89" s="22">
        <v>29322</v>
      </c>
      <c r="F89" s="7" t="str">
        <f t="shared" si="13"/>
        <v>N/A</v>
      </c>
      <c r="G89" s="22">
        <v>25370</v>
      </c>
      <c r="H89" s="7" t="str">
        <f t="shared" si="14"/>
        <v>N/A</v>
      </c>
      <c r="I89" s="8">
        <v>-85.9</v>
      </c>
      <c r="J89" s="8">
        <v>-13.5</v>
      </c>
      <c r="K89" s="25" t="s">
        <v>734</v>
      </c>
      <c r="L89" s="85" t="str">
        <f t="shared" si="15"/>
        <v>Yes</v>
      </c>
    </row>
    <row r="90" spans="1:12" x14ac:dyDescent="0.25">
      <c r="A90" s="142" t="s">
        <v>1296</v>
      </c>
      <c r="B90" s="21" t="s">
        <v>213</v>
      </c>
      <c r="C90" s="26">
        <v>416.19966409</v>
      </c>
      <c r="D90" s="7" t="str">
        <f t="shared" si="12"/>
        <v>N/A</v>
      </c>
      <c r="E90" s="26">
        <v>479.17761408000001</v>
      </c>
      <c r="F90" s="7" t="str">
        <f t="shared" si="13"/>
        <v>N/A</v>
      </c>
      <c r="G90" s="26">
        <v>510.17370911</v>
      </c>
      <c r="H90" s="7" t="str">
        <f t="shared" si="14"/>
        <v>N/A</v>
      </c>
      <c r="I90" s="8">
        <v>15.13</v>
      </c>
      <c r="J90" s="8">
        <v>6.4690000000000003</v>
      </c>
      <c r="K90" s="25" t="s">
        <v>734</v>
      </c>
      <c r="L90" s="85" t="str">
        <f t="shared" si="15"/>
        <v>Yes</v>
      </c>
    </row>
    <row r="91" spans="1:12" x14ac:dyDescent="0.25">
      <c r="A91" s="142" t="s">
        <v>555</v>
      </c>
      <c r="B91" s="21" t="s">
        <v>213</v>
      </c>
      <c r="C91" s="26">
        <v>28135701</v>
      </c>
      <c r="D91" s="7" t="str">
        <f t="shared" si="12"/>
        <v>N/A</v>
      </c>
      <c r="E91" s="26">
        <v>1533987</v>
      </c>
      <c r="F91" s="7" t="str">
        <f t="shared" si="13"/>
        <v>N/A</v>
      </c>
      <c r="G91" s="26">
        <v>1374754</v>
      </c>
      <c r="H91" s="7" t="str">
        <f t="shared" si="14"/>
        <v>N/A</v>
      </c>
      <c r="I91" s="8">
        <v>-94.5</v>
      </c>
      <c r="J91" s="8">
        <v>-10.4</v>
      </c>
      <c r="K91" s="25" t="s">
        <v>734</v>
      </c>
      <c r="L91" s="85" t="str">
        <f t="shared" si="15"/>
        <v>Yes</v>
      </c>
    </row>
    <row r="92" spans="1:12" x14ac:dyDescent="0.25">
      <c r="A92" s="142" t="s">
        <v>556</v>
      </c>
      <c r="B92" s="21" t="s">
        <v>213</v>
      </c>
      <c r="C92" s="22">
        <v>82493</v>
      </c>
      <c r="D92" s="7" t="str">
        <f t="shared" si="12"/>
        <v>N/A</v>
      </c>
      <c r="E92" s="22">
        <v>6299</v>
      </c>
      <c r="F92" s="7" t="str">
        <f t="shared" si="13"/>
        <v>N/A</v>
      </c>
      <c r="G92" s="22">
        <v>5681</v>
      </c>
      <c r="H92" s="7" t="str">
        <f t="shared" si="14"/>
        <v>N/A</v>
      </c>
      <c r="I92" s="8">
        <v>-92.4</v>
      </c>
      <c r="J92" s="8">
        <v>-9.81</v>
      </c>
      <c r="K92" s="25" t="s">
        <v>734</v>
      </c>
      <c r="L92" s="85" t="str">
        <f t="shared" si="15"/>
        <v>Yes</v>
      </c>
    </row>
    <row r="93" spans="1:12" x14ac:dyDescent="0.25">
      <c r="A93" s="142" t="s">
        <v>1297</v>
      </c>
      <c r="B93" s="21" t="s">
        <v>213</v>
      </c>
      <c r="C93" s="26">
        <v>341.06773908000002</v>
      </c>
      <c r="D93" s="7" t="str">
        <f t="shared" si="12"/>
        <v>N/A</v>
      </c>
      <c r="E93" s="26">
        <v>243.52865534</v>
      </c>
      <c r="F93" s="7" t="str">
        <f t="shared" si="13"/>
        <v>N/A</v>
      </c>
      <c r="G93" s="26">
        <v>241.99155078000001</v>
      </c>
      <c r="H93" s="7" t="str">
        <f t="shared" si="14"/>
        <v>N/A</v>
      </c>
      <c r="I93" s="8">
        <v>-28.6</v>
      </c>
      <c r="J93" s="8">
        <v>-0.63100000000000001</v>
      </c>
      <c r="K93" s="25" t="s">
        <v>734</v>
      </c>
      <c r="L93" s="85" t="str">
        <f t="shared" si="15"/>
        <v>Yes</v>
      </c>
    </row>
    <row r="94" spans="1:12" ht="25" x14ac:dyDescent="0.25">
      <c r="A94" s="142" t="s">
        <v>557</v>
      </c>
      <c r="B94" s="21" t="s">
        <v>213</v>
      </c>
      <c r="C94" s="26">
        <v>2917577</v>
      </c>
      <c r="D94" s="7" t="str">
        <f t="shared" si="12"/>
        <v>N/A</v>
      </c>
      <c r="E94" s="26">
        <v>251420</v>
      </c>
      <c r="F94" s="7" t="str">
        <f t="shared" si="13"/>
        <v>N/A</v>
      </c>
      <c r="G94" s="26">
        <v>239902</v>
      </c>
      <c r="H94" s="7" t="str">
        <f t="shared" si="14"/>
        <v>N/A</v>
      </c>
      <c r="I94" s="8">
        <v>-91.4</v>
      </c>
      <c r="J94" s="8">
        <v>-4.58</v>
      </c>
      <c r="K94" s="25" t="s">
        <v>734</v>
      </c>
      <c r="L94" s="85" t="str">
        <f t="shared" si="15"/>
        <v>Yes</v>
      </c>
    </row>
    <row r="95" spans="1:12" x14ac:dyDescent="0.25">
      <c r="A95" s="142" t="s">
        <v>558</v>
      </c>
      <c r="B95" s="21" t="s">
        <v>213</v>
      </c>
      <c r="C95" s="22">
        <v>43987</v>
      </c>
      <c r="D95" s="7" t="str">
        <f t="shared" si="12"/>
        <v>N/A</v>
      </c>
      <c r="E95" s="22">
        <v>3137</v>
      </c>
      <c r="F95" s="7" t="str">
        <f t="shared" si="13"/>
        <v>N/A</v>
      </c>
      <c r="G95" s="22">
        <v>2942</v>
      </c>
      <c r="H95" s="7" t="str">
        <f t="shared" si="14"/>
        <v>N/A</v>
      </c>
      <c r="I95" s="8">
        <v>-92.9</v>
      </c>
      <c r="J95" s="8">
        <v>-6.22</v>
      </c>
      <c r="K95" s="25" t="s">
        <v>734</v>
      </c>
      <c r="L95" s="85" t="str">
        <f t="shared" si="15"/>
        <v>Yes</v>
      </c>
    </row>
    <row r="96" spans="1:12" ht="25" x14ac:dyDescent="0.25">
      <c r="A96" s="142" t="s">
        <v>1298</v>
      </c>
      <c r="B96" s="21" t="s">
        <v>213</v>
      </c>
      <c r="C96" s="26">
        <v>66.328165139999996</v>
      </c>
      <c r="D96" s="7" t="str">
        <f t="shared" si="12"/>
        <v>N/A</v>
      </c>
      <c r="E96" s="26">
        <v>80.146636913999998</v>
      </c>
      <c r="F96" s="7" t="str">
        <f t="shared" si="13"/>
        <v>N/A</v>
      </c>
      <c r="G96" s="26">
        <v>81.543847722999999</v>
      </c>
      <c r="H96" s="7" t="str">
        <f t="shared" si="14"/>
        <v>N/A</v>
      </c>
      <c r="I96" s="8">
        <v>20.83</v>
      </c>
      <c r="J96" s="8">
        <v>1.7430000000000001</v>
      </c>
      <c r="K96" s="25" t="s">
        <v>734</v>
      </c>
      <c r="L96" s="85" t="str">
        <f t="shared" si="15"/>
        <v>Yes</v>
      </c>
    </row>
    <row r="97" spans="1:12" ht="25" x14ac:dyDescent="0.25">
      <c r="A97" s="142" t="s">
        <v>559</v>
      </c>
      <c r="B97" s="21" t="s">
        <v>213</v>
      </c>
      <c r="C97" s="26">
        <v>36064990</v>
      </c>
      <c r="D97" s="7" t="str">
        <f t="shared" si="12"/>
        <v>N/A</v>
      </c>
      <c r="E97" s="26">
        <v>3213949</v>
      </c>
      <c r="F97" s="7" t="str">
        <f t="shared" si="13"/>
        <v>N/A</v>
      </c>
      <c r="G97" s="26">
        <v>2874570</v>
      </c>
      <c r="H97" s="7" t="str">
        <f t="shared" si="14"/>
        <v>N/A</v>
      </c>
      <c r="I97" s="8">
        <v>-91.1</v>
      </c>
      <c r="J97" s="8">
        <v>-10.6</v>
      </c>
      <c r="K97" s="25" t="s">
        <v>734</v>
      </c>
      <c r="L97" s="85" t="str">
        <f t="shared" si="15"/>
        <v>Yes</v>
      </c>
    </row>
    <row r="98" spans="1:12" x14ac:dyDescent="0.25">
      <c r="A98" s="142" t="s">
        <v>560</v>
      </c>
      <c r="B98" s="21" t="s">
        <v>213</v>
      </c>
      <c r="C98" s="22">
        <v>108182</v>
      </c>
      <c r="D98" s="7" t="str">
        <f t="shared" si="12"/>
        <v>N/A</v>
      </c>
      <c r="E98" s="22">
        <v>11965</v>
      </c>
      <c r="F98" s="7" t="str">
        <f t="shared" si="13"/>
        <v>N/A</v>
      </c>
      <c r="G98" s="22">
        <v>10557</v>
      </c>
      <c r="H98" s="7" t="str">
        <f t="shared" si="14"/>
        <v>N/A</v>
      </c>
      <c r="I98" s="8">
        <v>-88.9</v>
      </c>
      <c r="J98" s="8">
        <v>-11.8</v>
      </c>
      <c r="K98" s="25" t="s">
        <v>734</v>
      </c>
      <c r="L98" s="85" t="str">
        <f t="shared" si="15"/>
        <v>Yes</v>
      </c>
    </row>
    <row r="99" spans="1:12" x14ac:dyDescent="0.25">
      <c r="A99" s="142" t="s">
        <v>1299</v>
      </c>
      <c r="B99" s="21" t="s">
        <v>213</v>
      </c>
      <c r="C99" s="26">
        <v>333.37329684999997</v>
      </c>
      <c r="D99" s="7" t="str">
        <f t="shared" si="12"/>
        <v>N/A</v>
      </c>
      <c r="E99" s="26">
        <v>268.61253656000002</v>
      </c>
      <c r="F99" s="7" t="str">
        <f t="shared" si="13"/>
        <v>N/A</v>
      </c>
      <c r="G99" s="26">
        <v>272.29042342000002</v>
      </c>
      <c r="H99" s="7" t="str">
        <f t="shared" si="14"/>
        <v>N/A</v>
      </c>
      <c r="I99" s="8">
        <v>-19.399999999999999</v>
      </c>
      <c r="J99" s="8">
        <v>1.369</v>
      </c>
      <c r="K99" s="25" t="s">
        <v>734</v>
      </c>
      <c r="L99" s="85" t="str">
        <f t="shared" si="15"/>
        <v>Yes</v>
      </c>
    </row>
    <row r="100" spans="1:12" x14ac:dyDescent="0.25">
      <c r="A100" s="142" t="s">
        <v>561</v>
      </c>
      <c r="B100" s="21" t="s">
        <v>213</v>
      </c>
      <c r="C100" s="26">
        <v>21215781</v>
      </c>
      <c r="D100" s="7" t="str">
        <f t="shared" si="12"/>
        <v>N/A</v>
      </c>
      <c r="E100" s="26">
        <v>3396401</v>
      </c>
      <c r="F100" s="7" t="str">
        <f t="shared" si="13"/>
        <v>N/A</v>
      </c>
      <c r="G100" s="26">
        <v>3567706</v>
      </c>
      <c r="H100" s="7" t="str">
        <f t="shared" si="14"/>
        <v>N/A</v>
      </c>
      <c r="I100" s="8">
        <v>-84</v>
      </c>
      <c r="J100" s="8">
        <v>5.0439999999999996</v>
      </c>
      <c r="K100" s="25" t="s">
        <v>734</v>
      </c>
      <c r="L100" s="85" t="str">
        <f t="shared" si="15"/>
        <v>Yes</v>
      </c>
    </row>
    <row r="101" spans="1:12" x14ac:dyDescent="0.25">
      <c r="A101" s="142" t="s">
        <v>562</v>
      </c>
      <c r="B101" s="21" t="s">
        <v>213</v>
      </c>
      <c r="C101" s="22">
        <v>42755</v>
      </c>
      <c r="D101" s="7" t="str">
        <f t="shared" si="12"/>
        <v>N/A</v>
      </c>
      <c r="E101" s="22">
        <v>4578</v>
      </c>
      <c r="F101" s="7" t="str">
        <f t="shared" si="13"/>
        <v>N/A</v>
      </c>
      <c r="G101" s="22">
        <v>4327</v>
      </c>
      <c r="H101" s="7" t="str">
        <f t="shared" si="14"/>
        <v>N/A</v>
      </c>
      <c r="I101" s="8">
        <v>-89.3</v>
      </c>
      <c r="J101" s="8">
        <v>-5.48</v>
      </c>
      <c r="K101" s="25" t="s">
        <v>734</v>
      </c>
      <c r="L101" s="85" t="str">
        <f t="shared" si="15"/>
        <v>Yes</v>
      </c>
    </row>
    <row r="102" spans="1:12" x14ac:dyDescent="0.25">
      <c r="A102" s="142" t="s">
        <v>1300</v>
      </c>
      <c r="B102" s="21" t="s">
        <v>213</v>
      </c>
      <c r="C102" s="26">
        <v>496.21754181</v>
      </c>
      <c r="D102" s="7" t="str">
        <f t="shared" si="12"/>
        <v>N/A</v>
      </c>
      <c r="E102" s="26">
        <v>741.89624289999995</v>
      </c>
      <c r="F102" s="7" t="str">
        <f t="shared" si="13"/>
        <v>N/A</v>
      </c>
      <c r="G102" s="26">
        <v>824.52183961000003</v>
      </c>
      <c r="H102" s="7" t="str">
        <f t="shared" si="14"/>
        <v>N/A</v>
      </c>
      <c r="I102" s="8">
        <v>49.51</v>
      </c>
      <c r="J102" s="8">
        <v>11.14</v>
      </c>
      <c r="K102" s="25" t="s">
        <v>734</v>
      </c>
      <c r="L102" s="85" t="str">
        <f t="shared" si="15"/>
        <v>Yes</v>
      </c>
    </row>
    <row r="103" spans="1:12" ht="25" x14ac:dyDescent="0.25">
      <c r="A103" s="142" t="s">
        <v>563</v>
      </c>
      <c r="B103" s="21" t="s">
        <v>213</v>
      </c>
      <c r="C103" s="26">
        <v>67283954</v>
      </c>
      <c r="D103" s="7" t="str">
        <f t="shared" si="12"/>
        <v>N/A</v>
      </c>
      <c r="E103" s="26">
        <v>14249435</v>
      </c>
      <c r="F103" s="7" t="str">
        <f t="shared" si="13"/>
        <v>N/A</v>
      </c>
      <c r="G103" s="26">
        <v>12707143</v>
      </c>
      <c r="H103" s="7" t="str">
        <f t="shared" si="14"/>
        <v>N/A</v>
      </c>
      <c r="I103" s="8">
        <v>-78.8</v>
      </c>
      <c r="J103" s="8">
        <v>-10.8</v>
      </c>
      <c r="K103" s="25" t="s">
        <v>734</v>
      </c>
      <c r="L103" s="85" t="str">
        <f t="shared" si="15"/>
        <v>Yes</v>
      </c>
    </row>
    <row r="104" spans="1:12" x14ac:dyDescent="0.25">
      <c r="A104" s="142" t="s">
        <v>564</v>
      </c>
      <c r="B104" s="21" t="s">
        <v>213</v>
      </c>
      <c r="C104" s="22">
        <v>5672</v>
      </c>
      <c r="D104" s="7" t="str">
        <f t="shared" si="12"/>
        <v>N/A</v>
      </c>
      <c r="E104" s="22">
        <v>1005</v>
      </c>
      <c r="F104" s="7" t="str">
        <f t="shared" si="13"/>
        <v>N/A</v>
      </c>
      <c r="G104" s="22">
        <v>952</v>
      </c>
      <c r="H104" s="7" t="str">
        <f t="shared" si="14"/>
        <v>N/A</v>
      </c>
      <c r="I104" s="8">
        <v>-82.3</v>
      </c>
      <c r="J104" s="8">
        <v>-5.27</v>
      </c>
      <c r="K104" s="25" t="s">
        <v>734</v>
      </c>
      <c r="L104" s="85" t="str">
        <f t="shared" si="15"/>
        <v>Yes</v>
      </c>
    </row>
    <row r="105" spans="1:12" x14ac:dyDescent="0.25">
      <c r="A105" s="142" t="s">
        <v>1301</v>
      </c>
      <c r="B105" s="21" t="s">
        <v>213</v>
      </c>
      <c r="C105" s="26">
        <v>11862.474260000001</v>
      </c>
      <c r="D105" s="7" t="str">
        <f t="shared" si="12"/>
        <v>N/A</v>
      </c>
      <c r="E105" s="26">
        <v>14178.542289000001</v>
      </c>
      <c r="F105" s="7" t="str">
        <f t="shared" si="13"/>
        <v>N/A</v>
      </c>
      <c r="G105" s="26">
        <v>13347.839286</v>
      </c>
      <c r="H105" s="7" t="str">
        <f t="shared" si="14"/>
        <v>N/A</v>
      </c>
      <c r="I105" s="8">
        <v>19.52</v>
      </c>
      <c r="J105" s="8">
        <v>-5.86</v>
      </c>
      <c r="K105" s="25" t="s">
        <v>734</v>
      </c>
      <c r="L105" s="85" t="str">
        <f t="shared" si="15"/>
        <v>Yes</v>
      </c>
    </row>
    <row r="106" spans="1:12" x14ac:dyDescent="0.25">
      <c r="A106" s="142" t="s">
        <v>565</v>
      </c>
      <c r="B106" s="21" t="s">
        <v>213</v>
      </c>
      <c r="C106" s="26">
        <v>45723785</v>
      </c>
      <c r="D106" s="7" t="str">
        <f t="shared" si="12"/>
        <v>N/A</v>
      </c>
      <c r="E106" s="26">
        <v>5833550</v>
      </c>
      <c r="F106" s="7" t="str">
        <f t="shared" si="13"/>
        <v>N/A</v>
      </c>
      <c r="G106" s="26">
        <v>5327915</v>
      </c>
      <c r="H106" s="7" t="str">
        <f t="shared" si="14"/>
        <v>N/A</v>
      </c>
      <c r="I106" s="8">
        <v>-87.2</v>
      </c>
      <c r="J106" s="8">
        <v>-8.67</v>
      </c>
      <c r="K106" s="25" t="s">
        <v>734</v>
      </c>
      <c r="L106" s="85" t="str">
        <f t="shared" si="15"/>
        <v>Yes</v>
      </c>
    </row>
    <row r="107" spans="1:12" x14ac:dyDescent="0.25">
      <c r="A107" s="142" t="s">
        <v>566</v>
      </c>
      <c r="B107" s="21" t="s">
        <v>213</v>
      </c>
      <c r="C107" s="22">
        <v>156797</v>
      </c>
      <c r="D107" s="7" t="str">
        <f t="shared" si="12"/>
        <v>N/A</v>
      </c>
      <c r="E107" s="22">
        <v>21059</v>
      </c>
      <c r="F107" s="7" t="str">
        <f t="shared" si="13"/>
        <v>N/A</v>
      </c>
      <c r="G107" s="22">
        <v>19089</v>
      </c>
      <c r="H107" s="7" t="str">
        <f t="shared" si="14"/>
        <v>N/A</v>
      </c>
      <c r="I107" s="8">
        <v>-86.6</v>
      </c>
      <c r="J107" s="8">
        <v>-9.35</v>
      </c>
      <c r="K107" s="25" t="s">
        <v>734</v>
      </c>
      <c r="L107" s="85" t="str">
        <f t="shared" si="15"/>
        <v>Yes</v>
      </c>
    </row>
    <row r="108" spans="1:12" x14ac:dyDescent="0.25">
      <c r="A108" s="142" t="s">
        <v>1302</v>
      </c>
      <c r="B108" s="21" t="s">
        <v>213</v>
      </c>
      <c r="C108" s="26">
        <v>291.61135098</v>
      </c>
      <c r="D108" s="7" t="str">
        <f t="shared" si="12"/>
        <v>N/A</v>
      </c>
      <c r="E108" s="26">
        <v>277.00982952999999</v>
      </c>
      <c r="F108" s="7" t="str">
        <f t="shared" si="13"/>
        <v>N/A</v>
      </c>
      <c r="G108" s="26">
        <v>279.10917282000003</v>
      </c>
      <c r="H108" s="7" t="str">
        <f t="shared" si="14"/>
        <v>N/A</v>
      </c>
      <c r="I108" s="8">
        <v>-5.01</v>
      </c>
      <c r="J108" s="8">
        <v>0.75790000000000002</v>
      </c>
      <c r="K108" s="25" t="s">
        <v>734</v>
      </c>
      <c r="L108" s="85" t="str">
        <f t="shared" si="15"/>
        <v>Yes</v>
      </c>
    </row>
    <row r="109" spans="1:12" x14ac:dyDescent="0.25">
      <c r="A109" s="142" t="s">
        <v>567</v>
      </c>
      <c r="B109" s="21" t="s">
        <v>213</v>
      </c>
      <c r="C109" s="26">
        <v>242853208</v>
      </c>
      <c r="D109" s="7" t="str">
        <f t="shared" si="12"/>
        <v>N/A</v>
      </c>
      <c r="E109" s="26">
        <v>29327494</v>
      </c>
      <c r="F109" s="7" t="str">
        <f t="shared" si="13"/>
        <v>N/A</v>
      </c>
      <c r="G109" s="26">
        <v>31685188</v>
      </c>
      <c r="H109" s="7" t="str">
        <f t="shared" si="14"/>
        <v>N/A</v>
      </c>
      <c r="I109" s="8">
        <v>-87.9</v>
      </c>
      <c r="J109" s="8">
        <v>8.0389999999999997</v>
      </c>
      <c r="K109" s="25" t="s">
        <v>734</v>
      </c>
      <c r="L109" s="85" t="str">
        <f t="shared" si="15"/>
        <v>Yes</v>
      </c>
    </row>
    <row r="110" spans="1:12" x14ac:dyDescent="0.25">
      <c r="A110" s="142" t="s">
        <v>568</v>
      </c>
      <c r="B110" s="21" t="s">
        <v>213</v>
      </c>
      <c r="C110" s="22">
        <v>198369</v>
      </c>
      <c r="D110" s="7" t="str">
        <f t="shared" si="12"/>
        <v>N/A</v>
      </c>
      <c r="E110" s="22">
        <v>22905</v>
      </c>
      <c r="F110" s="7" t="str">
        <f t="shared" si="13"/>
        <v>N/A</v>
      </c>
      <c r="G110" s="22">
        <v>19495</v>
      </c>
      <c r="H110" s="7" t="str">
        <f t="shared" si="14"/>
        <v>N/A</v>
      </c>
      <c r="I110" s="8">
        <v>-88.5</v>
      </c>
      <c r="J110" s="8">
        <v>-14.9</v>
      </c>
      <c r="K110" s="25" t="s">
        <v>734</v>
      </c>
      <c r="L110" s="85" t="str">
        <f t="shared" si="15"/>
        <v>Yes</v>
      </c>
    </row>
    <row r="111" spans="1:12" x14ac:dyDescent="0.25">
      <c r="A111" s="142" t="s">
        <v>1303</v>
      </c>
      <c r="B111" s="21" t="s">
        <v>213</v>
      </c>
      <c r="C111" s="26">
        <v>1224.2497971</v>
      </c>
      <c r="D111" s="7" t="str">
        <f t="shared" si="12"/>
        <v>N/A</v>
      </c>
      <c r="E111" s="26">
        <v>1280.3970311999999</v>
      </c>
      <c r="F111" s="7" t="str">
        <f t="shared" si="13"/>
        <v>N/A</v>
      </c>
      <c r="G111" s="26">
        <v>1625.2981789999999</v>
      </c>
      <c r="H111" s="7" t="str">
        <f t="shared" si="14"/>
        <v>N/A</v>
      </c>
      <c r="I111" s="8">
        <v>4.5860000000000003</v>
      </c>
      <c r="J111" s="8">
        <v>26.94</v>
      </c>
      <c r="K111" s="25" t="s">
        <v>734</v>
      </c>
      <c r="L111" s="85" t="str">
        <f t="shared" si="15"/>
        <v>Yes</v>
      </c>
    </row>
    <row r="112" spans="1:12" ht="25" x14ac:dyDescent="0.25">
      <c r="A112" s="142" t="s">
        <v>569</v>
      </c>
      <c r="B112" s="21" t="s">
        <v>213</v>
      </c>
      <c r="C112" s="26">
        <v>68625461</v>
      </c>
      <c r="D112" s="7" t="str">
        <f t="shared" si="12"/>
        <v>N/A</v>
      </c>
      <c r="E112" s="26">
        <v>32720024</v>
      </c>
      <c r="F112" s="7" t="str">
        <f t="shared" si="13"/>
        <v>N/A</v>
      </c>
      <c r="G112" s="26">
        <v>41064331</v>
      </c>
      <c r="H112" s="7" t="str">
        <f t="shared" si="14"/>
        <v>N/A</v>
      </c>
      <c r="I112" s="8">
        <v>-52.3</v>
      </c>
      <c r="J112" s="8">
        <v>25.5</v>
      </c>
      <c r="K112" s="25" t="s">
        <v>734</v>
      </c>
      <c r="L112" s="85" t="str">
        <f t="shared" si="15"/>
        <v>Yes</v>
      </c>
    </row>
    <row r="113" spans="1:12" x14ac:dyDescent="0.25">
      <c r="A113" s="142" t="s">
        <v>570</v>
      </c>
      <c r="B113" s="21" t="s">
        <v>213</v>
      </c>
      <c r="C113" s="22">
        <v>18158</v>
      </c>
      <c r="D113" s="7" t="str">
        <f t="shared" si="12"/>
        <v>N/A</v>
      </c>
      <c r="E113" s="22">
        <v>3506</v>
      </c>
      <c r="F113" s="7" t="str">
        <f t="shared" si="13"/>
        <v>N/A</v>
      </c>
      <c r="G113" s="22">
        <v>3502</v>
      </c>
      <c r="H113" s="7" t="str">
        <f t="shared" si="14"/>
        <v>N/A</v>
      </c>
      <c r="I113" s="8">
        <v>-80.7</v>
      </c>
      <c r="J113" s="8">
        <v>-0.114</v>
      </c>
      <c r="K113" s="25" t="s">
        <v>734</v>
      </c>
      <c r="L113" s="85" t="str">
        <f t="shared" si="15"/>
        <v>Yes</v>
      </c>
    </row>
    <row r="114" spans="1:12" ht="25" x14ac:dyDescent="0.25">
      <c r="A114" s="142" t="s">
        <v>1304</v>
      </c>
      <c r="B114" s="21" t="s">
        <v>213</v>
      </c>
      <c r="C114" s="26">
        <v>3779.3513051999998</v>
      </c>
      <c r="D114" s="7" t="str">
        <f t="shared" si="12"/>
        <v>N/A</v>
      </c>
      <c r="E114" s="26">
        <v>9332.5795779</v>
      </c>
      <c r="F114" s="7" t="str">
        <f t="shared" si="13"/>
        <v>N/A</v>
      </c>
      <c r="G114" s="26">
        <v>11725.965448000001</v>
      </c>
      <c r="H114" s="7" t="str">
        <f t="shared" si="14"/>
        <v>N/A</v>
      </c>
      <c r="I114" s="8">
        <v>146.9</v>
      </c>
      <c r="J114" s="8">
        <v>25.65</v>
      </c>
      <c r="K114" s="25" t="s">
        <v>734</v>
      </c>
      <c r="L114" s="85" t="str">
        <f t="shared" si="15"/>
        <v>Yes</v>
      </c>
    </row>
    <row r="115" spans="1:12" ht="25" x14ac:dyDescent="0.25">
      <c r="A115" s="142" t="s">
        <v>571</v>
      </c>
      <c r="B115" s="21" t="s">
        <v>213</v>
      </c>
      <c r="C115" s="26">
        <v>8029580</v>
      </c>
      <c r="D115" s="7" t="str">
        <f t="shared" si="12"/>
        <v>N/A</v>
      </c>
      <c r="E115" s="26">
        <v>1979868</v>
      </c>
      <c r="F115" s="7" t="str">
        <f t="shared" si="13"/>
        <v>N/A</v>
      </c>
      <c r="G115" s="26">
        <v>2122087</v>
      </c>
      <c r="H115" s="7" t="str">
        <f t="shared" si="14"/>
        <v>N/A</v>
      </c>
      <c r="I115" s="8">
        <v>-75.3</v>
      </c>
      <c r="J115" s="8">
        <v>7.1829999999999998</v>
      </c>
      <c r="K115" s="25" t="s">
        <v>734</v>
      </c>
      <c r="L115" s="85" t="str">
        <f t="shared" si="15"/>
        <v>Yes</v>
      </c>
    </row>
    <row r="116" spans="1:12" x14ac:dyDescent="0.25">
      <c r="A116" s="84" t="s">
        <v>572</v>
      </c>
      <c r="B116" s="21" t="s">
        <v>213</v>
      </c>
      <c r="C116" s="22">
        <v>17868</v>
      </c>
      <c r="D116" s="7" t="str">
        <f t="shared" si="12"/>
        <v>N/A</v>
      </c>
      <c r="E116" s="22">
        <v>4025</v>
      </c>
      <c r="F116" s="7" t="str">
        <f t="shared" si="13"/>
        <v>N/A</v>
      </c>
      <c r="G116" s="22">
        <v>3783</v>
      </c>
      <c r="H116" s="7" t="str">
        <f t="shared" si="14"/>
        <v>N/A</v>
      </c>
      <c r="I116" s="8">
        <v>-77.5</v>
      </c>
      <c r="J116" s="8">
        <v>-6.01</v>
      </c>
      <c r="K116" s="25" t="s">
        <v>734</v>
      </c>
      <c r="L116" s="85" t="str">
        <f t="shared" si="15"/>
        <v>Yes</v>
      </c>
    </row>
    <row r="117" spans="1:12" ht="25" x14ac:dyDescent="0.25">
      <c r="A117" s="84" t="s">
        <v>1305</v>
      </c>
      <c r="B117" s="21" t="s">
        <v>213</v>
      </c>
      <c r="C117" s="26">
        <v>449.38325498</v>
      </c>
      <c r="D117" s="7" t="str">
        <f t="shared" si="12"/>
        <v>N/A</v>
      </c>
      <c r="E117" s="26">
        <v>491.89267081000003</v>
      </c>
      <c r="F117" s="7" t="str">
        <f t="shared" si="13"/>
        <v>N/A</v>
      </c>
      <c r="G117" s="26">
        <v>560.95347607999997</v>
      </c>
      <c r="H117" s="7" t="str">
        <f t="shared" si="14"/>
        <v>N/A</v>
      </c>
      <c r="I117" s="8">
        <v>9.4600000000000009</v>
      </c>
      <c r="J117" s="8">
        <v>14.04</v>
      </c>
      <c r="K117" s="25" t="s">
        <v>734</v>
      </c>
      <c r="L117" s="85" t="str">
        <f t="shared" si="15"/>
        <v>Yes</v>
      </c>
    </row>
    <row r="118" spans="1:12" ht="25" x14ac:dyDescent="0.25">
      <c r="A118" s="116" t="s">
        <v>573</v>
      </c>
      <c r="B118" s="21" t="s">
        <v>213</v>
      </c>
      <c r="C118" s="26">
        <v>765</v>
      </c>
      <c r="D118" s="7" t="str">
        <f t="shared" si="12"/>
        <v>N/A</v>
      </c>
      <c r="E118" s="26">
        <v>1921</v>
      </c>
      <c r="F118" s="7" t="str">
        <f t="shared" si="13"/>
        <v>N/A</v>
      </c>
      <c r="G118" s="26">
        <v>1392</v>
      </c>
      <c r="H118" s="7" t="str">
        <f t="shared" si="14"/>
        <v>N/A</v>
      </c>
      <c r="I118" s="8">
        <v>151.1</v>
      </c>
      <c r="J118" s="8">
        <v>-27.5</v>
      </c>
      <c r="K118" s="25" t="s">
        <v>734</v>
      </c>
      <c r="L118" s="85" t="str">
        <f t="shared" si="15"/>
        <v>Yes</v>
      </c>
    </row>
    <row r="119" spans="1:12" x14ac:dyDescent="0.25">
      <c r="A119" s="116" t="s">
        <v>574</v>
      </c>
      <c r="B119" s="21" t="s">
        <v>213</v>
      </c>
      <c r="C119" s="22">
        <v>11</v>
      </c>
      <c r="D119" s="7" t="str">
        <f t="shared" si="12"/>
        <v>N/A</v>
      </c>
      <c r="E119" s="22">
        <v>11</v>
      </c>
      <c r="F119" s="7" t="str">
        <f t="shared" si="13"/>
        <v>N/A</v>
      </c>
      <c r="G119" s="22">
        <v>11</v>
      </c>
      <c r="H119" s="7" t="str">
        <f t="shared" si="14"/>
        <v>N/A</v>
      </c>
      <c r="I119" s="8">
        <v>0</v>
      </c>
      <c r="J119" s="8">
        <v>0</v>
      </c>
      <c r="K119" s="25" t="s">
        <v>734</v>
      </c>
      <c r="L119" s="85" t="str">
        <f t="shared" si="15"/>
        <v>Yes</v>
      </c>
    </row>
    <row r="120" spans="1:12" ht="25" x14ac:dyDescent="0.25">
      <c r="A120" s="116" t="s">
        <v>1306</v>
      </c>
      <c r="B120" s="21" t="s">
        <v>213</v>
      </c>
      <c r="C120" s="26">
        <v>765</v>
      </c>
      <c r="D120" s="7" t="str">
        <f t="shared" si="12"/>
        <v>N/A</v>
      </c>
      <c r="E120" s="26">
        <v>1921</v>
      </c>
      <c r="F120" s="7" t="str">
        <f t="shared" si="13"/>
        <v>N/A</v>
      </c>
      <c r="G120" s="26">
        <v>1392</v>
      </c>
      <c r="H120" s="7" t="str">
        <f t="shared" si="14"/>
        <v>N/A</v>
      </c>
      <c r="I120" s="8">
        <v>151.1</v>
      </c>
      <c r="J120" s="8">
        <v>-27.5</v>
      </c>
      <c r="K120" s="25" t="s">
        <v>734</v>
      </c>
      <c r="L120" s="85" t="str">
        <f t="shared" si="15"/>
        <v>Yes</v>
      </c>
    </row>
    <row r="121" spans="1:12" ht="25" x14ac:dyDescent="0.25">
      <c r="A121" s="116" t="s">
        <v>575</v>
      </c>
      <c r="B121" s="21" t="s">
        <v>213</v>
      </c>
      <c r="C121" s="26">
        <v>9229959</v>
      </c>
      <c r="D121" s="7" t="str">
        <f t="shared" si="12"/>
        <v>N/A</v>
      </c>
      <c r="E121" s="26">
        <v>1603837</v>
      </c>
      <c r="F121" s="7" t="str">
        <f t="shared" si="13"/>
        <v>N/A</v>
      </c>
      <c r="G121" s="26">
        <v>1485687</v>
      </c>
      <c r="H121" s="7" t="str">
        <f t="shared" si="14"/>
        <v>N/A</v>
      </c>
      <c r="I121" s="8">
        <v>-82.6</v>
      </c>
      <c r="J121" s="8">
        <v>-7.37</v>
      </c>
      <c r="K121" s="25" t="s">
        <v>734</v>
      </c>
      <c r="L121" s="85" t="str">
        <f t="shared" si="15"/>
        <v>Yes</v>
      </c>
    </row>
    <row r="122" spans="1:12" x14ac:dyDescent="0.25">
      <c r="A122" s="116" t="s">
        <v>576</v>
      </c>
      <c r="B122" s="21" t="s">
        <v>213</v>
      </c>
      <c r="C122" s="22">
        <v>8750</v>
      </c>
      <c r="D122" s="7" t="str">
        <f t="shared" si="12"/>
        <v>N/A</v>
      </c>
      <c r="E122" s="22">
        <v>1691</v>
      </c>
      <c r="F122" s="7" t="str">
        <f t="shared" si="13"/>
        <v>N/A</v>
      </c>
      <c r="G122" s="22">
        <v>1521</v>
      </c>
      <c r="H122" s="7" t="str">
        <f t="shared" si="14"/>
        <v>N/A</v>
      </c>
      <c r="I122" s="8">
        <v>-80.7</v>
      </c>
      <c r="J122" s="8">
        <v>-10.1</v>
      </c>
      <c r="K122" s="25" t="s">
        <v>734</v>
      </c>
      <c r="L122" s="85" t="str">
        <f t="shared" si="15"/>
        <v>Yes</v>
      </c>
    </row>
    <row r="123" spans="1:12" ht="25" x14ac:dyDescent="0.25">
      <c r="A123" s="116" t="s">
        <v>1307</v>
      </c>
      <c r="B123" s="21" t="s">
        <v>213</v>
      </c>
      <c r="C123" s="26">
        <v>1054.8524571</v>
      </c>
      <c r="D123" s="7" t="str">
        <f t="shared" si="12"/>
        <v>N/A</v>
      </c>
      <c r="E123" s="26">
        <v>948.45476050000002</v>
      </c>
      <c r="F123" s="7" t="str">
        <f t="shared" si="13"/>
        <v>N/A</v>
      </c>
      <c r="G123" s="26">
        <v>976.78303747999996</v>
      </c>
      <c r="H123" s="7" t="str">
        <f t="shared" si="14"/>
        <v>N/A</v>
      </c>
      <c r="I123" s="8">
        <v>-10.1</v>
      </c>
      <c r="J123" s="8">
        <v>2.9870000000000001</v>
      </c>
      <c r="K123" s="25" t="s">
        <v>734</v>
      </c>
      <c r="L123" s="85" t="str">
        <f t="shared" si="15"/>
        <v>Yes</v>
      </c>
    </row>
    <row r="124" spans="1:12" ht="25" x14ac:dyDescent="0.25">
      <c r="A124" s="116" t="s">
        <v>577</v>
      </c>
      <c r="B124" s="21" t="s">
        <v>213</v>
      </c>
      <c r="C124" s="26">
        <v>6349158</v>
      </c>
      <c r="D124" s="7" t="str">
        <f t="shared" si="12"/>
        <v>N/A</v>
      </c>
      <c r="E124" s="26">
        <v>818667</v>
      </c>
      <c r="F124" s="7" t="str">
        <f t="shared" si="13"/>
        <v>N/A</v>
      </c>
      <c r="G124" s="26">
        <v>833494</v>
      </c>
      <c r="H124" s="7" t="str">
        <f t="shared" si="14"/>
        <v>N/A</v>
      </c>
      <c r="I124" s="8">
        <v>-87.1</v>
      </c>
      <c r="J124" s="8">
        <v>1.8109999999999999</v>
      </c>
      <c r="K124" s="25" t="s">
        <v>734</v>
      </c>
      <c r="L124" s="85" t="str">
        <f t="shared" si="15"/>
        <v>Yes</v>
      </c>
    </row>
    <row r="125" spans="1:12" x14ac:dyDescent="0.25">
      <c r="A125" s="108" t="s">
        <v>578</v>
      </c>
      <c r="B125" s="21" t="s">
        <v>213</v>
      </c>
      <c r="C125" s="22">
        <v>2892</v>
      </c>
      <c r="D125" s="7" t="str">
        <f t="shared" si="12"/>
        <v>N/A</v>
      </c>
      <c r="E125" s="22">
        <v>582</v>
      </c>
      <c r="F125" s="7" t="str">
        <f t="shared" si="13"/>
        <v>N/A</v>
      </c>
      <c r="G125" s="22">
        <v>521</v>
      </c>
      <c r="H125" s="7" t="str">
        <f t="shared" si="14"/>
        <v>N/A</v>
      </c>
      <c r="I125" s="8">
        <v>-79.900000000000006</v>
      </c>
      <c r="J125" s="8">
        <v>-10.5</v>
      </c>
      <c r="K125" s="25" t="s">
        <v>734</v>
      </c>
      <c r="L125" s="85" t="str">
        <f t="shared" si="15"/>
        <v>Yes</v>
      </c>
    </row>
    <row r="126" spans="1:12" ht="25" x14ac:dyDescent="0.25">
      <c r="A126" s="108" t="s">
        <v>1308</v>
      </c>
      <c r="B126" s="21" t="s">
        <v>213</v>
      </c>
      <c r="C126" s="26">
        <v>2195.4211617999999</v>
      </c>
      <c r="D126" s="7" t="str">
        <f t="shared" si="12"/>
        <v>N/A</v>
      </c>
      <c r="E126" s="26">
        <v>1406.6443299</v>
      </c>
      <c r="F126" s="7" t="str">
        <f t="shared" si="13"/>
        <v>N/A</v>
      </c>
      <c r="G126" s="26">
        <v>1599.7965451</v>
      </c>
      <c r="H126" s="7" t="str">
        <f t="shared" si="14"/>
        <v>N/A</v>
      </c>
      <c r="I126" s="8">
        <v>-35.9</v>
      </c>
      <c r="J126" s="8">
        <v>13.73</v>
      </c>
      <c r="K126" s="25" t="s">
        <v>734</v>
      </c>
      <c r="L126" s="85" t="str">
        <f t="shared" si="15"/>
        <v>Yes</v>
      </c>
    </row>
    <row r="127" spans="1:12" ht="25" x14ac:dyDescent="0.25">
      <c r="A127" s="108" t="s">
        <v>579</v>
      </c>
      <c r="B127" s="21" t="s">
        <v>213</v>
      </c>
      <c r="C127" s="26">
        <v>658467</v>
      </c>
      <c r="D127" s="7" t="str">
        <f t="shared" si="12"/>
        <v>N/A</v>
      </c>
      <c r="E127" s="26">
        <v>64692</v>
      </c>
      <c r="F127" s="7" t="str">
        <f t="shared" si="13"/>
        <v>N/A</v>
      </c>
      <c r="G127" s="26">
        <v>59486</v>
      </c>
      <c r="H127" s="7" t="str">
        <f t="shared" si="14"/>
        <v>N/A</v>
      </c>
      <c r="I127" s="8">
        <v>-90.2</v>
      </c>
      <c r="J127" s="8">
        <v>-8.0500000000000007</v>
      </c>
      <c r="K127" s="25" t="s">
        <v>734</v>
      </c>
      <c r="L127" s="85" t="str">
        <f t="shared" si="15"/>
        <v>Yes</v>
      </c>
    </row>
    <row r="128" spans="1:12" x14ac:dyDescent="0.25">
      <c r="A128" s="108" t="s">
        <v>580</v>
      </c>
      <c r="B128" s="21" t="s">
        <v>213</v>
      </c>
      <c r="C128" s="22">
        <v>2351</v>
      </c>
      <c r="D128" s="7" t="str">
        <f t="shared" si="12"/>
        <v>N/A</v>
      </c>
      <c r="E128" s="22">
        <v>202</v>
      </c>
      <c r="F128" s="7" t="str">
        <f t="shared" si="13"/>
        <v>N/A</v>
      </c>
      <c r="G128" s="22">
        <v>161</v>
      </c>
      <c r="H128" s="7" t="str">
        <f t="shared" si="14"/>
        <v>N/A</v>
      </c>
      <c r="I128" s="8">
        <v>-91.4</v>
      </c>
      <c r="J128" s="8">
        <v>-20.3</v>
      </c>
      <c r="K128" s="25" t="s">
        <v>734</v>
      </c>
      <c r="L128" s="85" t="str">
        <f t="shared" si="15"/>
        <v>Yes</v>
      </c>
    </row>
    <row r="129" spans="1:12" ht="25" x14ac:dyDescent="0.25">
      <c r="A129" s="108" t="s">
        <v>1309</v>
      </c>
      <c r="B129" s="21" t="s">
        <v>213</v>
      </c>
      <c r="C129" s="26">
        <v>280.07954061999999</v>
      </c>
      <c r="D129" s="7" t="str">
        <f t="shared" si="12"/>
        <v>N/A</v>
      </c>
      <c r="E129" s="26">
        <v>320.25742573999997</v>
      </c>
      <c r="F129" s="7" t="str">
        <f t="shared" si="13"/>
        <v>N/A</v>
      </c>
      <c r="G129" s="26">
        <v>369.47826086999999</v>
      </c>
      <c r="H129" s="7" t="str">
        <f t="shared" si="14"/>
        <v>N/A</v>
      </c>
      <c r="I129" s="8">
        <v>14.35</v>
      </c>
      <c r="J129" s="8">
        <v>15.37</v>
      </c>
      <c r="K129" s="25" t="s">
        <v>734</v>
      </c>
      <c r="L129" s="85" t="str">
        <f t="shared" si="15"/>
        <v>Yes</v>
      </c>
    </row>
    <row r="130" spans="1:12" x14ac:dyDescent="0.25">
      <c r="A130" s="108" t="s">
        <v>581</v>
      </c>
      <c r="B130" s="21" t="s">
        <v>213</v>
      </c>
      <c r="C130" s="26">
        <v>5931115</v>
      </c>
      <c r="D130" s="7" t="str">
        <f t="shared" si="12"/>
        <v>N/A</v>
      </c>
      <c r="E130" s="26">
        <v>3757623</v>
      </c>
      <c r="F130" s="7" t="str">
        <f t="shared" si="13"/>
        <v>N/A</v>
      </c>
      <c r="G130" s="26">
        <v>4292200</v>
      </c>
      <c r="H130" s="7" t="str">
        <f t="shared" si="14"/>
        <v>N/A</v>
      </c>
      <c r="I130" s="8">
        <v>-36.6</v>
      </c>
      <c r="J130" s="8">
        <v>14.23</v>
      </c>
      <c r="K130" s="25" t="s">
        <v>734</v>
      </c>
      <c r="L130" s="85" t="str">
        <f t="shared" si="15"/>
        <v>Yes</v>
      </c>
    </row>
    <row r="131" spans="1:12" x14ac:dyDescent="0.25">
      <c r="A131" s="108" t="s">
        <v>582</v>
      </c>
      <c r="B131" s="21" t="s">
        <v>213</v>
      </c>
      <c r="C131" s="22">
        <v>695</v>
      </c>
      <c r="D131" s="7" t="str">
        <f t="shared" si="12"/>
        <v>N/A</v>
      </c>
      <c r="E131" s="22">
        <v>436</v>
      </c>
      <c r="F131" s="7" t="str">
        <f t="shared" si="13"/>
        <v>N/A</v>
      </c>
      <c r="G131" s="22">
        <v>389</v>
      </c>
      <c r="H131" s="7" t="str">
        <f t="shared" si="14"/>
        <v>N/A</v>
      </c>
      <c r="I131" s="8">
        <v>-37.299999999999997</v>
      </c>
      <c r="J131" s="8">
        <v>-10.8</v>
      </c>
      <c r="K131" s="25" t="s">
        <v>734</v>
      </c>
      <c r="L131" s="85" t="str">
        <f t="shared" si="15"/>
        <v>Yes</v>
      </c>
    </row>
    <row r="132" spans="1:12" x14ac:dyDescent="0.25">
      <c r="A132" s="108" t="s">
        <v>1310</v>
      </c>
      <c r="B132" s="21" t="s">
        <v>213</v>
      </c>
      <c r="C132" s="26">
        <v>8533.9784173000007</v>
      </c>
      <c r="D132" s="7" t="str">
        <f t="shared" si="12"/>
        <v>N/A</v>
      </c>
      <c r="E132" s="26">
        <v>8618.4013761000006</v>
      </c>
      <c r="F132" s="7" t="str">
        <f t="shared" si="13"/>
        <v>N/A</v>
      </c>
      <c r="G132" s="26">
        <v>11033.933161999999</v>
      </c>
      <c r="H132" s="7" t="str">
        <f t="shared" si="14"/>
        <v>N/A</v>
      </c>
      <c r="I132" s="8">
        <v>0.98929999999999996</v>
      </c>
      <c r="J132" s="8">
        <v>28.03</v>
      </c>
      <c r="K132" s="25" t="s">
        <v>734</v>
      </c>
      <c r="L132" s="85" t="str">
        <f t="shared" si="15"/>
        <v>Yes</v>
      </c>
    </row>
    <row r="133" spans="1:12" ht="25" x14ac:dyDescent="0.25">
      <c r="A133" s="108" t="s">
        <v>583</v>
      </c>
      <c r="B133" s="21" t="s">
        <v>213</v>
      </c>
      <c r="C133" s="26">
        <v>209390</v>
      </c>
      <c r="D133" s="7" t="str">
        <f t="shared" si="12"/>
        <v>N/A</v>
      </c>
      <c r="E133" s="26">
        <v>138579</v>
      </c>
      <c r="F133" s="7" t="str">
        <f t="shared" si="13"/>
        <v>N/A</v>
      </c>
      <c r="G133" s="26">
        <v>189608</v>
      </c>
      <c r="H133" s="7" t="str">
        <f t="shared" si="14"/>
        <v>N/A</v>
      </c>
      <c r="I133" s="8">
        <v>-33.799999999999997</v>
      </c>
      <c r="J133" s="8">
        <v>36.82</v>
      </c>
      <c r="K133" s="25" t="s">
        <v>734</v>
      </c>
      <c r="L133" s="85" t="str">
        <f>IF(J133="Div by 0", "N/A", IF(OR(J133="N/A",K133="N/A"),"N/A", IF(J133&gt;VALUE(MID(K133,1,2)), "No", IF(J133&lt;-1*VALUE(MID(K133,1,2)), "No", "Yes"))))</f>
        <v>No</v>
      </c>
    </row>
    <row r="134" spans="1:12" x14ac:dyDescent="0.25">
      <c r="A134" s="108" t="s">
        <v>584</v>
      </c>
      <c r="B134" s="21" t="s">
        <v>213</v>
      </c>
      <c r="C134" s="22">
        <v>809</v>
      </c>
      <c r="D134" s="7" t="str">
        <f t="shared" si="12"/>
        <v>N/A</v>
      </c>
      <c r="E134" s="22">
        <v>461</v>
      </c>
      <c r="F134" s="7" t="str">
        <f t="shared" si="13"/>
        <v>N/A</v>
      </c>
      <c r="G134" s="22">
        <v>508</v>
      </c>
      <c r="H134" s="7" t="str">
        <f t="shared" si="14"/>
        <v>N/A</v>
      </c>
      <c r="I134" s="8">
        <v>-43</v>
      </c>
      <c r="J134" s="8">
        <v>10.199999999999999</v>
      </c>
      <c r="K134" s="25" t="s">
        <v>734</v>
      </c>
      <c r="L134" s="85" t="str">
        <f t="shared" ref="L134:L138" si="16">IF(J134="Div by 0", "N/A", IF(OR(J134="N/A",K134="N/A"),"N/A", IF(J134&gt;VALUE(MID(K134,1,2)), "No", IF(J134&lt;-1*VALUE(MID(K134,1,2)), "No", "Yes"))))</f>
        <v>Yes</v>
      </c>
    </row>
    <row r="135" spans="1:12" ht="25" x14ac:dyDescent="0.25">
      <c r="A135" s="108" t="s">
        <v>1311</v>
      </c>
      <c r="B135" s="21" t="s">
        <v>213</v>
      </c>
      <c r="C135" s="26">
        <v>258.82571074999998</v>
      </c>
      <c r="D135" s="7" t="str">
        <f t="shared" si="12"/>
        <v>N/A</v>
      </c>
      <c r="E135" s="26">
        <v>300.60520607000001</v>
      </c>
      <c r="F135" s="7" t="str">
        <f t="shared" si="13"/>
        <v>N/A</v>
      </c>
      <c r="G135" s="26">
        <v>373.24409449000001</v>
      </c>
      <c r="H135" s="7" t="str">
        <f t="shared" si="14"/>
        <v>N/A</v>
      </c>
      <c r="I135" s="8">
        <v>16.14</v>
      </c>
      <c r="J135" s="8">
        <v>24.16</v>
      </c>
      <c r="K135" s="25" t="s">
        <v>734</v>
      </c>
      <c r="L135" s="85" t="str">
        <f t="shared" si="16"/>
        <v>Yes</v>
      </c>
    </row>
    <row r="136" spans="1:12" ht="25" x14ac:dyDescent="0.25">
      <c r="A136" s="108" t="s">
        <v>585</v>
      </c>
      <c r="B136" s="21" t="s">
        <v>213</v>
      </c>
      <c r="C136" s="26">
        <v>1226729</v>
      </c>
      <c r="D136" s="7" t="str">
        <f t="shared" ref="D136:D150" si="17">IF($B136="N/A","N/A",IF(C136&gt;10,"No",IF(C136&lt;-10,"No","Yes")))</f>
        <v>N/A</v>
      </c>
      <c r="E136" s="26">
        <v>465360</v>
      </c>
      <c r="F136" s="7" t="str">
        <f t="shared" ref="F136:F150" si="18">IF($B136="N/A","N/A",IF(E136&gt;10,"No",IF(E136&lt;-10,"No","Yes")))</f>
        <v>N/A</v>
      </c>
      <c r="G136" s="26">
        <v>464604</v>
      </c>
      <c r="H136" s="7" t="str">
        <f t="shared" ref="H136:H150" si="19">IF($B136="N/A","N/A",IF(G136&gt;10,"No",IF(G136&lt;-10,"No","Yes")))</f>
        <v>N/A</v>
      </c>
      <c r="I136" s="8">
        <v>-62.1</v>
      </c>
      <c r="J136" s="8">
        <v>-0.16200000000000001</v>
      </c>
      <c r="K136" s="25" t="s">
        <v>734</v>
      </c>
      <c r="L136" s="85" t="str">
        <f t="shared" si="16"/>
        <v>Yes</v>
      </c>
    </row>
    <row r="137" spans="1:12" x14ac:dyDescent="0.25">
      <c r="A137" s="108" t="s">
        <v>586</v>
      </c>
      <c r="B137" s="21" t="s">
        <v>213</v>
      </c>
      <c r="C137" s="22">
        <v>19</v>
      </c>
      <c r="D137" s="7" t="str">
        <f t="shared" si="17"/>
        <v>N/A</v>
      </c>
      <c r="E137" s="22">
        <v>11</v>
      </c>
      <c r="F137" s="7" t="str">
        <f t="shared" si="18"/>
        <v>N/A</v>
      </c>
      <c r="G137" s="22">
        <v>11</v>
      </c>
      <c r="H137" s="7" t="str">
        <f t="shared" si="19"/>
        <v>N/A</v>
      </c>
      <c r="I137" s="8">
        <v>-68.400000000000006</v>
      </c>
      <c r="J137" s="8">
        <v>-16.7</v>
      </c>
      <c r="K137" s="25" t="s">
        <v>734</v>
      </c>
      <c r="L137" s="85" t="str">
        <f t="shared" si="16"/>
        <v>Yes</v>
      </c>
    </row>
    <row r="138" spans="1:12" ht="25" x14ac:dyDescent="0.25">
      <c r="A138" s="108" t="s">
        <v>1312</v>
      </c>
      <c r="B138" s="21" t="s">
        <v>213</v>
      </c>
      <c r="C138" s="26">
        <v>64564.684211</v>
      </c>
      <c r="D138" s="7" t="str">
        <f t="shared" si="17"/>
        <v>N/A</v>
      </c>
      <c r="E138" s="26">
        <v>77560</v>
      </c>
      <c r="F138" s="7" t="str">
        <f t="shared" si="18"/>
        <v>N/A</v>
      </c>
      <c r="G138" s="26">
        <v>92920.8</v>
      </c>
      <c r="H138" s="7" t="str">
        <f t="shared" si="19"/>
        <v>N/A</v>
      </c>
      <c r="I138" s="8">
        <v>20.13</v>
      </c>
      <c r="J138" s="8">
        <v>19.809999999999999</v>
      </c>
      <c r="K138" s="25" t="s">
        <v>734</v>
      </c>
      <c r="L138" s="85" t="str">
        <f t="shared" si="16"/>
        <v>Yes</v>
      </c>
    </row>
    <row r="139" spans="1:12" ht="25" x14ac:dyDescent="0.25">
      <c r="A139" s="108" t="s">
        <v>587</v>
      </c>
      <c r="B139" s="21" t="s">
        <v>213</v>
      </c>
      <c r="C139" s="26">
        <v>56306364</v>
      </c>
      <c r="D139" s="7" t="str">
        <f t="shared" si="17"/>
        <v>N/A</v>
      </c>
      <c r="E139" s="26">
        <v>7878233</v>
      </c>
      <c r="F139" s="7" t="str">
        <f t="shared" si="18"/>
        <v>N/A</v>
      </c>
      <c r="G139" s="26">
        <v>7609429</v>
      </c>
      <c r="H139" s="7" t="str">
        <f t="shared" si="19"/>
        <v>N/A</v>
      </c>
      <c r="I139" s="8">
        <v>-86</v>
      </c>
      <c r="J139" s="8">
        <v>-3.41</v>
      </c>
      <c r="K139" s="25" t="s">
        <v>734</v>
      </c>
      <c r="L139" s="85" t="str">
        <f t="shared" ref="L139:L150" si="20">IF(J139="Div by 0", "N/A", IF(K139="N/A","N/A", IF(J139&gt;VALUE(MID(K139,1,2)), "No", IF(J139&lt;-1*VALUE(MID(K139,1,2)), "No", "Yes"))))</f>
        <v>Yes</v>
      </c>
    </row>
    <row r="140" spans="1:12" x14ac:dyDescent="0.25">
      <c r="A140" s="108" t="s">
        <v>588</v>
      </c>
      <c r="B140" s="21" t="s">
        <v>213</v>
      </c>
      <c r="C140" s="22">
        <v>37448</v>
      </c>
      <c r="D140" s="7" t="str">
        <f t="shared" si="17"/>
        <v>N/A</v>
      </c>
      <c r="E140" s="22">
        <v>3203</v>
      </c>
      <c r="F140" s="7" t="str">
        <f t="shared" si="18"/>
        <v>N/A</v>
      </c>
      <c r="G140" s="22">
        <v>2999</v>
      </c>
      <c r="H140" s="7" t="str">
        <f t="shared" si="19"/>
        <v>N/A</v>
      </c>
      <c r="I140" s="8">
        <v>-91.4</v>
      </c>
      <c r="J140" s="8">
        <v>-6.37</v>
      </c>
      <c r="K140" s="25" t="s">
        <v>734</v>
      </c>
      <c r="L140" s="85" t="str">
        <f t="shared" si="20"/>
        <v>Yes</v>
      </c>
    </row>
    <row r="141" spans="1:12" ht="25" x14ac:dyDescent="0.25">
      <c r="A141" s="108" t="s">
        <v>1313</v>
      </c>
      <c r="B141" s="21" t="s">
        <v>213</v>
      </c>
      <c r="C141" s="26">
        <v>1503.5880153999999</v>
      </c>
      <c r="D141" s="7" t="str">
        <f t="shared" si="17"/>
        <v>N/A</v>
      </c>
      <c r="E141" s="26">
        <v>2459.6418982</v>
      </c>
      <c r="F141" s="7" t="str">
        <f t="shared" si="18"/>
        <v>N/A</v>
      </c>
      <c r="G141" s="26">
        <v>2537.3221073999998</v>
      </c>
      <c r="H141" s="7" t="str">
        <f t="shared" si="19"/>
        <v>N/A</v>
      </c>
      <c r="I141" s="8">
        <v>63.58</v>
      </c>
      <c r="J141" s="8">
        <v>3.1579999999999999</v>
      </c>
      <c r="K141" s="25" t="s">
        <v>734</v>
      </c>
      <c r="L141" s="85" t="str">
        <f t="shared" si="20"/>
        <v>Yes</v>
      </c>
    </row>
    <row r="142" spans="1:12" ht="25" x14ac:dyDescent="0.25">
      <c r="A142" s="108" t="s">
        <v>589</v>
      </c>
      <c r="B142" s="21" t="s">
        <v>213</v>
      </c>
      <c r="C142" s="26">
        <v>22197360</v>
      </c>
      <c r="D142" s="7" t="str">
        <f t="shared" si="17"/>
        <v>N/A</v>
      </c>
      <c r="E142" s="26">
        <v>4305840</v>
      </c>
      <c r="F142" s="7" t="str">
        <f t="shared" si="18"/>
        <v>N/A</v>
      </c>
      <c r="G142" s="26">
        <v>4586040</v>
      </c>
      <c r="H142" s="7" t="str">
        <f t="shared" si="19"/>
        <v>N/A</v>
      </c>
      <c r="I142" s="8">
        <v>-80.599999999999994</v>
      </c>
      <c r="J142" s="8">
        <v>6.5069999999999997</v>
      </c>
      <c r="K142" s="25" t="s">
        <v>734</v>
      </c>
      <c r="L142" s="85" t="str">
        <f t="shared" si="20"/>
        <v>Yes</v>
      </c>
    </row>
    <row r="143" spans="1:12" x14ac:dyDescent="0.25">
      <c r="A143" s="84" t="s">
        <v>590</v>
      </c>
      <c r="B143" s="21" t="s">
        <v>213</v>
      </c>
      <c r="C143" s="22">
        <v>1162</v>
      </c>
      <c r="D143" s="7" t="str">
        <f t="shared" si="17"/>
        <v>N/A</v>
      </c>
      <c r="E143" s="22">
        <v>220</v>
      </c>
      <c r="F143" s="7" t="str">
        <f t="shared" si="18"/>
        <v>N/A</v>
      </c>
      <c r="G143" s="22">
        <v>216</v>
      </c>
      <c r="H143" s="7" t="str">
        <f t="shared" si="19"/>
        <v>N/A</v>
      </c>
      <c r="I143" s="8">
        <v>-81.099999999999994</v>
      </c>
      <c r="J143" s="8">
        <v>-1.82</v>
      </c>
      <c r="K143" s="25" t="s">
        <v>734</v>
      </c>
      <c r="L143" s="85" t="str">
        <f t="shared" si="20"/>
        <v>Yes</v>
      </c>
    </row>
    <row r="144" spans="1:12" ht="25" x14ac:dyDescent="0.25">
      <c r="A144" s="84" t="s">
        <v>1314</v>
      </c>
      <c r="B144" s="21" t="s">
        <v>213</v>
      </c>
      <c r="C144" s="26">
        <v>19102.719449</v>
      </c>
      <c r="D144" s="7" t="str">
        <f t="shared" si="17"/>
        <v>N/A</v>
      </c>
      <c r="E144" s="26">
        <v>19572</v>
      </c>
      <c r="F144" s="7" t="str">
        <f t="shared" si="18"/>
        <v>N/A</v>
      </c>
      <c r="G144" s="26">
        <v>21231.666667000001</v>
      </c>
      <c r="H144" s="7" t="str">
        <f t="shared" si="19"/>
        <v>N/A</v>
      </c>
      <c r="I144" s="8">
        <v>2.4569999999999999</v>
      </c>
      <c r="J144" s="8">
        <v>8.48</v>
      </c>
      <c r="K144" s="25" t="s">
        <v>734</v>
      </c>
      <c r="L144" s="85" t="str">
        <f t="shared" si="20"/>
        <v>Yes</v>
      </c>
    </row>
    <row r="145" spans="1:12" ht="25" x14ac:dyDescent="0.25">
      <c r="A145" s="108" t="s">
        <v>591</v>
      </c>
      <c r="B145" s="21" t="s">
        <v>213</v>
      </c>
      <c r="C145" s="26">
        <v>17318394</v>
      </c>
      <c r="D145" s="7" t="str">
        <f t="shared" si="17"/>
        <v>N/A</v>
      </c>
      <c r="E145" s="26">
        <v>9830322</v>
      </c>
      <c r="F145" s="7" t="str">
        <f t="shared" si="18"/>
        <v>N/A</v>
      </c>
      <c r="G145" s="26">
        <v>7430104</v>
      </c>
      <c r="H145" s="7" t="str">
        <f t="shared" si="19"/>
        <v>N/A</v>
      </c>
      <c r="I145" s="8">
        <v>-43.2</v>
      </c>
      <c r="J145" s="8">
        <v>-24.4</v>
      </c>
      <c r="K145" s="25" t="s">
        <v>734</v>
      </c>
      <c r="L145" s="85" t="str">
        <f t="shared" si="20"/>
        <v>Yes</v>
      </c>
    </row>
    <row r="146" spans="1:12" x14ac:dyDescent="0.25">
      <c r="A146" s="108" t="s">
        <v>592</v>
      </c>
      <c r="B146" s="21" t="s">
        <v>213</v>
      </c>
      <c r="C146" s="22">
        <v>8776</v>
      </c>
      <c r="D146" s="7" t="str">
        <f t="shared" si="17"/>
        <v>N/A</v>
      </c>
      <c r="E146" s="22">
        <v>2699</v>
      </c>
      <c r="F146" s="7" t="str">
        <f t="shared" si="18"/>
        <v>N/A</v>
      </c>
      <c r="G146" s="22">
        <v>2395</v>
      </c>
      <c r="H146" s="7" t="str">
        <f t="shared" si="19"/>
        <v>N/A</v>
      </c>
      <c r="I146" s="8">
        <v>-69.2</v>
      </c>
      <c r="J146" s="8">
        <v>-11.3</v>
      </c>
      <c r="K146" s="25" t="s">
        <v>734</v>
      </c>
      <c r="L146" s="85" t="str">
        <f t="shared" si="20"/>
        <v>Yes</v>
      </c>
    </row>
    <row r="147" spans="1:12" ht="25" x14ac:dyDescent="0.25">
      <c r="A147" s="108" t="s">
        <v>1315</v>
      </c>
      <c r="B147" s="21" t="s">
        <v>213</v>
      </c>
      <c r="C147" s="26">
        <v>1973.3812671000001</v>
      </c>
      <c r="D147" s="7" t="str">
        <f t="shared" si="17"/>
        <v>N/A</v>
      </c>
      <c r="E147" s="26">
        <v>3642.2089663000002</v>
      </c>
      <c r="F147" s="7" t="str">
        <f t="shared" si="18"/>
        <v>N/A</v>
      </c>
      <c r="G147" s="26">
        <v>3102.3398747000001</v>
      </c>
      <c r="H147" s="7" t="str">
        <f t="shared" si="19"/>
        <v>N/A</v>
      </c>
      <c r="I147" s="8">
        <v>84.57</v>
      </c>
      <c r="J147" s="8">
        <v>-14.8</v>
      </c>
      <c r="K147" s="25" t="s">
        <v>734</v>
      </c>
      <c r="L147" s="85" t="str">
        <f t="shared" si="20"/>
        <v>Yes</v>
      </c>
    </row>
    <row r="148" spans="1:12" ht="25" x14ac:dyDescent="0.25">
      <c r="A148" s="108" t="s">
        <v>593</v>
      </c>
      <c r="B148" s="21" t="s">
        <v>213</v>
      </c>
      <c r="C148" s="26">
        <v>9416420</v>
      </c>
      <c r="D148" s="7" t="str">
        <f t="shared" si="17"/>
        <v>N/A</v>
      </c>
      <c r="E148" s="26">
        <v>1797297</v>
      </c>
      <c r="F148" s="7" t="str">
        <f t="shared" si="18"/>
        <v>N/A</v>
      </c>
      <c r="G148" s="26">
        <v>2082470</v>
      </c>
      <c r="H148" s="7" t="str">
        <f t="shared" si="19"/>
        <v>N/A</v>
      </c>
      <c r="I148" s="8">
        <v>-80.900000000000006</v>
      </c>
      <c r="J148" s="8">
        <v>15.87</v>
      </c>
      <c r="K148" s="25" t="s">
        <v>734</v>
      </c>
      <c r="L148" s="85" t="str">
        <f t="shared" si="20"/>
        <v>Yes</v>
      </c>
    </row>
    <row r="149" spans="1:12" x14ac:dyDescent="0.25">
      <c r="A149" s="108" t="s">
        <v>594</v>
      </c>
      <c r="B149" s="21" t="s">
        <v>213</v>
      </c>
      <c r="C149" s="22">
        <v>681</v>
      </c>
      <c r="D149" s="7" t="str">
        <f t="shared" si="17"/>
        <v>N/A</v>
      </c>
      <c r="E149" s="22">
        <v>157</v>
      </c>
      <c r="F149" s="7" t="str">
        <f t="shared" si="18"/>
        <v>N/A</v>
      </c>
      <c r="G149" s="22">
        <v>178</v>
      </c>
      <c r="H149" s="7" t="str">
        <f t="shared" si="19"/>
        <v>N/A</v>
      </c>
      <c r="I149" s="8">
        <v>-76.900000000000006</v>
      </c>
      <c r="J149" s="8">
        <v>13.38</v>
      </c>
      <c r="K149" s="25" t="s">
        <v>734</v>
      </c>
      <c r="L149" s="85" t="str">
        <f t="shared" si="20"/>
        <v>Yes</v>
      </c>
    </row>
    <row r="150" spans="1:12" ht="25" x14ac:dyDescent="0.25">
      <c r="A150" s="116" t="s">
        <v>1316</v>
      </c>
      <c r="B150" s="21" t="s">
        <v>213</v>
      </c>
      <c r="C150" s="26">
        <v>13827.342144</v>
      </c>
      <c r="D150" s="7" t="str">
        <f t="shared" si="17"/>
        <v>N/A</v>
      </c>
      <c r="E150" s="26">
        <v>11447.751592000001</v>
      </c>
      <c r="F150" s="7" t="str">
        <f t="shared" si="18"/>
        <v>N/A</v>
      </c>
      <c r="G150" s="26">
        <v>11699.269662999999</v>
      </c>
      <c r="H150" s="7" t="str">
        <f t="shared" si="19"/>
        <v>N/A</v>
      </c>
      <c r="I150" s="8">
        <v>-17.2</v>
      </c>
      <c r="J150" s="8">
        <v>2.1970000000000001</v>
      </c>
      <c r="K150" s="25" t="s">
        <v>734</v>
      </c>
      <c r="L150" s="85" t="str">
        <f t="shared" si="20"/>
        <v>Yes</v>
      </c>
    </row>
    <row r="151" spans="1:12" x14ac:dyDescent="0.25">
      <c r="A151" s="116" t="s">
        <v>1317</v>
      </c>
      <c r="B151" s="21" t="s">
        <v>213</v>
      </c>
      <c r="C151" s="26">
        <v>886.57763377000003</v>
      </c>
      <c r="D151" s="7" t="str">
        <f t="shared" ref="D151:D170" si="21">IF($B151="N/A","N/A",IF(C151&gt;10,"No",IF(C151&lt;-10,"No","Yes")))</f>
        <v>N/A</v>
      </c>
      <c r="E151" s="26">
        <v>1340.3937585000001</v>
      </c>
      <c r="F151" s="7" t="str">
        <f t="shared" ref="F151:F170" si="22">IF($B151="N/A","N/A",IF(E151&gt;10,"No",IF(E151&lt;-10,"No","Yes")))</f>
        <v>N/A</v>
      </c>
      <c r="G151" s="26">
        <v>1366.9508097</v>
      </c>
      <c r="H151" s="7" t="str">
        <f t="shared" ref="H151:H170" si="23">IF($B151="N/A","N/A",IF(G151&gt;10,"No",IF(G151&lt;-10,"No","Yes")))</f>
        <v>N/A</v>
      </c>
      <c r="I151" s="8">
        <v>51.19</v>
      </c>
      <c r="J151" s="8">
        <v>1.9810000000000001</v>
      </c>
      <c r="K151" s="25" t="s">
        <v>734</v>
      </c>
      <c r="L151" s="85" t="str">
        <f t="shared" ref="L151:L170" si="24">IF(J151="Div by 0", "N/A", IF(K151="N/A","N/A", IF(J151&gt;VALUE(MID(K151,1,2)), "No", IF(J151&lt;-1*VALUE(MID(K151,1,2)), "No", "Yes"))))</f>
        <v>Yes</v>
      </c>
    </row>
    <row r="152" spans="1:12" ht="25" x14ac:dyDescent="0.25">
      <c r="A152" s="116" t="s">
        <v>1318</v>
      </c>
      <c r="B152" s="21" t="s">
        <v>213</v>
      </c>
      <c r="C152" s="26">
        <v>1699.3754673000001</v>
      </c>
      <c r="D152" s="7" t="str">
        <f t="shared" si="21"/>
        <v>N/A</v>
      </c>
      <c r="E152" s="26">
        <v>1328.1919312</v>
      </c>
      <c r="F152" s="7" t="str">
        <f t="shared" si="22"/>
        <v>N/A</v>
      </c>
      <c r="G152" s="26">
        <v>1467.4299034999999</v>
      </c>
      <c r="H152" s="7" t="str">
        <f t="shared" si="23"/>
        <v>N/A</v>
      </c>
      <c r="I152" s="8">
        <v>-21.8</v>
      </c>
      <c r="J152" s="8">
        <v>10.48</v>
      </c>
      <c r="K152" s="25" t="s">
        <v>734</v>
      </c>
      <c r="L152" s="85" t="str">
        <f t="shared" si="24"/>
        <v>Yes</v>
      </c>
    </row>
    <row r="153" spans="1:12" ht="25" x14ac:dyDescent="0.25">
      <c r="A153" s="116" t="s">
        <v>1319</v>
      </c>
      <c r="B153" s="21" t="s">
        <v>213</v>
      </c>
      <c r="C153" s="26">
        <v>2513.0641340000002</v>
      </c>
      <c r="D153" s="7" t="str">
        <f t="shared" si="21"/>
        <v>N/A</v>
      </c>
      <c r="E153" s="26">
        <v>4298.1290767999999</v>
      </c>
      <c r="F153" s="7" t="str">
        <f t="shared" si="22"/>
        <v>N/A</v>
      </c>
      <c r="G153" s="26">
        <v>4560.4868623000002</v>
      </c>
      <c r="H153" s="7" t="str">
        <f t="shared" si="23"/>
        <v>N/A</v>
      </c>
      <c r="I153" s="8">
        <v>71.03</v>
      </c>
      <c r="J153" s="8">
        <v>6.1040000000000001</v>
      </c>
      <c r="K153" s="25" t="s">
        <v>734</v>
      </c>
      <c r="L153" s="85" t="str">
        <f t="shared" si="24"/>
        <v>Yes</v>
      </c>
    </row>
    <row r="154" spans="1:12" ht="25" x14ac:dyDescent="0.25">
      <c r="A154" s="116" t="s">
        <v>1320</v>
      </c>
      <c r="B154" s="21" t="s">
        <v>213</v>
      </c>
      <c r="C154" s="26">
        <v>267.79363236</v>
      </c>
      <c r="D154" s="7" t="str">
        <f t="shared" si="21"/>
        <v>N/A</v>
      </c>
      <c r="E154" s="26">
        <v>170.08233938999999</v>
      </c>
      <c r="F154" s="7" t="str">
        <f t="shared" si="22"/>
        <v>N/A</v>
      </c>
      <c r="G154" s="26">
        <v>148.39660136000001</v>
      </c>
      <c r="H154" s="7" t="str">
        <f t="shared" si="23"/>
        <v>N/A</v>
      </c>
      <c r="I154" s="8">
        <v>-36.5</v>
      </c>
      <c r="J154" s="8">
        <v>-12.8</v>
      </c>
      <c r="K154" s="25" t="s">
        <v>734</v>
      </c>
      <c r="L154" s="85" t="str">
        <f t="shared" si="24"/>
        <v>Yes</v>
      </c>
    </row>
    <row r="155" spans="1:12" ht="25" x14ac:dyDescent="0.25">
      <c r="A155" s="108" t="s">
        <v>1321</v>
      </c>
      <c r="B155" s="21" t="s">
        <v>213</v>
      </c>
      <c r="C155" s="26">
        <v>555.27460064000002</v>
      </c>
      <c r="D155" s="7" t="str">
        <f t="shared" si="21"/>
        <v>N/A</v>
      </c>
      <c r="E155" s="26">
        <v>453.76876714999997</v>
      </c>
      <c r="F155" s="7" t="str">
        <f t="shared" si="22"/>
        <v>N/A</v>
      </c>
      <c r="G155" s="26">
        <v>369.40842975999999</v>
      </c>
      <c r="H155" s="7" t="str">
        <f t="shared" si="23"/>
        <v>N/A</v>
      </c>
      <c r="I155" s="8">
        <v>-18.3</v>
      </c>
      <c r="J155" s="8">
        <v>-18.600000000000001</v>
      </c>
      <c r="K155" s="25" t="s">
        <v>734</v>
      </c>
      <c r="L155" s="85" t="str">
        <f t="shared" si="24"/>
        <v>Yes</v>
      </c>
    </row>
    <row r="156" spans="1:12" x14ac:dyDescent="0.25">
      <c r="A156" s="108" t="s">
        <v>1322</v>
      </c>
      <c r="B156" s="21" t="s">
        <v>213</v>
      </c>
      <c r="C156" s="26">
        <v>790.03100975999996</v>
      </c>
      <c r="D156" s="7" t="str">
        <f t="shared" si="21"/>
        <v>N/A</v>
      </c>
      <c r="E156" s="26">
        <v>2702.4177929000002</v>
      </c>
      <c r="F156" s="7" t="str">
        <f t="shared" si="22"/>
        <v>N/A</v>
      </c>
      <c r="G156" s="26">
        <v>2986.7667498999999</v>
      </c>
      <c r="H156" s="7" t="str">
        <f t="shared" si="23"/>
        <v>N/A</v>
      </c>
      <c r="I156" s="8">
        <v>242.1</v>
      </c>
      <c r="J156" s="8">
        <v>10.52</v>
      </c>
      <c r="K156" s="25" t="s">
        <v>734</v>
      </c>
      <c r="L156" s="85" t="str">
        <f t="shared" si="24"/>
        <v>Yes</v>
      </c>
    </row>
    <row r="157" spans="1:12" ht="25" x14ac:dyDescent="0.25">
      <c r="A157" s="108" t="s">
        <v>1323</v>
      </c>
      <c r="B157" s="21" t="s">
        <v>213</v>
      </c>
      <c r="C157" s="26">
        <v>10232.238383</v>
      </c>
      <c r="D157" s="7" t="str">
        <f t="shared" si="21"/>
        <v>N/A</v>
      </c>
      <c r="E157" s="26">
        <v>8613.9004745999991</v>
      </c>
      <c r="F157" s="7" t="str">
        <f t="shared" si="22"/>
        <v>N/A</v>
      </c>
      <c r="G157" s="26">
        <v>9566.2458198999993</v>
      </c>
      <c r="H157" s="7" t="str">
        <f t="shared" si="23"/>
        <v>N/A</v>
      </c>
      <c r="I157" s="8">
        <v>-15.8</v>
      </c>
      <c r="J157" s="8">
        <v>11.06</v>
      </c>
      <c r="K157" s="25" t="s">
        <v>734</v>
      </c>
      <c r="L157" s="85" t="str">
        <f t="shared" si="24"/>
        <v>Yes</v>
      </c>
    </row>
    <row r="158" spans="1:12" ht="25" x14ac:dyDescent="0.25">
      <c r="A158" s="108" t="s">
        <v>1324</v>
      </c>
      <c r="B158" s="21" t="s">
        <v>213</v>
      </c>
      <c r="C158" s="26">
        <v>2590.5238632000001</v>
      </c>
      <c r="D158" s="7" t="str">
        <f t="shared" si="21"/>
        <v>N/A</v>
      </c>
      <c r="E158" s="26">
        <v>8386.7387834000001</v>
      </c>
      <c r="F158" s="7" t="str">
        <f t="shared" si="22"/>
        <v>N/A</v>
      </c>
      <c r="G158" s="26">
        <v>9450.4496116999999</v>
      </c>
      <c r="H158" s="7" t="str">
        <f t="shared" si="23"/>
        <v>N/A</v>
      </c>
      <c r="I158" s="8">
        <v>223.7</v>
      </c>
      <c r="J158" s="8">
        <v>12.68</v>
      </c>
      <c r="K158" s="25" t="s">
        <v>734</v>
      </c>
      <c r="L158" s="85" t="str">
        <f t="shared" si="24"/>
        <v>Yes</v>
      </c>
    </row>
    <row r="159" spans="1:12" ht="25" x14ac:dyDescent="0.25">
      <c r="A159" s="108" t="s">
        <v>1325</v>
      </c>
      <c r="B159" s="21" t="s">
        <v>213</v>
      </c>
      <c r="C159" s="26">
        <v>7.4659651159999996</v>
      </c>
      <c r="D159" s="7" t="str">
        <f t="shared" si="21"/>
        <v>N/A</v>
      </c>
      <c r="E159" s="26">
        <v>18.027070483999999</v>
      </c>
      <c r="F159" s="7" t="str">
        <f t="shared" si="22"/>
        <v>N/A</v>
      </c>
      <c r="G159" s="26">
        <v>31.449338869999998</v>
      </c>
      <c r="H159" s="7" t="str">
        <f t="shared" si="23"/>
        <v>N/A</v>
      </c>
      <c r="I159" s="8">
        <v>141.5</v>
      </c>
      <c r="J159" s="8">
        <v>74.459999999999994</v>
      </c>
      <c r="K159" s="25" t="s">
        <v>734</v>
      </c>
      <c r="L159" s="85" t="str">
        <f t="shared" si="24"/>
        <v>No</v>
      </c>
    </row>
    <row r="160" spans="1:12" ht="25" x14ac:dyDescent="0.25">
      <c r="A160" s="116" t="s">
        <v>1326</v>
      </c>
      <c r="B160" s="21" t="s">
        <v>213</v>
      </c>
      <c r="C160" s="26">
        <v>11.012626573</v>
      </c>
      <c r="D160" s="7" t="str">
        <f t="shared" si="21"/>
        <v>N/A</v>
      </c>
      <c r="E160" s="26">
        <v>14.435973553</v>
      </c>
      <c r="F160" s="7" t="str">
        <f t="shared" si="22"/>
        <v>N/A</v>
      </c>
      <c r="G160" s="26">
        <v>16.658069612999999</v>
      </c>
      <c r="H160" s="7" t="str">
        <f t="shared" si="23"/>
        <v>N/A</v>
      </c>
      <c r="I160" s="8">
        <v>31.09</v>
      </c>
      <c r="J160" s="8">
        <v>15.39</v>
      </c>
      <c r="K160" s="25" t="s">
        <v>734</v>
      </c>
      <c r="L160" s="85" t="str">
        <f t="shared" si="24"/>
        <v>Yes</v>
      </c>
    </row>
    <row r="161" spans="1:12" x14ac:dyDescent="0.25">
      <c r="A161" s="116" t="s">
        <v>1327</v>
      </c>
      <c r="B161" s="21" t="s">
        <v>213</v>
      </c>
      <c r="C161" s="26">
        <v>708.24985127000002</v>
      </c>
      <c r="D161" s="7" t="str">
        <f t="shared" si="21"/>
        <v>N/A</v>
      </c>
      <c r="E161" s="26">
        <v>312.57987294999998</v>
      </c>
      <c r="F161" s="7" t="str">
        <f t="shared" si="22"/>
        <v>N/A</v>
      </c>
      <c r="G161" s="26">
        <v>358.05304374000002</v>
      </c>
      <c r="H161" s="7" t="str">
        <f t="shared" si="23"/>
        <v>N/A</v>
      </c>
      <c r="I161" s="8">
        <v>-55.9</v>
      </c>
      <c r="J161" s="8">
        <v>14.55</v>
      </c>
      <c r="K161" s="25" t="s">
        <v>734</v>
      </c>
      <c r="L161" s="85" t="str">
        <f t="shared" si="24"/>
        <v>Yes</v>
      </c>
    </row>
    <row r="162" spans="1:12" x14ac:dyDescent="0.25">
      <c r="A162" s="116" t="s">
        <v>1328</v>
      </c>
      <c r="B162" s="21" t="s">
        <v>213</v>
      </c>
      <c r="C162" s="26">
        <v>589.81182125999999</v>
      </c>
      <c r="D162" s="7" t="str">
        <f t="shared" si="21"/>
        <v>N/A</v>
      </c>
      <c r="E162" s="26">
        <v>369.12132897999999</v>
      </c>
      <c r="F162" s="7" t="str">
        <f t="shared" si="22"/>
        <v>N/A</v>
      </c>
      <c r="G162" s="26">
        <v>469.80562701000002</v>
      </c>
      <c r="H162" s="7" t="str">
        <f t="shared" si="23"/>
        <v>N/A</v>
      </c>
      <c r="I162" s="8">
        <v>-37.4</v>
      </c>
      <c r="J162" s="8">
        <v>27.28</v>
      </c>
      <c r="K162" s="25" t="s">
        <v>734</v>
      </c>
      <c r="L162" s="85" t="str">
        <f t="shared" si="24"/>
        <v>Yes</v>
      </c>
    </row>
    <row r="163" spans="1:12" x14ac:dyDescent="0.25">
      <c r="A163" s="116" t="s">
        <v>1677</v>
      </c>
      <c r="B163" s="21" t="s">
        <v>213</v>
      </c>
      <c r="C163" s="26">
        <v>2218.5554643</v>
      </c>
      <c r="D163" s="7" t="str">
        <f t="shared" si="21"/>
        <v>N/A</v>
      </c>
      <c r="E163" s="26">
        <v>1076.0463761999999</v>
      </c>
      <c r="F163" s="7" t="str">
        <f t="shared" si="22"/>
        <v>N/A</v>
      </c>
      <c r="G163" s="26">
        <v>1266.5536437000001</v>
      </c>
      <c r="H163" s="7" t="str">
        <f t="shared" si="23"/>
        <v>N/A</v>
      </c>
      <c r="I163" s="8">
        <v>-51.5</v>
      </c>
      <c r="J163" s="8">
        <v>17.7</v>
      </c>
      <c r="K163" s="25" t="s">
        <v>734</v>
      </c>
      <c r="L163" s="85" t="str">
        <f t="shared" si="24"/>
        <v>Yes</v>
      </c>
    </row>
    <row r="164" spans="1:12" x14ac:dyDescent="0.25">
      <c r="A164" s="116" t="s">
        <v>1329</v>
      </c>
      <c r="B164" s="21" t="s">
        <v>213</v>
      </c>
      <c r="C164" s="26">
        <v>189.33393957000001</v>
      </c>
      <c r="D164" s="7" t="str">
        <f t="shared" si="21"/>
        <v>N/A</v>
      </c>
      <c r="E164" s="26">
        <v>32.727615254</v>
      </c>
      <c r="F164" s="7" t="str">
        <f t="shared" si="22"/>
        <v>N/A</v>
      </c>
      <c r="G164" s="26">
        <v>29.197141473999999</v>
      </c>
      <c r="H164" s="7" t="str">
        <f t="shared" si="23"/>
        <v>N/A</v>
      </c>
      <c r="I164" s="8">
        <v>-82.7</v>
      </c>
      <c r="J164" s="8">
        <v>-10.8</v>
      </c>
      <c r="K164" s="25" t="s">
        <v>734</v>
      </c>
      <c r="L164" s="85" t="str">
        <f t="shared" si="24"/>
        <v>Yes</v>
      </c>
    </row>
    <row r="165" spans="1:12" x14ac:dyDescent="0.25">
      <c r="A165" s="116" t="s">
        <v>1330</v>
      </c>
      <c r="B165" s="21" t="s">
        <v>213</v>
      </c>
      <c r="C165" s="26">
        <v>328.76838984</v>
      </c>
      <c r="D165" s="7" t="str">
        <f t="shared" si="21"/>
        <v>N/A</v>
      </c>
      <c r="E165" s="26">
        <v>23.94620609</v>
      </c>
      <c r="F165" s="7" t="str">
        <f t="shared" si="22"/>
        <v>N/A</v>
      </c>
      <c r="G165" s="26">
        <v>17.764626609</v>
      </c>
      <c r="H165" s="7" t="str">
        <f t="shared" si="23"/>
        <v>N/A</v>
      </c>
      <c r="I165" s="8">
        <v>-92.7</v>
      </c>
      <c r="J165" s="8">
        <v>-25.8</v>
      </c>
      <c r="K165" s="25" t="s">
        <v>734</v>
      </c>
      <c r="L165" s="85" t="str">
        <f t="shared" si="24"/>
        <v>Yes</v>
      </c>
    </row>
    <row r="166" spans="1:12" x14ac:dyDescent="0.25">
      <c r="A166" s="116" t="s">
        <v>1331</v>
      </c>
      <c r="B166" s="21" t="s">
        <v>213</v>
      </c>
      <c r="C166" s="26">
        <v>1446.8440674999999</v>
      </c>
      <c r="D166" s="7" t="str">
        <f t="shared" si="21"/>
        <v>N/A</v>
      </c>
      <c r="E166" s="26">
        <v>1151.4968664999999</v>
      </c>
      <c r="F166" s="7" t="str">
        <f t="shared" si="22"/>
        <v>N/A</v>
      </c>
      <c r="G166" s="26">
        <v>1262.5155887999999</v>
      </c>
      <c r="H166" s="7" t="str">
        <f t="shared" si="23"/>
        <v>N/A</v>
      </c>
      <c r="I166" s="8">
        <v>-20.399999999999999</v>
      </c>
      <c r="J166" s="8">
        <v>9.641</v>
      </c>
      <c r="K166" s="25" t="s">
        <v>734</v>
      </c>
      <c r="L166" s="85" t="str">
        <f t="shared" si="24"/>
        <v>Yes</v>
      </c>
    </row>
    <row r="167" spans="1:12" x14ac:dyDescent="0.25">
      <c r="A167" s="142" t="s">
        <v>1332</v>
      </c>
      <c r="B167" s="21" t="s">
        <v>213</v>
      </c>
      <c r="C167" s="26">
        <v>2877.6847071000002</v>
      </c>
      <c r="D167" s="7" t="str">
        <f t="shared" si="21"/>
        <v>N/A</v>
      </c>
      <c r="E167" s="26">
        <v>2875.2715810999998</v>
      </c>
      <c r="F167" s="7" t="str">
        <f t="shared" si="22"/>
        <v>N/A</v>
      </c>
      <c r="G167" s="26">
        <v>4215.0871383000003</v>
      </c>
      <c r="H167" s="7" t="str">
        <f t="shared" si="23"/>
        <v>N/A</v>
      </c>
      <c r="I167" s="8">
        <v>-8.4000000000000005E-2</v>
      </c>
      <c r="J167" s="8">
        <v>46.6</v>
      </c>
      <c r="K167" s="25" t="s">
        <v>734</v>
      </c>
      <c r="L167" s="85" t="str">
        <f t="shared" si="24"/>
        <v>No</v>
      </c>
    </row>
    <row r="168" spans="1:12" x14ac:dyDescent="0.25">
      <c r="A168" s="142" t="s">
        <v>1333</v>
      </c>
      <c r="B168" s="21" t="s">
        <v>213</v>
      </c>
      <c r="C168" s="26">
        <v>3957.3255874000001</v>
      </c>
      <c r="D168" s="7" t="str">
        <f t="shared" si="21"/>
        <v>N/A</v>
      </c>
      <c r="E168" s="26">
        <v>3349.4057807999998</v>
      </c>
      <c r="F168" s="7" t="str">
        <f t="shared" si="22"/>
        <v>N/A</v>
      </c>
      <c r="G168" s="26">
        <v>3563.2622889999998</v>
      </c>
      <c r="H168" s="7" t="str">
        <f t="shared" si="23"/>
        <v>N/A</v>
      </c>
      <c r="I168" s="8">
        <v>-15.4</v>
      </c>
      <c r="J168" s="8">
        <v>6.3849999999999998</v>
      </c>
      <c r="K168" s="25" t="s">
        <v>734</v>
      </c>
      <c r="L168" s="85" t="str">
        <f t="shared" si="24"/>
        <v>Yes</v>
      </c>
    </row>
    <row r="169" spans="1:12" x14ac:dyDescent="0.25">
      <c r="A169" s="142" t="s">
        <v>1334</v>
      </c>
      <c r="B169" s="21" t="s">
        <v>213</v>
      </c>
      <c r="C169" s="26">
        <v>543.19929552999997</v>
      </c>
      <c r="D169" s="7" t="str">
        <f t="shared" si="21"/>
        <v>N/A</v>
      </c>
      <c r="E169" s="26">
        <v>154.04014975000001</v>
      </c>
      <c r="F169" s="7" t="str">
        <f t="shared" si="22"/>
        <v>N/A</v>
      </c>
      <c r="G169" s="26">
        <v>140.37604137</v>
      </c>
      <c r="H169" s="7" t="str">
        <f t="shared" si="23"/>
        <v>N/A</v>
      </c>
      <c r="I169" s="8">
        <v>-71.599999999999994</v>
      </c>
      <c r="J169" s="8">
        <v>-8.8699999999999992</v>
      </c>
      <c r="K169" s="25" t="s">
        <v>734</v>
      </c>
      <c r="L169" s="85" t="str">
        <f t="shared" si="24"/>
        <v>Yes</v>
      </c>
    </row>
    <row r="170" spans="1:12" x14ac:dyDescent="0.25">
      <c r="A170" s="142" t="s">
        <v>1335</v>
      </c>
      <c r="B170" s="21" t="s">
        <v>213</v>
      </c>
      <c r="C170" s="26">
        <v>793.60703206999995</v>
      </c>
      <c r="D170" s="7" t="str">
        <f t="shared" si="21"/>
        <v>N/A</v>
      </c>
      <c r="E170" s="26">
        <v>206.67638195000001</v>
      </c>
      <c r="F170" s="7" t="str">
        <f t="shared" si="22"/>
        <v>N/A</v>
      </c>
      <c r="G170" s="26">
        <v>156.84841302999999</v>
      </c>
      <c r="H170" s="7" t="str">
        <f t="shared" si="23"/>
        <v>N/A</v>
      </c>
      <c r="I170" s="8">
        <v>-74</v>
      </c>
      <c r="J170" s="8">
        <v>-24.1</v>
      </c>
      <c r="K170" s="25" t="s">
        <v>734</v>
      </c>
      <c r="L170" s="85" t="str">
        <f t="shared" si="24"/>
        <v>Yes</v>
      </c>
    </row>
    <row r="171" spans="1:12" x14ac:dyDescent="0.25">
      <c r="A171" s="142" t="s">
        <v>85</v>
      </c>
      <c r="B171" s="21" t="s">
        <v>213</v>
      </c>
      <c r="C171" s="4">
        <v>8.4294763366000005</v>
      </c>
      <c r="D171" s="7" t="str">
        <f t="shared" ref="D171:D202" si="25">IF($B171="N/A","N/A",IF(C171&gt;10,"No",IF(C171&lt;-10,"No","Yes")))</f>
        <v>N/A</v>
      </c>
      <c r="E171" s="4">
        <v>8.0384549795000009</v>
      </c>
      <c r="F171" s="7" t="str">
        <f t="shared" ref="F171:F202" si="26">IF($B171="N/A","N/A",IF(E171&gt;10,"No",IF(E171&lt;-10,"No","Yes")))</f>
        <v>N/A</v>
      </c>
      <c r="G171" s="4">
        <v>7.6740533150000001</v>
      </c>
      <c r="H171" s="7" t="str">
        <f t="shared" ref="H171:H202" si="27">IF($B171="N/A","N/A",IF(G171&gt;10,"No",IF(G171&lt;-10,"No","Yes")))</f>
        <v>N/A</v>
      </c>
      <c r="I171" s="8">
        <v>-4.6399999999999997</v>
      </c>
      <c r="J171" s="8">
        <v>-4.53</v>
      </c>
      <c r="K171" s="25" t="s">
        <v>734</v>
      </c>
      <c r="L171" s="85" t="str">
        <f t="shared" ref="L171:L202" si="28">IF(J171="Div by 0", "N/A", IF(K171="N/A","N/A", IF(J171&gt;VALUE(MID(K171,1,2)), "No", IF(J171&lt;-1*VALUE(MID(K171,1,2)), "No", "Yes"))))</f>
        <v>Yes</v>
      </c>
    </row>
    <row r="172" spans="1:12" x14ac:dyDescent="0.25">
      <c r="A172" s="142" t="s">
        <v>462</v>
      </c>
      <c r="B172" s="21" t="s">
        <v>213</v>
      </c>
      <c r="C172" s="4">
        <v>10.236781199999999</v>
      </c>
      <c r="D172" s="7" t="str">
        <f t="shared" si="25"/>
        <v>N/A</v>
      </c>
      <c r="E172" s="4">
        <v>7.9946603382000001</v>
      </c>
      <c r="F172" s="7" t="str">
        <f t="shared" si="26"/>
        <v>N/A</v>
      </c>
      <c r="G172" s="4">
        <v>8.1189710610999999</v>
      </c>
      <c r="H172" s="7" t="str">
        <f t="shared" si="27"/>
        <v>N/A</v>
      </c>
      <c r="I172" s="8">
        <v>-21.9</v>
      </c>
      <c r="J172" s="8">
        <v>1.5549999999999999</v>
      </c>
      <c r="K172" s="25" t="s">
        <v>734</v>
      </c>
      <c r="L172" s="85" t="str">
        <f t="shared" si="28"/>
        <v>Yes</v>
      </c>
    </row>
    <row r="173" spans="1:12" x14ac:dyDescent="0.25">
      <c r="A173" s="142" t="s">
        <v>463</v>
      </c>
      <c r="B173" s="21" t="s">
        <v>213</v>
      </c>
      <c r="C173" s="4">
        <v>11.8102222</v>
      </c>
      <c r="D173" s="7" t="str">
        <f t="shared" si="25"/>
        <v>N/A</v>
      </c>
      <c r="E173" s="4">
        <v>17.161345988000001</v>
      </c>
      <c r="F173" s="7" t="str">
        <f t="shared" si="26"/>
        <v>N/A</v>
      </c>
      <c r="G173" s="4">
        <v>16.899967446000002</v>
      </c>
      <c r="H173" s="7" t="str">
        <f t="shared" si="27"/>
        <v>N/A</v>
      </c>
      <c r="I173" s="8">
        <v>45.31</v>
      </c>
      <c r="J173" s="8">
        <v>-1.52</v>
      </c>
      <c r="K173" s="25" t="s">
        <v>734</v>
      </c>
      <c r="L173" s="85" t="str">
        <f t="shared" si="28"/>
        <v>Yes</v>
      </c>
    </row>
    <row r="174" spans="1:12" x14ac:dyDescent="0.25">
      <c r="A174" s="108" t="s">
        <v>464</v>
      </c>
      <c r="B174" s="21" t="s">
        <v>213</v>
      </c>
      <c r="C174" s="4">
        <v>6.0285513947</v>
      </c>
      <c r="D174" s="7" t="str">
        <f t="shared" si="25"/>
        <v>N/A</v>
      </c>
      <c r="E174" s="4">
        <v>3.9405793276000001</v>
      </c>
      <c r="F174" s="7" t="str">
        <f t="shared" si="26"/>
        <v>N/A</v>
      </c>
      <c r="G174" s="4">
        <v>3.9260146238</v>
      </c>
      <c r="H174" s="7" t="str">
        <f t="shared" si="27"/>
        <v>N/A</v>
      </c>
      <c r="I174" s="8">
        <v>-34.6</v>
      </c>
      <c r="J174" s="8">
        <v>-0.37</v>
      </c>
      <c r="K174" s="25" t="s">
        <v>734</v>
      </c>
      <c r="L174" s="85" t="str">
        <f t="shared" si="28"/>
        <v>Yes</v>
      </c>
    </row>
    <row r="175" spans="1:12" x14ac:dyDescent="0.25">
      <c r="A175" s="108" t="s">
        <v>465</v>
      </c>
      <c r="B175" s="21" t="s">
        <v>213</v>
      </c>
      <c r="C175" s="4">
        <v>10.512578745000001</v>
      </c>
      <c r="D175" s="7" t="str">
        <f t="shared" si="25"/>
        <v>N/A</v>
      </c>
      <c r="E175" s="4">
        <v>6.2204830656999999</v>
      </c>
      <c r="F175" s="7" t="str">
        <f t="shared" si="26"/>
        <v>N/A</v>
      </c>
      <c r="G175" s="4">
        <v>5.1628793159999997</v>
      </c>
      <c r="H175" s="7" t="str">
        <f t="shared" si="27"/>
        <v>N/A</v>
      </c>
      <c r="I175" s="8">
        <v>-40.799999999999997</v>
      </c>
      <c r="J175" s="8">
        <v>-17</v>
      </c>
      <c r="K175" s="25" t="s">
        <v>734</v>
      </c>
      <c r="L175" s="85" t="str">
        <f t="shared" si="28"/>
        <v>Yes</v>
      </c>
    </row>
    <row r="176" spans="1:12" x14ac:dyDescent="0.25">
      <c r="A176" s="108" t="s">
        <v>1336</v>
      </c>
      <c r="B176" s="21" t="s">
        <v>213</v>
      </c>
      <c r="C176" s="4">
        <v>1.7676119594999999</v>
      </c>
      <c r="D176" s="7" t="str">
        <f t="shared" si="25"/>
        <v>N/A</v>
      </c>
      <c r="E176" s="4">
        <v>5.6691251705000001</v>
      </c>
      <c r="F176" s="7" t="str">
        <f t="shared" si="26"/>
        <v>N/A</v>
      </c>
      <c r="G176" s="4">
        <v>5.9371927723000004</v>
      </c>
      <c r="H176" s="7" t="str">
        <f t="shared" si="27"/>
        <v>N/A</v>
      </c>
      <c r="I176" s="8">
        <v>220.7</v>
      </c>
      <c r="J176" s="8">
        <v>4.7290000000000001</v>
      </c>
      <c r="K176" s="25" t="s">
        <v>734</v>
      </c>
      <c r="L176" s="85" t="str">
        <f t="shared" si="28"/>
        <v>Yes</v>
      </c>
    </row>
    <row r="177" spans="1:12" x14ac:dyDescent="0.25">
      <c r="A177" s="108" t="s">
        <v>1337</v>
      </c>
      <c r="B177" s="21" t="s">
        <v>213</v>
      </c>
      <c r="C177" s="4">
        <v>21.701976144</v>
      </c>
      <c r="D177" s="7" t="str">
        <f t="shared" si="25"/>
        <v>N/A</v>
      </c>
      <c r="E177" s="4">
        <v>17.665381193000002</v>
      </c>
      <c r="F177" s="7" t="str">
        <f t="shared" si="26"/>
        <v>N/A</v>
      </c>
      <c r="G177" s="4">
        <v>18.360128617000001</v>
      </c>
      <c r="H177" s="7" t="str">
        <f t="shared" si="27"/>
        <v>N/A</v>
      </c>
      <c r="I177" s="8">
        <v>-18.600000000000001</v>
      </c>
      <c r="J177" s="8">
        <v>3.9329999999999998</v>
      </c>
      <c r="K177" s="25" t="s">
        <v>734</v>
      </c>
      <c r="L177" s="85" t="str">
        <f t="shared" si="28"/>
        <v>Yes</v>
      </c>
    </row>
    <row r="178" spans="1:12" x14ac:dyDescent="0.25">
      <c r="A178" s="108" t="s">
        <v>1338</v>
      </c>
      <c r="B178" s="21" t="s">
        <v>213</v>
      </c>
      <c r="C178" s="4">
        <v>5.4409672831</v>
      </c>
      <c r="D178" s="7" t="str">
        <f t="shared" si="25"/>
        <v>N/A</v>
      </c>
      <c r="E178" s="4">
        <v>17.023295945000001</v>
      </c>
      <c r="F178" s="7" t="str">
        <f t="shared" si="26"/>
        <v>N/A</v>
      </c>
      <c r="G178" s="4">
        <v>18.299772125</v>
      </c>
      <c r="H178" s="7" t="str">
        <f t="shared" si="27"/>
        <v>N/A</v>
      </c>
      <c r="I178" s="8">
        <v>212.9</v>
      </c>
      <c r="J178" s="8">
        <v>7.4980000000000002</v>
      </c>
      <c r="K178" s="25" t="s">
        <v>734</v>
      </c>
      <c r="L178" s="85" t="str">
        <f t="shared" si="28"/>
        <v>Yes</v>
      </c>
    </row>
    <row r="179" spans="1:12" x14ac:dyDescent="0.25">
      <c r="A179" s="108" t="s">
        <v>1339</v>
      </c>
      <c r="B179" s="21" t="s">
        <v>213</v>
      </c>
      <c r="C179" s="4">
        <v>0.1068212196</v>
      </c>
      <c r="D179" s="7" t="str">
        <f t="shared" si="25"/>
        <v>N/A</v>
      </c>
      <c r="E179" s="4">
        <v>0.19918884540000001</v>
      </c>
      <c r="F179" s="7" t="str">
        <f t="shared" si="26"/>
        <v>N/A</v>
      </c>
      <c r="G179" s="4">
        <v>0.21655499219999999</v>
      </c>
      <c r="H179" s="7" t="str">
        <f t="shared" si="27"/>
        <v>N/A</v>
      </c>
      <c r="I179" s="8">
        <v>86.47</v>
      </c>
      <c r="J179" s="8">
        <v>8.718</v>
      </c>
      <c r="K179" s="25" t="s">
        <v>734</v>
      </c>
      <c r="L179" s="85" t="str">
        <f t="shared" si="28"/>
        <v>Yes</v>
      </c>
    </row>
    <row r="180" spans="1:12" x14ac:dyDescent="0.25">
      <c r="A180" s="108" t="s">
        <v>1340</v>
      </c>
      <c r="B180" s="21" t="s">
        <v>213</v>
      </c>
      <c r="C180" s="4">
        <v>0.28696757270000001</v>
      </c>
      <c r="D180" s="7" t="str">
        <f t="shared" si="25"/>
        <v>N/A</v>
      </c>
      <c r="E180" s="4">
        <v>0.44528403719999998</v>
      </c>
      <c r="F180" s="7" t="str">
        <f t="shared" si="26"/>
        <v>N/A</v>
      </c>
      <c r="G180" s="4">
        <v>0.42752916029999999</v>
      </c>
      <c r="H180" s="7" t="str">
        <f t="shared" si="27"/>
        <v>N/A</v>
      </c>
      <c r="I180" s="8">
        <v>55.17</v>
      </c>
      <c r="J180" s="8">
        <v>-3.99</v>
      </c>
      <c r="K180" s="25" t="s">
        <v>734</v>
      </c>
      <c r="L180" s="85" t="str">
        <f t="shared" si="28"/>
        <v>Yes</v>
      </c>
    </row>
    <row r="181" spans="1:12" x14ac:dyDescent="0.25">
      <c r="A181" s="108" t="s">
        <v>86</v>
      </c>
      <c r="B181" s="21" t="s">
        <v>213</v>
      </c>
      <c r="C181" s="4">
        <v>2.2933509322000001</v>
      </c>
      <c r="D181" s="7" t="str">
        <f t="shared" si="25"/>
        <v>N/A</v>
      </c>
      <c r="E181" s="4">
        <v>2.5944726452000002</v>
      </c>
      <c r="F181" s="7" t="str">
        <f t="shared" si="26"/>
        <v>N/A</v>
      </c>
      <c r="G181" s="4">
        <v>0.55196041110000005</v>
      </c>
      <c r="H181" s="7" t="str">
        <f t="shared" si="27"/>
        <v>N/A</v>
      </c>
      <c r="I181" s="8">
        <v>13.13</v>
      </c>
      <c r="J181" s="8">
        <v>-78.7</v>
      </c>
      <c r="K181" s="25" t="s">
        <v>734</v>
      </c>
      <c r="L181" s="85" t="str">
        <f t="shared" si="28"/>
        <v>No</v>
      </c>
    </row>
    <row r="182" spans="1:12" x14ac:dyDescent="0.25">
      <c r="A182" s="108" t="s">
        <v>87</v>
      </c>
      <c r="B182" s="21" t="s">
        <v>213</v>
      </c>
      <c r="C182" s="4">
        <v>57.851743405999997</v>
      </c>
      <c r="D182" s="7" t="str">
        <f t="shared" si="25"/>
        <v>N/A</v>
      </c>
      <c r="E182" s="4">
        <v>24.412730218</v>
      </c>
      <c r="F182" s="7" t="str">
        <f t="shared" si="26"/>
        <v>N/A</v>
      </c>
      <c r="G182" s="4">
        <v>22.029991073000001</v>
      </c>
      <c r="H182" s="7" t="str">
        <f t="shared" si="27"/>
        <v>N/A</v>
      </c>
      <c r="I182" s="8">
        <v>-57.8</v>
      </c>
      <c r="J182" s="8">
        <v>-9.76</v>
      </c>
      <c r="K182" s="25" t="s">
        <v>734</v>
      </c>
      <c r="L182" s="85" t="str">
        <f t="shared" si="28"/>
        <v>Yes</v>
      </c>
    </row>
    <row r="183" spans="1:12" x14ac:dyDescent="0.25">
      <c r="A183" s="108" t="s">
        <v>466</v>
      </c>
      <c r="B183" s="21" t="s">
        <v>213</v>
      </c>
      <c r="C183" s="4">
        <v>31.725120171</v>
      </c>
      <c r="D183" s="7" t="str">
        <f t="shared" si="25"/>
        <v>N/A</v>
      </c>
      <c r="E183" s="4">
        <v>22.115099377</v>
      </c>
      <c r="F183" s="7" t="str">
        <f t="shared" si="26"/>
        <v>N/A</v>
      </c>
      <c r="G183" s="4">
        <v>26.720257234999998</v>
      </c>
      <c r="H183" s="7" t="str">
        <f t="shared" si="27"/>
        <v>N/A</v>
      </c>
      <c r="I183" s="8">
        <v>-30.3</v>
      </c>
      <c r="J183" s="8">
        <v>20.82</v>
      </c>
      <c r="K183" s="25" t="s">
        <v>734</v>
      </c>
      <c r="L183" s="85" t="str">
        <f t="shared" si="28"/>
        <v>Yes</v>
      </c>
    </row>
    <row r="184" spans="1:12" x14ac:dyDescent="0.25">
      <c r="A184" s="108" t="s">
        <v>467</v>
      </c>
      <c r="B184" s="21" t="s">
        <v>213</v>
      </c>
      <c r="C184" s="4">
        <v>74.969343209000002</v>
      </c>
      <c r="D184" s="7" t="str">
        <f t="shared" si="25"/>
        <v>N/A</v>
      </c>
      <c r="E184" s="4">
        <v>43.028472821000001</v>
      </c>
      <c r="F184" s="7" t="str">
        <f t="shared" si="26"/>
        <v>N/A</v>
      </c>
      <c r="G184" s="4">
        <v>42.152257824000003</v>
      </c>
      <c r="H184" s="7" t="str">
        <f t="shared" si="27"/>
        <v>N/A</v>
      </c>
      <c r="I184" s="8">
        <v>-42.6</v>
      </c>
      <c r="J184" s="8">
        <v>-2.04</v>
      </c>
      <c r="K184" s="25" t="s">
        <v>734</v>
      </c>
      <c r="L184" s="85" t="str">
        <f t="shared" si="28"/>
        <v>Yes</v>
      </c>
    </row>
    <row r="185" spans="1:12" x14ac:dyDescent="0.25">
      <c r="A185" s="108" t="s">
        <v>468</v>
      </c>
      <c r="B185" s="21" t="s">
        <v>213</v>
      </c>
      <c r="C185" s="4">
        <v>53.026053421999997</v>
      </c>
      <c r="D185" s="7" t="str">
        <f t="shared" si="25"/>
        <v>N/A</v>
      </c>
      <c r="E185" s="4">
        <v>20.113273657000001</v>
      </c>
      <c r="F185" s="7" t="str">
        <f t="shared" si="26"/>
        <v>N/A</v>
      </c>
      <c r="G185" s="4">
        <v>17.207204912000002</v>
      </c>
      <c r="H185" s="7" t="str">
        <f t="shared" si="27"/>
        <v>N/A</v>
      </c>
      <c r="I185" s="8">
        <v>-62.1</v>
      </c>
      <c r="J185" s="8">
        <v>-14.4</v>
      </c>
      <c r="K185" s="25" t="s">
        <v>734</v>
      </c>
      <c r="L185" s="85" t="str">
        <f t="shared" si="28"/>
        <v>Yes</v>
      </c>
    </row>
    <row r="186" spans="1:12" x14ac:dyDescent="0.25">
      <c r="A186" s="108" t="s">
        <v>469</v>
      </c>
      <c r="B186" s="21" t="s">
        <v>213</v>
      </c>
      <c r="C186" s="4">
        <v>52.819798028999998</v>
      </c>
      <c r="D186" s="7" t="str">
        <f t="shared" si="25"/>
        <v>N/A</v>
      </c>
      <c r="E186" s="4">
        <v>13.758826968999999</v>
      </c>
      <c r="F186" s="7" t="str">
        <f t="shared" si="26"/>
        <v>N/A</v>
      </c>
      <c r="G186" s="4">
        <v>9.3638180213000002</v>
      </c>
      <c r="H186" s="7" t="str">
        <f t="shared" si="27"/>
        <v>N/A</v>
      </c>
      <c r="I186" s="8">
        <v>-74</v>
      </c>
      <c r="J186" s="8">
        <v>-31.9</v>
      </c>
      <c r="K186" s="25" t="s">
        <v>734</v>
      </c>
      <c r="L186" s="85" t="str">
        <f t="shared" si="28"/>
        <v>No</v>
      </c>
    </row>
    <row r="187" spans="1:12" x14ac:dyDescent="0.25">
      <c r="A187" s="108" t="s">
        <v>116</v>
      </c>
      <c r="B187" s="21" t="s">
        <v>213</v>
      </c>
      <c r="C187" s="4">
        <v>72.503587135000004</v>
      </c>
      <c r="D187" s="7" t="str">
        <f t="shared" si="25"/>
        <v>N/A</v>
      </c>
      <c r="E187" s="4">
        <v>43.05401603</v>
      </c>
      <c r="F187" s="7" t="str">
        <f t="shared" si="26"/>
        <v>N/A</v>
      </c>
      <c r="G187" s="4">
        <v>40.700394381000002</v>
      </c>
      <c r="H187" s="7" t="str">
        <f t="shared" si="27"/>
        <v>N/A</v>
      </c>
      <c r="I187" s="8">
        <v>-40.6</v>
      </c>
      <c r="J187" s="8">
        <v>-5.47</v>
      </c>
      <c r="K187" s="25" t="s">
        <v>734</v>
      </c>
      <c r="L187" s="85" t="str">
        <f t="shared" si="28"/>
        <v>Yes</v>
      </c>
    </row>
    <row r="188" spans="1:12" x14ac:dyDescent="0.25">
      <c r="A188" s="108" t="s">
        <v>470</v>
      </c>
      <c r="B188" s="21" t="s">
        <v>213</v>
      </c>
      <c r="C188" s="4">
        <v>42.941071745999999</v>
      </c>
      <c r="D188" s="7" t="str">
        <f t="shared" si="25"/>
        <v>N/A</v>
      </c>
      <c r="E188" s="4">
        <v>32.646099079999999</v>
      </c>
      <c r="F188" s="7" t="str">
        <f t="shared" si="26"/>
        <v>N/A</v>
      </c>
      <c r="G188" s="4">
        <v>37.990353698</v>
      </c>
      <c r="H188" s="7" t="str">
        <f t="shared" si="27"/>
        <v>N/A</v>
      </c>
      <c r="I188" s="8">
        <v>-24</v>
      </c>
      <c r="J188" s="8">
        <v>16.37</v>
      </c>
      <c r="K188" s="25" t="s">
        <v>734</v>
      </c>
      <c r="L188" s="85" t="str">
        <f t="shared" si="28"/>
        <v>Yes</v>
      </c>
    </row>
    <row r="189" spans="1:12" x14ac:dyDescent="0.25">
      <c r="A189" s="108" t="s">
        <v>471</v>
      </c>
      <c r="B189" s="21" t="s">
        <v>213</v>
      </c>
      <c r="C189" s="4">
        <v>83.030852995000004</v>
      </c>
      <c r="D189" s="7" t="str">
        <f t="shared" si="25"/>
        <v>N/A</v>
      </c>
      <c r="E189" s="4">
        <v>63.930112166000001</v>
      </c>
      <c r="F189" s="7" t="str">
        <f t="shared" si="26"/>
        <v>N/A</v>
      </c>
      <c r="G189" s="4">
        <v>64.144537971000005</v>
      </c>
      <c r="H189" s="7" t="str">
        <f t="shared" si="27"/>
        <v>N/A</v>
      </c>
      <c r="I189" s="8">
        <v>-23</v>
      </c>
      <c r="J189" s="8">
        <v>0.33539999999999998</v>
      </c>
      <c r="K189" s="25" t="s">
        <v>734</v>
      </c>
      <c r="L189" s="85" t="str">
        <f t="shared" si="28"/>
        <v>Yes</v>
      </c>
    </row>
    <row r="190" spans="1:12" x14ac:dyDescent="0.25">
      <c r="A190" s="108" t="s">
        <v>472</v>
      </c>
      <c r="B190" s="21" t="s">
        <v>213</v>
      </c>
      <c r="C190" s="4">
        <v>71.329184652999999</v>
      </c>
      <c r="D190" s="7" t="str">
        <f t="shared" si="25"/>
        <v>N/A</v>
      </c>
      <c r="E190" s="4">
        <v>35.098034509999998</v>
      </c>
      <c r="F190" s="7" t="str">
        <f t="shared" si="26"/>
        <v>N/A</v>
      </c>
      <c r="G190" s="4">
        <v>32.855213880000001</v>
      </c>
      <c r="H190" s="7" t="str">
        <f t="shared" si="27"/>
        <v>N/A</v>
      </c>
      <c r="I190" s="8">
        <v>-50.8</v>
      </c>
      <c r="J190" s="8">
        <v>-6.39</v>
      </c>
      <c r="K190" s="25" t="s">
        <v>734</v>
      </c>
      <c r="L190" s="85" t="str">
        <f t="shared" si="28"/>
        <v>Yes</v>
      </c>
    </row>
    <row r="191" spans="1:12" x14ac:dyDescent="0.25">
      <c r="A191" s="108" t="s">
        <v>473</v>
      </c>
      <c r="B191" s="21" t="s">
        <v>213</v>
      </c>
      <c r="C191" s="4">
        <v>65.971111930999996</v>
      </c>
      <c r="D191" s="7" t="str">
        <f t="shared" si="25"/>
        <v>N/A</v>
      </c>
      <c r="E191" s="4">
        <v>39.355912382</v>
      </c>
      <c r="F191" s="7" t="str">
        <f t="shared" si="26"/>
        <v>N/A</v>
      </c>
      <c r="G191" s="4">
        <v>32.366745667000004</v>
      </c>
      <c r="H191" s="7" t="str">
        <f t="shared" si="27"/>
        <v>N/A</v>
      </c>
      <c r="I191" s="8">
        <v>-40.299999999999997</v>
      </c>
      <c r="J191" s="8">
        <v>-17.8</v>
      </c>
      <c r="K191" s="25" t="s">
        <v>734</v>
      </c>
      <c r="L191" s="85" t="str">
        <f t="shared" si="28"/>
        <v>Yes</v>
      </c>
    </row>
    <row r="192" spans="1:12" x14ac:dyDescent="0.25">
      <c r="A192" s="108" t="s">
        <v>1341</v>
      </c>
      <c r="B192" s="21" t="s">
        <v>213</v>
      </c>
      <c r="C192" s="22">
        <v>6.0616869636999997</v>
      </c>
      <c r="D192" s="7" t="str">
        <f t="shared" si="25"/>
        <v>N/A</v>
      </c>
      <c r="E192" s="22">
        <v>8.6934500132999997</v>
      </c>
      <c r="F192" s="7" t="str">
        <f t="shared" si="26"/>
        <v>N/A</v>
      </c>
      <c r="G192" s="22">
        <v>9.0325430716999993</v>
      </c>
      <c r="H192" s="7" t="str">
        <f t="shared" si="27"/>
        <v>N/A</v>
      </c>
      <c r="I192" s="8">
        <v>43.42</v>
      </c>
      <c r="J192" s="8">
        <v>3.9009999999999998</v>
      </c>
      <c r="K192" s="25" t="s">
        <v>734</v>
      </c>
      <c r="L192" s="85" t="str">
        <f t="shared" si="28"/>
        <v>Yes</v>
      </c>
    </row>
    <row r="193" spans="1:12" x14ac:dyDescent="0.25">
      <c r="A193" s="108" t="s">
        <v>1342</v>
      </c>
      <c r="B193" s="21" t="s">
        <v>213</v>
      </c>
      <c r="C193" s="22">
        <v>8.6713043477999996</v>
      </c>
      <c r="D193" s="7" t="str">
        <f t="shared" si="25"/>
        <v>N/A</v>
      </c>
      <c r="E193" s="22">
        <v>9.2486085343000006</v>
      </c>
      <c r="F193" s="7" t="str">
        <f t="shared" si="26"/>
        <v>N/A</v>
      </c>
      <c r="G193" s="22">
        <v>9.3287128713000005</v>
      </c>
      <c r="H193" s="7" t="str">
        <f t="shared" si="27"/>
        <v>N/A</v>
      </c>
      <c r="I193" s="8">
        <v>6.6580000000000004</v>
      </c>
      <c r="J193" s="8">
        <v>0.86609999999999998</v>
      </c>
      <c r="K193" s="25" t="s">
        <v>734</v>
      </c>
      <c r="L193" s="85" t="str">
        <f t="shared" si="28"/>
        <v>Yes</v>
      </c>
    </row>
    <row r="194" spans="1:12" x14ac:dyDescent="0.25">
      <c r="A194" s="108" t="s">
        <v>1343</v>
      </c>
      <c r="B194" s="21" t="s">
        <v>213</v>
      </c>
      <c r="C194" s="22">
        <v>10.747793583</v>
      </c>
      <c r="D194" s="7" t="str">
        <f t="shared" si="25"/>
        <v>N/A</v>
      </c>
      <c r="E194" s="22">
        <v>12.180492709999999</v>
      </c>
      <c r="F194" s="7" t="str">
        <f t="shared" si="26"/>
        <v>N/A</v>
      </c>
      <c r="G194" s="22">
        <v>12.8736929</v>
      </c>
      <c r="H194" s="7" t="str">
        <f t="shared" si="27"/>
        <v>N/A</v>
      </c>
      <c r="I194" s="8">
        <v>13.33</v>
      </c>
      <c r="J194" s="8">
        <v>5.6909999999999998</v>
      </c>
      <c r="K194" s="25" t="s">
        <v>734</v>
      </c>
      <c r="L194" s="85" t="str">
        <f t="shared" si="28"/>
        <v>Yes</v>
      </c>
    </row>
    <row r="195" spans="1:12" x14ac:dyDescent="0.25">
      <c r="A195" s="108" t="s">
        <v>1344</v>
      </c>
      <c r="B195" s="21" t="s">
        <v>213</v>
      </c>
      <c r="C195" s="22">
        <v>3.6732394365999999</v>
      </c>
      <c r="D195" s="7" t="str">
        <f t="shared" si="25"/>
        <v>N/A</v>
      </c>
      <c r="E195" s="22">
        <v>3.7667478685</v>
      </c>
      <c r="F195" s="7" t="str">
        <f t="shared" si="26"/>
        <v>N/A</v>
      </c>
      <c r="G195" s="22">
        <v>3.5548345229999998</v>
      </c>
      <c r="H195" s="7" t="str">
        <f t="shared" si="27"/>
        <v>N/A</v>
      </c>
      <c r="I195" s="8">
        <v>2.5459999999999998</v>
      </c>
      <c r="J195" s="8">
        <v>-5.63</v>
      </c>
      <c r="K195" s="25" t="s">
        <v>734</v>
      </c>
      <c r="L195" s="85" t="str">
        <f t="shared" si="28"/>
        <v>Yes</v>
      </c>
    </row>
    <row r="196" spans="1:12" x14ac:dyDescent="0.25">
      <c r="A196" s="108" t="s">
        <v>1345</v>
      </c>
      <c r="B196" s="21" t="s">
        <v>213</v>
      </c>
      <c r="C196" s="22">
        <v>3.4167424932000001</v>
      </c>
      <c r="D196" s="7" t="str">
        <f t="shared" si="25"/>
        <v>N/A</v>
      </c>
      <c r="E196" s="22">
        <v>4.2964569776000001</v>
      </c>
      <c r="F196" s="7" t="str">
        <f t="shared" si="26"/>
        <v>N/A</v>
      </c>
      <c r="G196" s="22">
        <v>3.9315931593000002</v>
      </c>
      <c r="H196" s="7" t="str">
        <f t="shared" si="27"/>
        <v>N/A</v>
      </c>
      <c r="I196" s="8">
        <v>25.75</v>
      </c>
      <c r="J196" s="8">
        <v>-8.49</v>
      </c>
      <c r="K196" s="25" t="s">
        <v>734</v>
      </c>
      <c r="L196" s="85" t="str">
        <f t="shared" si="28"/>
        <v>Yes</v>
      </c>
    </row>
    <row r="197" spans="1:12" x14ac:dyDescent="0.25">
      <c r="A197" s="108" t="s">
        <v>1346</v>
      </c>
      <c r="B197" s="21" t="s">
        <v>213</v>
      </c>
      <c r="C197" s="22">
        <v>202.58290711000001</v>
      </c>
      <c r="D197" s="7" t="str">
        <f t="shared" si="25"/>
        <v>N/A</v>
      </c>
      <c r="E197" s="22">
        <v>218.42000375999999</v>
      </c>
      <c r="F197" s="7" t="str">
        <f t="shared" si="26"/>
        <v>N/A</v>
      </c>
      <c r="G197" s="22">
        <v>226.79387134000001</v>
      </c>
      <c r="H197" s="7" t="str">
        <f t="shared" si="27"/>
        <v>N/A</v>
      </c>
      <c r="I197" s="8">
        <v>7.8179999999999996</v>
      </c>
      <c r="J197" s="8">
        <v>3.8340000000000001</v>
      </c>
      <c r="K197" s="25" t="s">
        <v>734</v>
      </c>
      <c r="L197" s="85" t="str">
        <f t="shared" si="28"/>
        <v>Yes</v>
      </c>
    </row>
    <row r="198" spans="1:12" x14ac:dyDescent="0.25">
      <c r="A198" s="108" t="s">
        <v>1347</v>
      </c>
      <c r="B198" s="21" t="s">
        <v>213</v>
      </c>
      <c r="C198" s="22">
        <v>255.79737489999999</v>
      </c>
      <c r="D198" s="7" t="str">
        <f t="shared" si="25"/>
        <v>N/A</v>
      </c>
      <c r="E198" s="22">
        <v>251.66246851</v>
      </c>
      <c r="F198" s="7" t="str">
        <f t="shared" si="26"/>
        <v>N/A</v>
      </c>
      <c r="G198" s="22">
        <v>262.64535902</v>
      </c>
      <c r="H198" s="7" t="str">
        <f t="shared" si="27"/>
        <v>N/A</v>
      </c>
      <c r="I198" s="8">
        <v>-1.62</v>
      </c>
      <c r="J198" s="8">
        <v>4.3639999999999999</v>
      </c>
      <c r="K198" s="25" t="s">
        <v>734</v>
      </c>
      <c r="L198" s="85" t="str">
        <f t="shared" si="28"/>
        <v>Yes</v>
      </c>
    </row>
    <row r="199" spans="1:12" x14ac:dyDescent="0.25">
      <c r="A199" s="108" t="s">
        <v>1348</v>
      </c>
      <c r="B199" s="21" t="s">
        <v>213</v>
      </c>
      <c r="C199" s="22">
        <v>205.29930132999999</v>
      </c>
      <c r="D199" s="7" t="str">
        <f t="shared" si="25"/>
        <v>N/A</v>
      </c>
      <c r="E199" s="22">
        <v>217.84541307999999</v>
      </c>
      <c r="F199" s="7" t="str">
        <f t="shared" si="26"/>
        <v>N/A</v>
      </c>
      <c r="G199" s="22">
        <v>225.54866582</v>
      </c>
      <c r="H199" s="7" t="str">
        <f t="shared" si="27"/>
        <v>N/A</v>
      </c>
      <c r="I199" s="8">
        <v>6.1109999999999998</v>
      </c>
      <c r="J199" s="8">
        <v>3.536</v>
      </c>
      <c r="K199" s="25" t="s">
        <v>734</v>
      </c>
      <c r="L199" s="85" t="str">
        <f t="shared" si="28"/>
        <v>Yes</v>
      </c>
    </row>
    <row r="200" spans="1:12" x14ac:dyDescent="0.25">
      <c r="A200" s="108" t="s">
        <v>1349</v>
      </c>
      <c r="B200" s="21" t="s">
        <v>213</v>
      </c>
      <c r="C200" s="22">
        <v>16.246153845999999</v>
      </c>
      <c r="D200" s="7" t="str">
        <f t="shared" si="25"/>
        <v>N/A</v>
      </c>
      <c r="E200" s="22">
        <v>21.240963855</v>
      </c>
      <c r="F200" s="7" t="str">
        <f t="shared" si="26"/>
        <v>N/A</v>
      </c>
      <c r="G200" s="22">
        <v>41.188235294000002</v>
      </c>
      <c r="H200" s="7" t="str">
        <f t="shared" si="27"/>
        <v>N/A</v>
      </c>
      <c r="I200" s="8">
        <v>30.74</v>
      </c>
      <c r="J200" s="8">
        <v>93.91</v>
      </c>
      <c r="K200" s="25" t="s">
        <v>734</v>
      </c>
      <c r="L200" s="85" t="str">
        <f t="shared" si="28"/>
        <v>No</v>
      </c>
    </row>
    <row r="201" spans="1:12" x14ac:dyDescent="0.25">
      <c r="A201" s="108" t="s">
        <v>1350</v>
      </c>
      <c r="B201" s="21" t="s">
        <v>213</v>
      </c>
      <c r="C201" s="22">
        <v>9.3190476189999991</v>
      </c>
      <c r="D201" s="7" t="str">
        <f t="shared" si="25"/>
        <v>N/A</v>
      </c>
      <c r="E201" s="22">
        <v>6.7171717172000003</v>
      </c>
      <c r="F201" s="7" t="str">
        <f t="shared" si="26"/>
        <v>N/A</v>
      </c>
      <c r="G201" s="22">
        <v>6.5108695652000002</v>
      </c>
      <c r="H201" s="7" t="str">
        <f t="shared" si="27"/>
        <v>N/A</v>
      </c>
      <c r="I201" s="8">
        <v>-27.9</v>
      </c>
      <c r="J201" s="8">
        <v>-3.07</v>
      </c>
      <c r="K201" s="25" t="s">
        <v>734</v>
      </c>
      <c r="L201" s="85" t="str">
        <f t="shared" si="28"/>
        <v>Yes</v>
      </c>
    </row>
    <row r="202" spans="1:12" x14ac:dyDescent="0.25">
      <c r="A202" s="108" t="s">
        <v>28</v>
      </c>
      <c r="B202" s="21" t="s">
        <v>213</v>
      </c>
      <c r="C202" s="4">
        <v>2.1041610770000001</v>
      </c>
      <c r="D202" s="7" t="str">
        <f t="shared" si="25"/>
        <v>N/A</v>
      </c>
      <c r="E202" s="4">
        <v>0.6416268759</v>
      </c>
      <c r="F202" s="7" t="str">
        <f t="shared" si="26"/>
        <v>N/A</v>
      </c>
      <c r="G202" s="4">
        <v>0.53337552119999998</v>
      </c>
      <c r="H202" s="7" t="str">
        <f t="shared" si="27"/>
        <v>N/A</v>
      </c>
      <c r="I202" s="8">
        <v>-69.5</v>
      </c>
      <c r="J202" s="8">
        <v>-16.899999999999999</v>
      </c>
      <c r="K202" s="25" t="s">
        <v>734</v>
      </c>
      <c r="L202" s="85" t="str">
        <f t="shared" si="28"/>
        <v>Yes</v>
      </c>
    </row>
    <row r="203" spans="1:12" x14ac:dyDescent="0.25">
      <c r="A203" s="108" t="s">
        <v>123</v>
      </c>
      <c r="B203" s="21" t="s">
        <v>213</v>
      </c>
      <c r="C203" s="22">
        <v>11</v>
      </c>
      <c r="D203" s="7" t="str">
        <f t="shared" ref="D203:D213" si="29">IF($B203="N/A","N/A",IF(C203&gt;10,"No",IF(C203&lt;-10,"No","Yes")))</f>
        <v>N/A</v>
      </c>
      <c r="E203" s="22">
        <v>0</v>
      </c>
      <c r="F203" s="7" t="str">
        <f t="shared" ref="F203:F213" si="30">IF($B203="N/A","N/A",IF(E203&gt;10,"No",IF(E203&lt;-10,"No","Yes")))</f>
        <v>N/A</v>
      </c>
      <c r="G203" s="22">
        <v>0</v>
      </c>
      <c r="H203" s="7" t="str">
        <f t="shared" ref="H203:H213" si="31">IF($B203="N/A","N/A",IF(G203&gt;10,"No",IF(G203&lt;-10,"No","Yes")))</f>
        <v>N/A</v>
      </c>
      <c r="I203" s="8">
        <v>-100</v>
      </c>
      <c r="J203" s="8" t="s">
        <v>1747</v>
      </c>
      <c r="K203" s="10" t="s">
        <v>213</v>
      </c>
      <c r="L203" s="85" t="str">
        <f t="shared" ref="L203:L213" si="32">IF(J203="Div by 0", "N/A", IF(K203="N/A","N/A", IF(J203&gt;VALUE(MID(K203,1,2)), "No", IF(J203&lt;-1*VALUE(MID(K203,1,2)), "No", "Yes"))))</f>
        <v>N/A</v>
      </c>
    </row>
    <row r="204" spans="1:12" x14ac:dyDescent="0.25">
      <c r="A204" s="108" t="s">
        <v>124</v>
      </c>
      <c r="B204" s="21" t="s">
        <v>213</v>
      </c>
      <c r="C204" s="22">
        <v>13</v>
      </c>
      <c r="D204" s="7" t="str">
        <f t="shared" si="29"/>
        <v>N/A</v>
      </c>
      <c r="E204" s="22">
        <v>0</v>
      </c>
      <c r="F204" s="7" t="str">
        <f t="shared" si="30"/>
        <v>N/A</v>
      </c>
      <c r="G204" s="22">
        <v>11</v>
      </c>
      <c r="H204" s="7" t="str">
        <f t="shared" si="31"/>
        <v>N/A</v>
      </c>
      <c r="I204" s="8">
        <v>-100</v>
      </c>
      <c r="J204" s="8" t="s">
        <v>1747</v>
      </c>
      <c r="K204" s="10" t="s">
        <v>213</v>
      </c>
      <c r="L204" s="85" t="str">
        <f t="shared" si="32"/>
        <v>N/A</v>
      </c>
    </row>
    <row r="205" spans="1:12" ht="25" x14ac:dyDescent="0.25">
      <c r="A205" s="108" t="s">
        <v>1598</v>
      </c>
      <c r="B205" s="21" t="s">
        <v>213</v>
      </c>
      <c r="C205" s="22">
        <v>11</v>
      </c>
      <c r="D205" s="7" t="str">
        <f t="shared" si="29"/>
        <v>N/A</v>
      </c>
      <c r="E205" s="22">
        <v>0</v>
      </c>
      <c r="F205" s="7" t="str">
        <f t="shared" si="30"/>
        <v>N/A</v>
      </c>
      <c r="G205" s="22">
        <v>11</v>
      </c>
      <c r="H205" s="7" t="str">
        <f t="shared" si="31"/>
        <v>N/A</v>
      </c>
      <c r="I205" s="8">
        <v>-100</v>
      </c>
      <c r="J205" s="8" t="s">
        <v>1747</v>
      </c>
      <c r="K205" s="10" t="s">
        <v>213</v>
      </c>
      <c r="L205" s="85" t="str">
        <f t="shared" si="32"/>
        <v>N/A</v>
      </c>
    </row>
    <row r="206" spans="1:12" ht="25" x14ac:dyDescent="0.25">
      <c r="A206" s="108" t="s">
        <v>1351</v>
      </c>
      <c r="B206" s="21" t="s">
        <v>213</v>
      </c>
      <c r="C206" s="22">
        <v>103</v>
      </c>
      <c r="D206" s="7" t="str">
        <f t="shared" si="29"/>
        <v>N/A</v>
      </c>
      <c r="E206" s="22">
        <v>95</v>
      </c>
      <c r="F206" s="7" t="str">
        <f t="shared" si="30"/>
        <v>N/A</v>
      </c>
      <c r="G206" s="22">
        <v>87</v>
      </c>
      <c r="H206" s="7" t="str">
        <f t="shared" si="31"/>
        <v>N/A</v>
      </c>
      <c r="I206" s="8">
        <v>-7.77</v>
      </c>
      <c r="J206" s="8">
        <v>-8.42</v>
      </c>
      <c r="K206" s="10" t="s">
        <v>213</v>
      </c>
      <c r="L206" s="85" t="str">
        <f t="shared" si="32"/>
        <v>N/A</v>
      </c>
    </row>
    <row r="207" spans="1:12" x14ac:dyDescent="0.25">
      <c r="A207" s="108" t="s">
        <v>1599</v>
      </c>
      <c r="B207" s="21" t="s">
        <v>213</v>
      </c>
      <c r="C207" s="22">
        <v>16</v>
      </c>
      <c r="D207" s="7" t="str">
        <f t="shared" si="29"/>
        <v>N/A</v>
      </c>
      <c r="E207" s="22">
        <v>0</v>
      </c>
      <c r="F207" s="7" t="str">
        <f t="shared" si="30"/>
        <v>N/A</v>
      </c>
      <c r="G207" s="22">
        <v>0</v>
      </c>
      <c r="H207" s="7" t="str">
        <f t="shared" si="31"/>
        <v>N/A</v>
      </c>
      <c r="I207" s="8">
        <v>-100</v>
      </c>
      <c r="J207" s="8" t="s">
        <v>1747</v>
      </c>
      <c r="K207" s="10" t="s">
        <v>213</v>
      </c>
      <c r="L207" s="85" t="str">
        <f t="shared" si="32"/>
        <v>N/A</v>
      </c>
    </row>
    <row r="208" spans="1:12" x14ac:dyDescent="0.25">
      <c r="A208" s="108" t="s">
        <v>1600</v>
      </c>
      <c r="B208" s="21" t="s">
        <v>213</v>
      </c>
      <c r="C208" s="22">
        <v>133</v>
      </c>
      <c r="D208" s="7" t="str">
        <f t="shared" si="29"/>
        <v>N/A</v>
      </c>
      <c r="E208" s="22">
        <v>30</v>
      </c>
      <c r="F208" s="7" t="str">
        <f t="shared" si="30"/>
        <v>N/A</v>
      </c>
      <c r="G208" s="22">
        <v>28</v>
      </c>
      <c r="H208" s="7" t="str">
        <f t="shared" si="31"/>
        <v>N/A</v>
      </c>
      <c r="I208" s="8">
        <v>-77.400000000000006</v>
      </c>
      <c r="J208" s="8">
        <v>-6.67</v>
      </c>
      <c r="K208" s="10" t="s">
        <v>213</v>
      </c>
      <c r="L208" s="85" t="str">
        <f t="shared" si="32"/>
        <v>N/A</v>
      </c>
    </row>
    <row r="209" spans="1:12" x14ac:dyDescent="0.25">
      <c r="A209" s="108" t="s">
        <v>125</v>
      </c>
      <c r="B209" s="21" t="s">
        <v>213</v>
      </c>
      <c r="C209" s="26">
        <v>1115139</v>
      </c>
      <c r="D209" s="7" t="str">
        <f t="shared" si="29"/>
        <v>N/A</v>
      </c>
      <c r="E209" s="26">
        <v>495886</v>
      </c>
      <c r="F209" s="7" t="str">
        <f t="shared" si="30"/>
        <v>N/A</v>
      </c>
      <c r="G209" s="26">
        <v>741869</v>
      </c>
      <c r="H209" s="7" t="str">
        <f t="shared" si="31"/>
        <v>N/A</v>
      </c>
      <c r="I209" s="8">
        <v>-55.5</v>
      </c>
      <c r="J209" s="8">
        <v>49.6</v>
      </c>
      <c r="K209" s="10" t="s">
        <v>213</v>
      </c>
      <c r="L209" s="85" t="str">
        <f t="shared" si="32"/>
        <v>N/A</v>
      </c>
    </row>
    <row r="210" spans="1:12" x14ac:dyDescent="0.25">
      <c r="A210" s="142" t="s">
        <v>1595</v>
      </c>
      <c r="B210" s="21" t="s">
        <v>213</v>
      </c>
      <c r="C210" s="26">
        <v>1027719</v>
      </c>
      <c r="D210" s="7" t="str">
        <f t="shared" si="29"/>
        <v>N/A</v>
      </c>
      <c r="E210" s="26">
        <v>486695</v>
      </c>
      <c r="F210" s="7" t="str">
        <f t="shared" si="30"/>
        <v>N/A</v>
      </c>
      <c r="G210" s="26">
        <v>740965</v>
      </c>
      <c r="H210" s="7" t="str">
        <f t="shared" si="31"/>
        <v>N/A</v>
      </c>
      <c r="I210" s="8">
        <v>-52.6</v>
      </c>
      <c r="J210" s="8">
        <v>52.24</v>
      </c>
      <c r="K210" s="10" t="s">
        <v>213</v>
      </c>
      <c r="L210" s="85" t="str">
        <f t="shared" si="32"/>
        <v>N/A</v>
      </c>
    </row>
    <row r="211" spans="1:12" x14ac:dyDescent="0.25">
      <c r="A211" s="142" t="s">
        <v>1352</v>
      </c>
      <c r="B211" s="21" t="s">
        <v>213</v>
      </c>
      <c r="C211" s="26">
        <v>315736</v>
      </c>
      <c r="D211" s="7" t="str">
        <f t="shared" si="29"/>
        <v>N/A</v>
      </c>
      <c r="E211" s="26">
        <v>344154</v>
      </c>
      <c r="F211" s="7" t="str">
        <f t="shared" si="30"/>
        <v>N/A</v>
      </c>
      <c r="G211" s="26">
        <v>396011</v>
      </c>
      <c r="H211" s="7" t="str">
        <f t="shared" si="31"/>
        <v>N/A</v>
      </c>
      <c r="I211" s="8">
        <v>9.0009999999999994</v>
      </c>
      <c r="J211" s="8">
        <v>15.07</v>
      </c>
      <c r="K211" s="10" t="s">
        <v>213</v>
      </c>
      <c r="L211" s="85" t="str">
        <f t="shared" si="32"/>
        <v>N/A</v>
      </c>
    </row>
    <row r="212" spans="1:12" x14ac:dyDescent="0.25">
      <c r="A212" s="142" t="s">
        <v>1589</v>
      </c>
      <c r="B212" s="21" t="s">
        <v>213</v>
      </c>
      <c r="C212" s="26">
        <v>420248</v>
      </c>
      <c r="D212" s="7" t="str">
        <f t="shared" si="29"/>
        <v>N/A</v>
      </c>
      <c r="E212" s="26">
        <v>149531</v>
      </c>
      <c r="F212" s="7" t="str">
        <f t="shared" si="30"/>
        <v>N/A</v>
      </c>
      <c r="G212" s="26">
        <v>148717</v>
      </c>
      <c r="H212" s="7" t="str">
        <f t="shared" si="31"/>
        <v>N/A</v>
      </c>
      <c r="I212" s="8">
        <v>-64.400000000000006</v>
      </c>
      <c r="J212" s="8">
        <v>-0.54400000000000004</v>
      </c>
      <c r="K212" s="10" t="s">
        <v>213</v>
      </c>
      <c r="L212" s="85" t="str">
        <f t="shared" si="32"/>
        <v>N/A</v>
      </c>
    </row>
    <row r="213" spans="1:12" x14ac:dyDescent="0.25">
      <c r="A213" s="142" t="s">
        <v>1590</v>
      </c>
      <c r="B213" s="21" t="s">
        <v>213</v>
      </c>
      <c r="C213" s="26">
        <v>465209</v>
      </c>
      <c r="D213" s="7" t="str">
        <f t="shared" si="29"/>
        <v>N/A</v>
      </c>
      <c r="E213" s="26">
        <v>362121</v>
      </c>
      <c r="F213" s="7" t="str">
        <f t="shared" si="30"/>
        <v>N/A</v>
      </c>
      <c r="G213" s="26">
        <v>382128</v>
      </c>
      <c r="H213" s="7" t="str">
        <f t="shared" si="31"/>
        <v>N/A</v>
      </c>
      <c r="I213" s="8">
        <v>-22.2</v>
      </c>
      <c r="J213" s="8">
        <v>5.5250000000000004</v>
      </c>
      <c r="K213" s="10" t="s">
        <v>213</v>
      </c>
      <c r="L213" s="85" t="str">
        <f t="shared" si="32"/>
        <v>N/A</v>
      </c>
    </row>
    <row r="214" spans="1:12" ht="25" x14ac:dyDescent="0.25">
      <c r="A214" s="108" t="s">
        <v>1353</v>
      </c>
      <c r="B214" s="21" t="s">
        <v>213</v>
      </c>
      <c r="C214" s="26">
        <v>5659517</v>
      </c>
      <c r="D214" s="7" t="str">
        <f t="shared" ref="D214:D228" si="33">IF($B214="N/A","N/A",IF(C214&gt;10,"No",IF(C214&lt;-10,"No","Yes")))</f>
        <v>N/A</v>
      </c>
      <c r="E214" s="26">
        <v>370882</v>
      </c>
      <c r="F214" s="7" t="str">
        <f t="shared" ref="F214:F228" si="34">IF($B214="N/A","N/A",IF(E214&gt;10,"No",IF(E214&lt;-10,"No","Yes")))</f>
        <v>N/A</v>
      </c>
      <c r="G214" s="26">
        <v>236270</v>
      </c>
      <c r="H214" s="7" t="str">
        <f t="shared" ref="H214:H228" si="35">IF($B214="N/A","N/A",IF(G214&gt;10,"No",IF(G214&lt;-10,"No","Yes")))</f>
        <v>N/A</v>
      </c>
      <c r="I214" s="8">
        <v>-93.4</v>
      </c>
      <c r="J214" s="8">
        <v>-36.299999999999997</v>
      </c>
      <c r="K214" s="25" t="s">
        <v>734</v>
      </c>
      <c r="L214" s="85" t="str">
        <f t="shared" ref="L214:L228" si="36">IF(J214="Div by 0", "N/A", IF(K214="N/A","N/A", IF(J214&gt;VALUE(MID(K214,1,2)), "No", IF(J214&lt;-1*VALUE(MID(K214,1,2)), "No", "Yes"))))</f>
        <v>No</v>
      </c>
    </row>
    <row r="215" spans="1:12" x14ac:dyDescent="0.25">
      <c r="A215" s="116" t="s">
        <v>646</v>
      </c>
      <c r="B215" s="21" t="s">
        <v>213</v>
      </c>
      <c r="C215" s="22">
        <v>24186</v>
      </c>
      <c r="D215" s="7" t="str">
        <f t="shared" si="33"/>
        <v>N/A</v>
      </c>
      <c r="E215" s="22">
        <v>2115</v>
      </c>
      <c r="F215" s="7" t="str">
        <f t="shared" si="34"/>
        <v>N/A</v>
      </c>
      <c r="G215" s="22">
        <v>1326</v>
      </c>
      <c r="H215" s="7" t="str">
        <f t="shared" si="35"/>
        <v>N/A</v>
      </c>
      <c r="I215" s="8">
        <v>-91.3</v>
      </c>
      <c r="J215" s="8">
        <v>-37.299999999999997</v>
      </c>
      <c r="K215" s="25" t="s">
        <v>734</v>
      </c>
      <c r="L215" s="85" t="str">
        <f t="shared" si="36"/>
        <v>No</v>
      </c>
    </row>
    <row r="216" spans="1:12" x14ac:dyDescent="0.25">
      <c r="A216" s="116" t="s">
        <v>1354</v>
      </c>
      <c r="B216" s="21" t="s">
        <v>213</v>
      </c>
      <c r="C216" s="26">
        <v>233.99971058</v>
      </c>
      <c r="D216" s="7" t="str">
        <f t="shared" si="33"/>
        <v>N/A</v>
      </c>
      <c r="E216" s="26">
        <v>175.35791961999999</v>
      </c>
      <c r="F216" s="7" t="str">
        <f t="shared" si="34"/>
        <v>N/A</v>
      </c>
      <c r="G216" s="26">
        <v>178.18250377000001</v>
      </c>
      <c r="H216" s="7" t="str">
        <f t="shared" si="35"/>
        <v>N/A</v>
      </c>
      <c r="I216" s="8">
        <v>-25.1</v>
      </c>
      <c r="J216" s="8">
        <v>1.611</v>
      </c>
      <c r="K216" s="25" t="s">
        <v>734</v>
      </c>
      <c r="L216" s="85" t="str">
        <f t="shared" si="36"/>
        <v>Yes</v>
      </c>
    </row>
    <row r="217" spans="1:12" ht="25" x14ac:dyDescent="0.25">
      <c r="A217" s="108" t="s">
        <v>1355</v>
      </c>
      <c r="B217" s="21" t="s">
        <v>213</v>
      </c>
      <c r="C217" s="26">
        <v>3382814</v>
      </c>
      <c r="D217" s="7" t="str">
        <f t="shared" si="33"/>
        <v>N/A</v>
      </c>
      <c r="E217" s="26">
        <v>138399</v>
      </c>
      <c r="F217" s="7" t="str">
        <f t="shared" si="34"/>
        <v>N/A</v>
      </c>
      <c r="G217" s="26">
        <v>101652</v>
      </c>
      <c r="H217" s="7" t="str">
        <f t="shared" si="35"/>
        <v>N/A</v>
      </c>
      <c r="I217" s="8">
        <v>-95.9</v>
      </c>
      <c r="J217" s="8">
        <v>-26.6</v>
      </c>
      <c r="K217" s="25" t="s">
        <v>734</v>
      </c>
      <c r="L217" s="85" t="str">
        <f t="shared" si="36"/>
        <v>Yes</v>
      </c>
    </row>
    <row r="218" spans="1:12" x14ac:dyDescent="0.25">
      <c r="A218" s="116" t="s">
        <v>513</v>
      </c>
      <c r="B218" s="21" t="s">
        <v>213</v>
      </c>
      <c r="C218" s="22">
        <v>9924</v>
      </c>
      <c r="D218" s="7" t="str">
        <f t="shared" si="33"/>
        <v>N/A</v>
      </c>
      <c r="E218" s="22">
        <v>657</v>
      </c>
      <c r="F218" s="7" t="str">
        <f t="shared" si="34"/>
        <v>N/A</v>
      </c>
      <c r="G218" s="22">
        <v>531</v>
      </c>
      <c r="H218" s="7" t="str">
        <f t="shared" si="35"/>
        <v>N/A</v>
      </c>
      <c r="I218" s="8">
        <v>-93.4</v>
      </c>
      <c r="J218" s="8">
        <v>-19.2</v>
      </c>
      <c r="K218" s="25" t="s">
        <v>734</v>
      </c>
      <c r="L218" s="85" t="str">
        <f t="shared" si="36"/>
        <v>Yes</v>
      </c>
    </row>
    <row r="219" spans="1:12" x14ac:dyDescent="0.25">
      <c r="A219" s="108" t="s">
        <v>1356</v>
      </c>
      <c r="B219" s="21" t="s">
        <v>213</v>
      </c>
      <c r="C219" s="26">
        <v>340.87202740999999</v>
      </c>
      <c r="D219" s="7" t="str">
        <f t="shared" si="33"/>
        <v>N/A</v>
      </c>
      <c r="E219" s="26">
        <v>210.65296803999999</v>
      </c>
      <c r="F219" s="7" t="str">
        <f t="shared" si="34"/>
        <v>N/A</v>
      </c>
      <c r="G219" s="26">
        <v>191.43502824999999</v>
      </c>
      <c r="H219" s="7" t="str">
        <f t="shared" si="35"/>
        <v>N/A</v>
      </c>
      <c r="I219" s="8">
        <v>-38.200000000000003</v>
      </c>
      <c r="J219" s="8">
        <v>-9.1199999999999992</v>
      </c>
      <c r="K219" s="25" t="s">
        <v>734</v>
      </c>
      <c r="L219" s="85" t="str">
        <f t="shared" si="36"/>
        <v>Yes</v>
      </c>
    </row>
    <row r="220" spans="1:12" ht="25" x14ac:dyDescent="0.25">
      <c r="A220" s="108" t="s">
        <v>1357</v>
      </c>
      <c r="B220" s="21" t="s">
        <v>213</v>
      </c>
      <c r="C220" s="26">
        <v>9357379</v>
      </c>
      <c r="D220" s="7" t="str">
        <f t="shared" si="33"/>
        <v>N/A</v>
      </c>
      <c r="E220" s="26">
        <v>835150</v>
      </c>
      <c r="F220" s="7" t="str">
        <f t="shared" si="34"/>
        <v>N/A</v>
      </c>
      <c r="G220" s="26">
        <v>861436</v>
      </c>
      <c r="H220" s="7" t="str">
        <f t="shared" si="35"/>
        <v>N/A</v>
      </c>
      <c r="I220" s="8">
        <v>-91.1</v>
      </c>
      <c r="J220" s="8">
        <v>3.1469999999999998</v>
      </c>
      <c r="K220" s="25" t="s">
        <v>734</v>
      </c>
      <c r="L220" s="85" t="str">
        <f t="shared" si="36"/>
        <v>Yes</v>
      </c>
    </row>
    <row r="221" spans="1:12" x14ac:dyDescent="0.25">
      <c r="A221" s="116" t="s">
        <v>514</v>
      </c>
      <c r="B221" s="21" t="s">
        <v>213</v>
      </c>
      <c r="C221" s="22">
        <v>22757</v>
      </c>
      <c r="D221" s="7" t="str">
        <f t="shared" si="33"/>
        <v>N/A</v>
      </c>
      <c r="E221" s="22">
        <v>2544</v>
      </c>
      <c r="F221" s="7" t="str">
        <f t="shared" si="34"/>
        <v>N/A</v>
      </c>
      <c r="G221" s="22">
        <v>2602</v>
      </c>
      <c r="H221" s="7" t="str">
        <f t="shared" si="35"/>
        <v>N/A</v>
      </c>
      <c r="I221" s="8">
        <v>-88.8</v>
      </c>
      <c r="J221" s="8">
        <v>2.2799999999999998</v>
      </c>
      <c r="K221" s="25" t="s">
        <v>734</v>
      </c>
      <c r="L221" s="85" t="str">
        <f t="shared" si="36"/>
        <v>Yes</v>
      </c>
    </row>
    <row r="222" spans="1:12" ht="25" x14ac:dyDescent="0.25">
      <c r="A222" s="108" t="s">
        <v>1358</v>
      </c>
      <c r="B222" s="21" t="s">
        <v>213</v>
      </c>
      <c r="C222" s="26">
        <v>411.18684360999998</v>
      </c>
      <c r="D222" s="7" t="str">
        <f t="shared" si="33"/>
        <v>N/A</v>
      </c>
      <c r="E222" s="26">
        <v>328.28223270000001</v>
      </c>
      <c r="F222" s="7" t="str">
        <f t="shared" si="34"/>
        <v>N/A</v>
      </c>
      <c r="G222" s="26">
        <v>331.06687163999999</v>
      </c>
      <c r="H222" s="7" t="str">
        <f t="shared" si="35"/>
        <v>N/A</v>
      </c>
      <c r="I222" s="8">
        <v>-20.2</v>
      </c>
      <c r="J222" s="8">
        <v>0.84819999999999995</v>
      </c>
      <c r="K222" s="25" t="s">
        <v>734</v>
      </c>
      <c r="L222" s="85" t="str">
        <f t="shared" si="36"/>
        <v>Yes</v>
      </c>
    </row>
    <row r="223" spans="1:12" ht="25" x14ac:dyDescent="0.25">
      <c r="A223" s="108" t="s">
        <v>1359</v>
      </c>
      <c r="B223" s="21" t="s">
        <v>213</v>
      </c>
      <c r="C223" s="26">
        <v>0</v>
      </c>
      <c r="D223" s="7" t="str">
        <f t="shared" si="33"/>
        <v>N/A</v>
      </c>
      <c r="E223" s="26">
        <v>0</v>
      </c>
      <c r="F223" s="7" t="str">
        <f t="shared" si="34"/>
        <v>N/A</v>
      </c>
      <c r="G223" s="26">
        <v>0</v>
      </c>
      <c r="H223" s="7" t="str">
        <f t="shared" si="35"/>
        <v>N/A</v>
      </c>
      <c r="I223" s="8" t="s">
        <v>1747</v>
      </c>
      <c r="J223" s="8" t="s">
        <v>1747</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1747</v>
      </c>
      <c r="J224" s="8" t="s">
        <v>1747</v>
      </c>
      <c r="K224" s="25" t="s">
        <v>734</v>
      </c>
      <c r="L224" s="85" t="str">
        <f t="shared" si="36"/>
        <v>N/A</v>
      </c>
    </row>
    <row r="225" spans="1:12" x14ac:dyDescent="0.25">
      <c r="A225" s="108" t="s">
        <v>1360</v>
      </c>
      <c r="B225" s="21" t="s">
        <v>213</v>
      </c>
      <c r="C225" s="26" t="s">
        <v>1747</v>
      </c>
      <c r="D225" s="7" t="str">
        <f t="shared" si="33"/>
        <v>N/A</v>
      </c>
      <c r="E225" s="26" t="s">
        <v>1747</v>
      </c>
      <c r="F225" s="7" t="str">
        <f t="shared" si="34"/>
        <v>N/A</v>
      </c>
      <c r="G225" s="26" t="s">
        <v>1747</v>
      </c>
      <c r="H225" s="7" t="str">
        <f t="shared" si="35"/>
        <v>N/A</v>
      </c>
      <c r="I225" s="8" t="s">
        <v>1747</v>
      </c>
      <c r="J225" s="8" t="s">
        <v>1747</v>
      </c>
      <c r="K225" s="25" t="s">
        <v>734</v>
      </c>
      <c r="L225" s="85" t="str">
        <f t="shared" si="36"/>
        <v>N/A</v>
      </c>
    </row>
    <row r="226" spans="1:12" ht="25" x14ac:dyDescent="0.25">
      <c r="A226" s="108" t="s">
        <v>1361</v>
      </c>
      <c r="B226" s="21" t="s">
        <v>213</v>
      </c>
      <c r="C226" s="26">
        <v>135100203</v>
      </c>
      <c r="D226" s="7" t="str">
        <f t="shared" si="33"/>
        <v>N/A</v>
      </c>
      <c r="E226" s="26">
        <v>43626180</v>
      </c>
      <c r="F226" s="7" t="str">
        <f t="shared" si="34"/>
        <v>N/A</v>
      </c>
      <c r="G226" s="26">
        <v>52993342</v>
      </c>
      <c r="H226" s="7" t="str">
        <f t="shared" si="35"/>
        <v>N/A</v>
      </c>
      <c r="I226" s="8">
        <v>-67.7</v>
      </c>
      <c r="J226" s="8">
        <v>21.47</v>
      </c>
      <c r="K226" s="25" t="s">
        <v>734</v>
      </c>
      <c r="L226" s="85" t="str">
        <f t="shared" si="36"/>
        <v>Yes</v>
      </c>
    </row>
    <row r="227" spans="1:12" ht="25" x14ac:dyDescent="0.25">
      <c r="A227" s="108" t="s">
        <v>516</v>
      </c>
      <c r="B227" s="21" t="s">
        <v>213</v>
      </c>
      <c r="C227" s="22">
        <v>7385</v>
      </c>
      <c r="D227" s="7" t="str">
        <f t="shared" si="33"/>
        <v>N/A</v>
      </c>
      <c r="E227" s="22">
        <v>2414</v>
      </c>
      <c r="F227" s="7" t="str">
        <f t="shared" si="34"/>
        <v>N/A</v>
      </c>
      <c r="G227" s="22">
        <v>2490</v>
      </c>
      <c r="H227" s="7" t="str">
        <f t="shared" si="35"/>
        <v>N/A</v>
      </c>
      <c r="I227" s="8">
        <v>-67.3</v>
      </c>
      <c r="J227" s="8">
        <v>3.1480000000000001</v>
      </c>
      <c r="K227" s="25" t="s">
        <v>734</v>
      </c>
      <c r="L227" s="85" t="str">
        <f t="shared" si="36"/>
        <v>Yes</v>
      </c>
    </row>
    <row r="228" spans="1:12" ht="25" x14ac:dyDescent="0.25">
      <c r="A228" s="108" t="s">
        <v>1362</v>
      </c>
      <c r="B228" s="21" t="s">
        <v>213</v>
      </c>
      <c r="C228" s="26">
        <v>18293.866351000001</v>
      </c>
      <c r="D228" s="7" t="str">
        <f t="shared" si="33"/>
        <v>N/A</v>
      </c>
      <c r="E228" s="26">
        <v>18072.154101</v>
      </c>
      <c r="F228" s="7" t="str">
        <f t="shared" si="34"/>
        <v>N/A</v>
      </c>
      <c r="G228" s="26">
        <v>21282.466667000001</v>
      </c>
      <c r="H228" s="7" t="str">
        <f t="shared" si="35"/>
        <v>N/A</v>
      </c>
      <c r="I228" s="8">
        <v>-1.21</v>
      </c>
      <c r="J228" s="8">
        <v>17.760000000000002</v>
      </c>
      <c r="K228" s="25" t="s">
        <v>734</v>
      </c>
      <c r="L228" s="85" t="str">
        <f t="shared" si="36"/>
        <v>Yes</v>
      </c>
    </row>
    <row r="229" spans="1:12" x14ac:dyDescent="0.25">
      <c r="A229" s="108" t="s">
        <v>1363</v>
      </c>
      <c r="B229" s="21" t="s">
        <v>213</v>
      </c>
      <c r="C229" s="10">
        <v>198916369</v>
      </c>
      <c r="D229" s="7" t="str">
        <f t="shared" ref="D229:D252" si="37">IF($B229="N/A","N/A",IF(C229&gt;10,"No",IF(C229&lt;-10,"No","Yes")))</f>
        <v>N/A</v>
      </c>
      <c r="E229" s="10">
        <v>57383094</v>
      </c>
      <c r="F229" s="7" t="str">
        <f t="shared" ref="F229:F252" si="38">IF($B229="N/A","N/A",IF(E229&gt;10,"No",IF(E229&lt;-10,"No","Yes")))</f>
        <v>N/A</v>
      </c>
      <c r="G229" s="10">
        <v>64795880</v>
      </c>
      <c r="H229" s="7" t="str">
        <f t="shared" ref="H229:H252" si="39">IF($B229="N/A","N/A",IF(G229&gt;10,"No",IF(G229&lt;-10,"No","Yes")))</f>
        <v>N/A</v>
      </c>
      <c r="I229" s="8">
        <v>-71.2</v>
      </c>
      <c r="J229" s="8">
        <v>12.92</v>
      </c>
      <c r="K229" s="25" t="s">
        <v>734</v>
      </c>
      <c r="L229" s="85" t="str">
        <f t="shared" ref="L229:L252" si="40">IF(J229="Div by 0", "N/A", IF(K229="N/A","N/A", IF(J229&gt;VALUE(MID(K229,1,2)), "No", IF(J229&lt;-1*VALUE(MID(K229,1,2)), "No", "Yes"))))</f>
        <v>Yes</v>
      </c>
    </row>
    <row r="230" spans="1:12" x14ac:dyDescent="0.25">
      <c r="A230" s="116" t="s">
        <v>1364</v>
      </c>
      <c r="B230" s="21" t="s">
        <v>213</v>
      </c>
      <c r="C230" s="1">
        <v>12012</v>
      </c>
      <c r="D230" s="7" t="str">
        <f t="shared" si="37"/>
        <v>N/A</v>
      </c>
      <c r="E230" s="1">
        <v>3018</v>
      </c>
      <c r="F230" s="7" t="str">
        <f t="shared" si="38"/>
        <v>N/A</v>
      </c>
      <c r="G230" s="1">
        <v>3046</v>
      </c>
      <c r="H230" s="7" t="str">
        <f t="shared" si="39"/>
        <v>N/A</v>
      </c>
      <c r="I230" s="8">
        <v>-74.900000000000006</v>
      </c>
      <c r="J230" s="8">
        <v>0.92779999999999996</v>
      </c>
      <c r="K230" s="25" t="s">
        <v>734</v>
      </c>
      <c r="L230" s="85" t="str">
        <f t="shared" si="40"/>
        <v>Yes</v>
      </c>
    </row>
    <row r="231" spans="1:12" x14ac:dyDescent="0.25">
      <c r="A231" s="116" t="s">
        <v>1365</v>
      </c>
      <c r="B231" s="21" t="s">
        <v>213</v>
      </c>
      <c r="C231" s="10">
        <v>16559.804279</v>
      </c>
      <c r="D231" s="7" t="str">
        <f t="shared" si="37"/>
        <v>N/A</v>
      </c>
      <c r="E231" s="10">
        <v>19013.616301999999</v>
      </c>
      <c r="F231" s="7" t="str">
        <f t="shared" si="38"/>
        <v>N/A</v>
      </c>
      <c r="G231" s="10">
        <v>21272.449113999999</v>
      </c>
      <c r="H231" s="7" t="str">
        <f t="shared" si="39"/>
        <v>N/A</v>
      </c>
      <c r="I231" s="8">
        <v>14.82</v>
      </c>
      <c r="J231" s="8">
        <v>11.88</v>
      </c>
      <c r="K231" s="25" t="s">
        <v>734</v>
      </c>
      <c r="L231" s="85" t="str">
        <f t="shared" si="40"/>
        <v>Yes</v>
      </c>
    </row>
    <row r="232" spans="1:12" x14ac:dyDescent="0.25">
      <c r="A232" s="116" t="s">
        <v>1366</v>
      </c>
      <c r="B232" s="21" t="s">
        <v>213</v>
      </c>
      <c r="C232" s="10">
        <v>18380.7739</v>
      </c>
      <c r="D232" s="7" t="str">
        <f t="shared" si="37"/>
        <v>N/A</v>
      </c>
      <c r="E232" s="10">
        <v>20449.228916</v>
      </c>
      <c r="F232" s="7" t="str">
        <f t="shared" si="38"/>
        <v>N/A</v>
      </c>
      <c r="G232" s="10">
        <v>25009.106509000001</v>
      </c>
      <c r="H232" s="7" t="str">
        <f t="shared" si="39"/>
        <v>N/A</v>
      </c>
      <c r="I232" s="8">
        <v>11.25</v>
      </c>
      <c r="J232" s="8">
        <v>22.3</v>
      </c>
      <c r="K232" s="25" t="s">
        <v>734</v>
      </c>
      <c r="L232" s="85" t="str">
        <f t="shared" si="40"/>
        <v>Yes</v>
      </c>
    </row>
    <row r="233" spans="1:12" ht="25" x14ac:dyDescent="0.25">
      <c r="A233" s="116" t="s">
        <v>1367</v>
      </c>
      <c r="B233" s="21" t="s">
        <v>213</v>
      </c>
      <c r="C233" s="10">
        <v>25260.229228</v>
      </c>
      <c r="D233" s="7" t="str">
        <f t="shared" si="37"/>
        <v>N/A</v>
      </c>
      <c r="E233" s="10">
        <v>23694.226122</v>
      </c>
      <c r="F233" s="7" t="str">
        <f t="shared" si="38"/>
        <v>N/A</v>
      </c>
      <c r="G233" s="10">
        <v>24752.932797000001</v>
      </c>
      <c r="H233" s="7" t="str">
        <f t="shared" si="39"/>
        <v>N/A</v>
      </c>
      <c r="I233" s="8">
        <v>-6.2</v>
      </c>
      <c r="J233" s="8">
        <v>4.468</v>
      </c>
      <c r="K233" s="25" t="s">
        <v>734</v>
      </c>
      <c r="L233" s="85" t="str">
        <f t="shared" si="40"/>
        <v>Yes</v>
      </c>
    </row>
    <row r="234" spans="1:12" x14ac:dyDescent="0.25">
      <c r="A234" s="116" t="s">
        <v>1368</v>
      </c>
      <c r="B234" s="21" t="s">
        <v>213</v>
      </c>
      <c r="C234" s="10">
        <v>4663.4223975000004</v>
      </c>
      <c r="D234" s="7" t="str">
        <f t="shared" si="37"/>
        <v>N/A</v>
      </c>
      <c r="E234" s="10">
        <v>2074.6995305</v>
      </c>
      <c r="F234" s="7" t="str">
        <f t="shared" si="38"/>
        <v>N/A</v>
      </c>
      <c r="G234" s="10">
        <v>1392.7748690999999</v>
      </c>
      <c r="H234" s="7" t="str">
        <f t="shared" si="39"/>
        <v>N/A</v>
      </c>
      <c r="I234" s="8">
        <v>-55.5</v>
      </c>
      <c r="J234" s="8">
        <v>-32.9</v>
      </c>
      <c r="K234" s="25" t="s">
        <v>734</v>
      </c>
      <c r="L234" s="85" t="str">
        <f t="shared" si="40"/>
        <v>No</v>
      </c>
    </row>
    <row r="235" spans="1:12" x14ac:dyDescent="0.25">
      <c r="A235" s="116" t="s">
        <v>1369</v>
      </c>
      <c r="B235" s="21" t="s">
        <v>213</v>
      </c>
      <c r="C235" s="10">
        <v>397.09964158000002</v>
      </c>
      <c r="D235" s="7" t="str">
        <f t="shared" si="37"/>
        <v>N/A</v>
      </c>
      <c r="E235" s="10">
        <v>403.11214953000001</v>
      </c>
      <c r="F235" s="7" t="str">
        <f t="shared" si="38"/>
        <v>N/A</v>
      </c>
      <c r="G235" s="10">
        <v>465.24358974</v>
      </c>
      <c r="H235" s="7" t="str">
        <f t="shared" si="39"/>
        <v>N/A</v>
      </c>
      <c r="I235" s="8">
        <v>1.514</v>
      </c>
      <c r="J235" s="8">
        <v>15.41</v>
      </c>
      <c r="K235" s="25" t="s">
        <v>734</v>
      </c>
      <c r="L235" s="85" t="str">
        <f t="shared" si="40"/>
        <v>Yes</v>
      </c>
    </row>
    <row r="236" spans="1:12" x14ac:dyDescent="0.25">
      <c r="A236" s="116" t="s">
        <v>1370</v>
      </c>
      <c r="B236" s="21" t="s">
        <v>213</v>
      </c>
      <c r="C236" s="7">
        <v>3.503143847</v>
      </c>
      <c r="D236" s="7" t="str">
        <f t="shared" si="37"/>
        <v>N/A</v>
      </c>
      <c r="E236" s="7">
        <v>3.2166609823000001</v>
      </c>
      <c r="F236" s="7" t="str">
        <f t="shared" si="38"/>
        <v>N/A</v>
      </c>
      <c r="G236" s="7">
        <v>3.4420801645000001</v>
      </c>
      <c r="H236" s="7" t="str">
        <f t="shared" si="39"/>
        <v>N/A</v>
      </c>
      <c r="I236" s="8">
        <v>-8.18</v>
      </c>
      <c r="J236" s="8">
        <v>7.008</v>
      </c>
      <c r="K236" s="25" t="s">
        <v>734</v>
      </c>
      <c r="L236" s="85" t="str">
        <f t="shared" si="40"/>
        <v>Yes</v>
      </c>
    </row>
    <row r="237" spans="1:12" x14ac:dyDescent="0.25">
      <c r="A237" s="116" t="s">
        <v>1371</v>
      </c>
      <c r="B237" s="21" t="s">
        <v>213</v>
      </c>
      <c r="C237" s="7">
        <v>11.73224141</v>
      </c>
      <c r="D237" s="7" t="str">
        <f t="shared" si="37"/>
        <v>N/A</v>
      </c>
      <c r="E237" s="7">
        <v>11.079798279</v>
      </c>
      <c r="F237" s="7" t="str">
        <f t="shared" si="38"/>
        <v>N/A</v>
      </c>
      <c r="G237" s="7">
        <v>13.585209002999999</v>
      </c>
      <c r="H237" s="7" t="str">
        <f t="shared" si="39"/>
        <v>N/A</v>
      </c>
      <c r="I237" s="8">
        <v>-5.56</v>
      </c>
      <c r="J237" s="8">
        <v>22.61</v>
      </c>
      <c r="K237" s="25" t="s">
        <v>734</v>
      </c>
      <c r="L237" s="85" t="str">
        <f t="shared" si="40"/>
        <v>Yes</v>
      </c>
    </row>
    <row r="238" spans="1:12" x14ac:dyDescent="0.25">
      <c r="A238" s="116" t="s">
        <v>1372</v>
      </c>
      <c r="B238" s="21" t="s">
        <v>213</v>
      </c>
      <c r="C238" s="7">
        <v>8.3239319173999995</v>
      </c>
      <c r="D238" s="7" t="str">
        <f t="shared" si="37"/>
        <v>N/A</v>
      </c>
      <c r="E238" s="7">
        <v>7.4978429680999996</v>
      </c>
      <c r="F238" s="7" t="str">
        <f t="shared" si="38"/>
        <v>N/A</v>
      </c>
      <c r="G238" s="7">
        <v>8.0965446682</v>
      </c>
      <c r="H238" s="7" t="str">
        <f t="shared" si="39"/>
        <v>N/A</v>
      </c>
      <c r="I238" s="8">
        <v>-9.92</v>
      </c>
      <c r="J238" s="8">
        <v>7.9850000000000003</v>
      </c>
      <c r="K238" s="25" t="s">
        <v>734</v>
      </c>
      <c r="L238" s="85" t="str">
        <f t="shared" si="40"/>
        <v>Yes</v>
      </c>
    </row>
    <row r="239" spans="1:12" x14ac:dyDescent="0.25">
      <c r="A239" s="116" t="s">
        <v>1373</v>
      </c>
      <c r="B239" s="21" t="s">
        <v>213</v>
      </c>
      <c r="C239" s="7">
        <v>1.7365295703000001</v>
      </c>
      <c r="D239" s="7" t="str">
        <f t="shared" si="37"/>
        <v>N/A</v>
      </c>
      <c r="E239" s="7">
        <v>1.0223427488000001</v>
      </c>
      <c r="F239" s="7" t="str">
        <f t="shared" si="38"/>
        <v>N/A</v>
      </c>
      <c r="G239" s="7">
        <v>0.97322361209999997</v>
      </c>
      <c r="H239" s="7" t="str">
        <f t="shared" si="39"/>
        <v>N/A</v>
      </c>
      <c r="I239" s="8">
        <v>-41.1</v>
      </c>
      <c r="J239" s="8">
        <v>-4.8</v>
      </c>
      <c r="K239" s="25" t="s">
        <v>734</v>
      </c>
      <c r="L239" s="85" t="str">
        <f t="shared" si="40"/>
        <v>Yes</v>
      </c>
    </row>
    <row r="240" spans="1:12" x14ac:dyDescent="0.25">
      <c r="A240" s="116" t="s">
        <v>1374</v>
      </c>
      <c r="B240" s="21" t="s">
        <v>213</v>
      </c>
      <c r="C240" s="7">
        <v>1.9062845898</v>
      </c>
      <c r="D240" s="7" t="str">
        <f t="shared" si="37"/>
        <v>N/A</v>
      </c>
      <c r="E240" s="7">
        <v>0.48126658570000003</v>
      </c>
      <c r="F240" s="7" t="str">
        <f t="shared" si="38"/>
        <v>N/A</v>
      </c>
      <c r="G240" s="7">
        <v>0.36247037500000001</v>
      </c>
      <c r="H240" s="7" t="str">
        <f t="shared" si="39"/>
        <v>N/A</v>
      </c>
      <c r="I240" s="8">
        <v>-74.8</v>
      </c>
      <c r="J240" s="8">
        <v>-24.7</v>
      </c>
      <c r="K240" s="25" t="s">
        <v>734</v>
      </c>
      <c r="L240" s="85" t="str">
        <f t="shared" si="40"/>
        <v>Yes</v>
      </c>
    </row>
    <row r="241" spans="1:12" x14ac:dyDescent="0.25">
      <c r="A241" s="116" t="s">
        <v>1375</v>
      </c>
      <c r="B241" s="21" t="s">
        <v>213</v>
      </c>
      <c r="C241" s="10">
        <v>135100203</v>
      </c>
      <c r="D241" s="7" t="str">
        <f t="shared" si="37"/>
        <v>N/A</v>
      </c>
      <c r="E241" s="10">
        <v>43626180</v>
      </c>
      <c r="F241" s="7" t="str">
        <f t="shared" si="38"/>
        <v>N/A</v>
      </c>
      <c r="G241" s="10">
        <v>52993342</v>
      </c>
      <c r="H241" s="7" t="str">
        <f t="shared" si="39"/>
        <v>N/A</v>
      </c>
      <c r="I241" s="8">
        <v>-67.7</v>
      </c>
      <c r="J241" s="8">
        <v>21.47</v>
      </c>
      <c r="K241" s="25" t="s">
        <v>734</v>
      </c>
      <c r="L241" s="85" t="str">
        <f t="shared" si="40"/>
        <v>Yes</v>
      </c>
    </row>
    <row r="242" spans="1:12" x14ac:dyDescent="0.25">
      <c r="A242" s="116" t="s">
        <v>1376</v>
      </c>
      <c r="B242" s="21" t="s">
        <v>213</v>
      </c>
      <c r="C242" s="1">
        <v>7385</v>
      </c>
      <c r="D242" s="7" t="str">
        <f t="shared" si="37"/>
        <v>N/A</v>
      </c>
      <c r="E242" s="1">
        <v>2414</v>
      </c>
      <c r="F242" s="7" t="str">
        <f t="shared" si="38"/>
        <v>N/A</v>
      </c>
      <c r="G242" s="1">
        <v>2490</v>
      </c>
      <c r="H242" s="7" t="str">
        <f t="shared" si="39"/>
        <v>N/A</v>
      </c>
      <c r="I242" s="8">
        <v>-67.3</v>
      </c>
      <c r="J242" s="8">
        <v>3.1480000000000001</v>
      </c>
      <c r="K242" s="25" t="s">
        <v>734</v>
      </c>
      <c r="L242" s="85" t="str">
        <f t="shared" si="40"/>
        <v>Yes</v>
      </c>
    </row>
    <row r="243" spans="1:12" ht="25" x14ac:dyDescent="0.25">
      <c r="A243" s="116" t="s">
        <v>1377</v>
      </c>
      <c r="B243" s="21" t="s">
        <v>213</v>
      </c>
      <c r="C243" s="10">
        <v>18293.866351000001</v>
      </c>
      <c r="D243" s="7" t="str">
        <f t="shared" si="37"/>
        <v>N/A</v>
      </c>
      <c r="E243" s="10">
        <v>18072.154101</v>
      </c>
      <c r="F243" s="7" t="str">
        <f t="shared" si="38"/>
        <v>N/A</v>
      </c>
      <c r="G243" s="10">
        <v>21282.466667000001</v>
      </c>
      <c r="H243" s="7" t="str">
        <f t="shared" si="39"/>
        <v>N/A</v>
      </c>
      <c r="I243" s="8">
        <v>-1.21</v>
      </c>
      <c r="J243" s="8">
        <v>17.760000000000002</v>
      </c>
      <c r="K243" s="25" t="s">
        <v>734</v>
      </c>
      <c r="L243" s="85" t="str">
        <f t="shared" si="40"/>
        <v>Yes</v>
      </c>
    </row>
    <row r="244" spans="1:12" ht="25" x14ac:dyDescent="0.25">
      <c r="A244" s="116" t="s">
        <v>1378</v>
      </c>
      <c r="B244" s="21" t="s">
        <v>213</v>
      </c>
      <c r="C244" s="10">
        <v>19170.559105</v>
      </c>
      <c r="D244" s="7" t="str">
        <f t="shared" si="37"/>
        <v>N/A</v>
      </c>
      <c r="E244" s="10">
        <v>20937.554483</v>
      </c>
      <c r="F244" s="7" t="str">
        <f t="shared" si="38"/>
        <v>N/A</v>
      </c>
      <c r="G244" s="10">
        <v>25517.442284000001</v>
      </c>
      <c r="H244" s="7" t="str">
        <f t="shared" si="39"/>
        <v>N/A</v>
      </c>
      <c r="I244" s="8">
        <v>9.2170000000000005</v>
      </c>
      <c r="J244" s="8">
        <v>21.87</v>
      </c>
      <c r="K244" s="25" t="s">
        <v>734</v>
      </c>
      <c r="L244" s="85" t="str">
        <f t="shared" si="40"/>
        <v>Yes</v>
      </c>
    </row>
    <row r="245" spans="1:12" ht="25" x14ac:dyDescent="0.25">
      <c r="A245" s="116" t="s">
        <v>1379</v>
      </c>
      <c r="B245" s="21" t="s">
        <v>213</v>
      </c>
      <c r="C245" s="10">
        <v>28230.038840000001</v>
      </c>
      <c r="D245" s="7" t="str">
        <f t="shared" si="37"/>
        <v>N/A</v>
      </c>
      <c r="E245" s="10">
        <v>21167.757967000001</v>
      </c>
      <c r="F245" s="7" t="str">
        <f t="shared" si="38"/>
        <v>N/A</v>
      </c>
      <c r="G245" s="10">
        <v>23544.982076</v>
      </c>
      <c r="H245" s="7" t="str">
        <f t="shared" si="39"/>
        <v>N/A</v>
      </c>
      <c r="I245" s="8">
        <v>-25</v>
      </c>
      <c r="J245" s="8">
        <v>11.23</v>
      </c>
      <c r="K245" s="25" t="s">
        <v>734</v>
      </c>
      <c r="L245" s="85" t="str">
        <f t="shared" si="40"/>
        <v>Yes</v>
      </c>
    </row>
    <row r="246" spans="1:12" ht="25" x14ac:dyDescent="0.25">
      <c r="A246" s="116" t="s">
        <v>1380</v>
      </c>
      <c r="B246" s="21" t="s">
        <v>213</v>
      </c>
      <c r="C246" s="10">
        <v>2066.4700425000001</v>
      </c>
      <c r="D246" s="7" t="str">
        <f t="shared" si="37"/>
        <v>N/A</v>
      </c>
      <c r="E246" s="10">
        <v>1475.3315364</v>
      </c>
      <c r="F246" s="7" t="str">
        <f t="shared" si="38"/>
        <v>N/A</v>
      </c>
      <c r="G246" s="10">
        <v>1408.6819571999999</v>
      </c>
      <c r="H246" s="7" t="str">
        <f t="shared" si="39"/>
        <v>N/A</v>
      </c>
      <c r="I246" s="8">
        <v>-28.6</v>
      </c>
      <c r="J246" s="8">
        <v>-4.5199999999999996</v>
      </c>
      <c r="K246" s="25" t="s">
        <v>734</v>
      </c>
      <c r="L246" s="85" t="str">
        <f t="shared" si="40"/>
        <v>Yes</v>
      </c>
    </row>
    <row r="247" spans="1:12" ht="25" x14ac:dyDescent="0.25">
      <c r="A247" s="116" t="s">
        <v>1381</v>
      </c>
      <c r="B247" s="21" t="s">
        <v>213</v>
      </c>
      <c r="C247" s="10">
        <v>5983</v>
      </c>
      <c r="D247" s="7" t="str">
        <f t="shared" si="37"/>
        <v>N/A</v>
      </c>
      <c r="E247" s="10" t="s">
        <v>1747</v>
      </c>
      <c r="F247" s="7" t="str">
        <f t="shared" si="38"/>
        <v>N/A</v>
      </c>
      <c r="G247" s="10">
        <v>5117</v>
      </c>
      <c r="H247" s="7" t="str">
        <f t="shared" si="39"/>
        <v>N/A</v>
      </c>
      <c r="I247" s="8" t="s">
        <v>1747</v>
      </c>
      <c r="J247" s="8" t="s">
        <v>1747</v>
      </c>
      <c r="K247" s="25" t="s">
        <v>734</v>
      </c>
      <c r="L247" s="85" t="str">
        <f t="shared" si="40"/>
        <v>N/A</v>
      </c>
    </row>
    <row r="248" spans="1:12" ht="25" x14ac:dyDescent="0.25">
      <c r="A248" s="116" t="s">
        <v>1382</v>
      </c>
      <c r="B248" s="21" t="s">
        <v>213</v>
      </c>
      <c r="C248" s="7">
        <v>2.1537393697999998</v>
      </c>
      <c r="D248" s="7" t="str">
        <f t="shared" si="37"/>
        <v>N/A</v>
      </c>
      <c r="E248" s="7">
        <v>2.5729024557</v>
      </c>
      <c r="F248" s="7" t="str">
        <f t="shared" si="38"/>
        <v>N/A</v>
      </c>
      <c r="G248" s="7">
        <v>2.8137818811000002</v>
      </c>
      <c r="H248" s="7" t="str">
        <f t="shared" si="39"/>
        <v>N/A</v>
      </c>
      <c r="I248" s="8">
        <v>19.46</v>
      </c>
      <c r="J248" s="8">
        <v>9.3620000000000001</v>
      </c>
      <c r="K248" s="25" t="s">
        <v>734</v>
      </c>
      <c r="L248" s="85" t="str">
        <f t="shared" si="40"/>
        <v>Yes</v>
      </c>
    </row>
    <row r="249" spans="1:12" ht="25" x14ac:dyDescent="0.25">
      <c r="A249" s="116" t="s">
        <v>1383</v>
      </c>
      <c r="B249" s="21" t="s">
        <v>213</v>
      </c>
      <c r="C249" s="7">
        <v>11.144739185000001</v>
      </c>
      <c r="D249" s="7" t="str">
        <f t="shared" si="37"/>
        <v>N/A</v>
      </c>
      <c r="E249" s="7">
        <v>10.753485613</v>
      </c>
      <c r="F249" s="7" t="str">
        <f t="shared" si="38"/>
        <v>N/A</v>
      </c>
      <c r="G249" s="7">
        <v>13.231511254000001</v>
      </c>
      <c r="H249" s="7" t="str">
        <f t="shared" si="39"/>
        <v>N/A</v>
      </c>
      <c r="I249" s="8">
        <v>-3.51</v>
      </c>
      <c r="J249" s="8">
        <v>23.04</v>
      </c>
      <c r="K249" s="25" t="s">
        <v>734</v>
      </c>
      <c r="L249" s="85" t="str">
        <f t="shared" si="40"/>
        <v>Yes</v>
      </c>
    </row>
    <row r="250" spans="1:12" ht="25" x14ac:dyDescent="0.25">
      <c r="A250" s="116" t="s">
        <v>1384</v>
      </c>
      <c r="B250" s="21" t="s">
        <v>213</v>
      </c>
      <c r="C250" s="7">
        <v>5.1147790257999999</v>
      </c>
      <c r="D250" s="7" t="str">
        <f t="shared" si="37"/>
        <v>N/A</v>
      </c>
      <c r="E250" s="7">
        <v>5.6859361519</v>
      </c>
      <c r="F250" s="7" t="str">
        <f t="shared" si="38"/>
        <v>N/A</v>
      </c>
      <c r="G250" s="7">
        <v>6.2270380876999996</v>
      </c>
      <c r="H250" s="7" t="str">
        <f t="shared" si="39"/>
        <v>N/A</v>
      </c>
      <c r="I250" s="8">
        <v>11.17</v>
      </c>
      <c r="J250" s="8">
        <v>9.516</v>
      </c>
      <c r="K250" s="25" t="s">
        <v>734</v>
      </c>
      <c r="L250" s="85" t="str">
        <f t="shared" si="40"/>
        <v>Yes</v>
      </c>
    </row>
    <row r="251" spans="1:12" ht="25" x14ac:dyDescent="0.25">
      <c r="A251" s="116" t="s">
        <v>1385</v>
      </c>
      <c r="B251" s="21" t="s">
        <v>213</v>
      </c>
      <c r="C251" s="7">
        <v>1.4171615137</v>
      </c>
      <c r="D251" s="7" t="str">
        <f t="shared" si="37"/>
        <v>N/A</v>
      </c>
      <c r="E251" s="7">
        <v>0.89035014040000005</v>
      </c>
      <c r="F251" s="7" t="str">
        <f t="shared" si="38"/>
        <v>N/A</v>
      </c>
      <c r="G251" s="7">
        <v>0.83309979359999997</v>
      </c>
      <c r="H251" s="7" t="str">
        <f t="shared" si="39"/>
        <v>N/A</v>
      </c>
      <c r="I251" s="8">
        <v>-37.200000000000003</v>
      </c>
      <c r="J251" s="8">
        <v>-6.43</v>
      </c>
      <c r="K251" s="25" t="s">
        <v>734</v>
      </c>
      <c r="L251" s="85" t="str">
        <f t="shared" si="40"/>
        <v>Yes</v>
      </c>
    </row>
    <row r="252" spans="1:12" ht="25" x14ac:dyDescent="0.25">
      <c r="A252" s="144" t="s">
        <v>1386</v>
      </c>
      <c r="B252" s="93" t="s">
        <v>213</v>
      </c>
      <c r="C252" s="124">
        <v>1.3665123E-3</v>
      </c>
      <c r="D252" s="124" t="str">
        <f t="shared" si="37"/>
        <v>N/A</v>
      </c>
      <c r="E252" s="124">
        <v>0</v>
      </c>
      <c r="F252" s="124" t="str">
        <f t="shared" si="38"/>
        <v>N/A</v>
      </c>
      <c r="G252" s="124">
        <v>4.6470560999999997E-3</v>
      </c>
      <c r="H252" s="124" t="str">
        <f t="shared" si="39"/>
        <v>N/A</v>
      </c>
      <c r="I252" s="125">
        <v>-100</v>
      </c>
      <c r="J252" s="125" t="s">
        <v>1747</v>
      </c>
      <c r="K252" s="138" t="s">
        <v>734</v>
      </c>
      <c r="L252" s="96" t="str">
        <f t="shared" si="40"/>
        <v>N/A</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350877</v>
      </c>
      <c r="D6" s="7" t="str">
        <f t="shared" ref="D6:D37" si="0">IF($B6="N/A","N/A",IF(C6&gt;10,"No",IF(C6&lt;-10,"No","Yes")))</f>
        <v>N/A</v>
      </c>
      <c r="E6" s="22">
        <v>353492</v>
      </c>
      <c r="F6" s="7" t="str">
        <f t="shared" ref="F6:F37" si="1">IF($B6="N/A","N/A",IF(E6&gt;10,"No",IF(E6&lt;-10,"No","Yes")))</f>
        <v>N/A</v>
      </c>
      <c r="G6" s="22">
        <v>362469</v>
      </c>
      <c r="H6" s="7" t="str">
        <f t="shared" ref="H6:H37" si="2">IF($B6="N/A","N/A",IF(G6&gt;10,"No",IF(G6&lt;-10,"No","Yes")))</f>
        <v>N/A</v>
      </c>
      <c r="I6" s="8">
        <v>0.74529999999999996</v>
      </c>
      <c r="J6" s="8">
        <v>2.54</v>
      </c>
      <c r="K6" s="25" t="s">
        <v>734</v>
      </c>
      <c r="L6" s="85" t="str">
        <f t="shared" ref="L6:L39" si="3">IF(J6="Div by 0", "N/A", IF(K6="N/A","N/A", IF(J6&gt;VALUE(MID(K6,1,2)), "No", IF(J6&lt;-1*VALUE(MID(K6,1,2)), "No", "Yes"))))</f>
        <v>Yes</v>
      </c>
    </row>
    <row r="7" spans="1:12" x14ac:dyDescent="0.25">
      <c r="A7" s="142" t="s">
        <v>6</v>
      </c>
      <c r="B7" s="21" t="s">
        <v>213</v>
      </c>
      <c r="C7" s="22">
        <v>303962</v>
      </c>
      <c r="D7" s="7" t="str">
        <f t="shared" si="0"/>
        <v>N/A</v>
      </c>
      <c r="E7" s="22">
        <v>301998</v>
      </c>
      <c r="F7" s="7" t="str">
        <f t="shared" si="1"/>
        <v>N/A</v>
      </c>
      <c r="G7" s="22">
        <v>309699</v>
      </c>
      <c r="H7" s="7" t="str">
        <f t="shared" si="2"/>
        <v>N/A</v>
      </c>
      <c r="I7" s="8">
        <v>-0.64600000000000002</v>
      </c>
      <c r="J7" s="8">
        <v>2.5499999999999998</v>
      </c>
      <c r="K7" s="25" t="s">
        <v>734</v>
      </c>
      <c r="L7" s="85" t="str">
        <f t="shared" si="3"/>
        <v>Yes</v>
      </c>
    </row>
    <row r="8" spans="1:12" x14ac:dyDescent="0.25">
      <c r="A8" s="142" t="s">
        <v>360</v>
      </c>
      <c r="B8" s="21" t="s">
        <v>213</v>
      </c>
      <c r="C8" s="4">
        <v>86.629217646000001</v>
      </c>
      <c r="D8" s="7" t="str">
        <f t="shared" si="0"/>
        <v>N/A</v>
      </c>
      <c r="E8" s="4">
        <v>85.432767927</v>
      </c>
      <c r="F8" s="7" t="str">
        <f t="shared" si="1"/>
        <v>N/A</v>
      </c>
      <c r="G8" s="4">
        <v>85.441513619000006</v>
      </c>
      <c r="H8" s="7" t="str">
        <f t="shared" si="2"/>
        <v>N/A</v>
      </c>
      <c r="I8" s="8">
        <v>-1.38</v>
      </c>
      <c r="J8" s="8">
        <v>1.0200000000000001E-2</v>
      </c>
      <c r="K8" s="25" t="s">
        <v>734</v>
      </c>
      <c r="L8" s="85" t="str">
        <f t="shared" si="3"/>
        <v>Yes</v>
      </c>
    </row>
    <row r="9" spans="1:12" x14ac:dyDescent="0.25">
      <c r="A9" s="116" t="s">
        <v>88</v>
      </c>
      <c r="B9" s="25" t="s">
        <v>213</v>
      </c>
      <c r="C9" s="1">
        <v>319133.34999999998</v>
      </c>
      <c r="D9" s="7" t="str">
        <f t="shared" si="0"/>
        <v>N/A</v>
      </c>
      <c r="E9" s="1">
        <v>321310.38</v>
      </c>
      <c r="F9" s="7" t="str">
        <f t="shared" si="1"/>
        <v>N/A</v>
      </c>
      <c r="G9" s="1">
        <v>330246.90999999997</v>
      </c>
      <c r="H9" s="7" t="str">
        <f t="shared" si="2"/>
        <v>N/A</v>
      </c>
      <c r="I9" s="8">
        <v>0.68220000000000003</v>
      </c>
      <c r="J9" s="8">
        <v>2.7810000000000001</v>
      </c>
      <c r="K9" s="25" t="s">
        <v>734</v>
      </c>
      <c r="L9" s="85" t="str">
        <f t="shared" si="3"/>
        <v>Yes</v>
      </c>
    </row>
    <row r="10" spans="1:12" x14ac:dyDescent="0.25">
      <c r="A10" s="116" t="s">
        <v>1387</v>
      </c>
      <c r="B10" s="21" t="s">
        <v>213</v>
      </c>
      <c r="C10" s="4">
        <v>0.18981010440000001</v>
      </c>
      <c r="D10" s="7" t="str">
        <f t="shared" si="0"/>
        <v>N/A</v>
      </c>
      <c r="E10" s="4">
        <v>0.1145711926</v>
      </c>
      <c r="F10" s="7" t="str">
        <f t="shared" si="1"/>
        <v>N/A</v>
      </c>
      <c r="G10" s="4">
        <v>0.13214923210000001</v>
      </c>
      <c r="H10" s="7" t="str">
        <f t="shared" si="2"/>
        <v>N/A</v>
      </c>
      <c r="I10" s="8">
        <v>-39.6</v>
      </c>
      <c r="J10" s="8">
        <v>15.34</v>
      </c>
      <c r="K10" s="25" t="s">
        <v>734</v>
      </c>
      <c r="L10" s="85" t="str">
        <f t="shared" si="3"/>
        <v>Yes</v>
      </c>
    </row>
    <row r="11" spans="1:12" x14ac:dyDescent="0.25">
      <c r="A11" s="116" t="s">
        <v>1388</v>
      </c>
      <c r="B11" s="21" t="s">
        <v>213</v>
      </c>
      <c r="C11" s="4">
        <v>0.24709513590000001</v>
      </c>
      <c r="D11" s="7" t="str">
        <f t="shared" si="0"/>
        <v>N/A</v>
      </c>
      <c r="E11" s="4">
        <v>0.22574768310000001</v>
      </c>
      <c r="F11" s="7" t="str">
        <f t="shared" si="1"/>
        <v>N/A</v>
      </c>
      <c r="G11" s="4">
        <v>0.2284333281</v>
      </c>
      <c r="H11" s="7" t="str">
        <f t="shared" si="2"/>
        <v>N/A</v>
      </c>
      <c r="I11" s="8">
        <v>-8.64</v>
      </c>
      <c r="J11" s="8">
        <v>1.19</v>
      </c>
      <c r="K11" s="25" t="s">
        <v>734</v>
      </c>
      <c r="L11" s="85" t="str">
        <f t="shared" si="3"/>
        <v>Yes</v>
      </c>
    </row>
    <row r="12" spans="1:12" x14ac:dyDescent="0.25">
      <c r="A12" s="116" t="s">
        <v>1389</v>
      </c>
      <c r="B12" s="21" t="s">
        <v>213</v>
      </c>
      <c r="C12" s="4">
        <v>72.696414982999997</v>
      </c>
      <c r="D12" s="7" t="str">
        <f t="shared" si="0"/>
        <v>N/A</v>
      </c>
      <c r="E12" s="4">
        <v>73.152150543999994</v>
      </c>
      <c r="F12" s="7" t="str">
        <f t="shared" si="1"/>
        <v>N/A</v>
      </c>
      <c r="G12" s="4">
        <v>73.118804643000004</v>
      </c>
      <c r="H12" s="7" t="str">
        <f t="shared" si="2"/>
        <v>N/A</v>
      </c>
      <c r="I12" s="8">
        <v>0.62690000000000001</v>
      </c>
      <c r="J12" s="8">
        <v>-4.5999999999999999E-2</v>
      </c>
      <c r="K12" s="25" t="s">
        <v>734</v>
      </c>
      <c r="L12" s="85" t="str">
        <f t="shared" si="3"/>
        <v>Yes</v>
      </c>
    </row>
    <row r="13" spans="1:12" x14ac:dyDescent="0.25">
      <c r="A13" s="116" t="s">
        <v>1390</v>
      </c>
      <c r="B13" s="21" t="s">
        <v>213</v>
      </c>
      <c r="C13" s="4">
        <v>1.5575258566000001</v>
      </c>
      <c r="D13" s="7" t="str">
        <f t="shared" si="0"/>
        <v>N/A</v>
      </c>
      <c r="E13" s="4">
        <v>1.3001708667</v>
      </c>
      <c r="F13" s="7" t="str">
        <f t="shared" si="1"/>
        <v>N/A</v>
      </c>
      <c r="G13" s="4">
        <v>1.3270100339999999</v>
      </c>
      <c r="H13" s="7" t="str">
        <f t="shared" si="2"/>
        <v>N/A</v>
      </c>
      <c r="I13" s="8">
        <v>-16.5</v>
      </c>
      <c r="J13" s="8">
        <v>2.0640000000000001</v>
      </c>
      <c r="K13" s="25" t="s">
        <v>734</v>
      </c>
      <c r="L13" s="85" t="str">
        <f t="shared" si="3"/>
        <v>Yes</v>
      </c>
    </row>
    <row r="14" spans="1:12" x14ac:dyDescent="0.25">
      <c r="A14" s="116" t="s">
        <v>1391</v>
      </c>
      <c r="B14" s="21" t="s">
        <v>213</v>
      </c>
      <c r="C14" s="4">
        <v>4.9487427218000004</v>
      </c>
      <c r="D14" s="7" t="str">
        <f t="shared" si="0"/>
        <v>N/A</v>
      </c>
      <c r="E14" s="4">
        <v>5.1189277268</v>
      </c>
      <c r="F14" s="7" t="str">
        <f t="shared" si="1"/>
        <v>N/A</v>
      </c>
      <c r="G14" s="4">
        <v>5.2089971832000002</v>
      </c>
      <c r="H14" s="7" t="str">
        <f t="shared" si="2"/>
        <v>N/A</v>
      </c>
      <c r="I14" s="8">
        <v>3.4390000000000001</v>
      </c>
      <c r="J14" s="8">
        <v>1.76</v>
      </c>
      <c r="K14" s="25" t="s">
        <v>734</v>
      </c>
      <c r="L14" s="85" t="str">
        <f t="shared" si="3"/>
        <v>Yes</v>
      </c>
    </row>
    <row r="15" spans="1:12" x14ac:dyDescent="0.25">
      <c r="A15" s="116" t="s">
        <v>1392</v>
      </c>
      <c r="B15" s="21" t="s">
        <v>213</v>
      </c>
      <c r="C15" s="4">
        <v>5.7000029999999997E-4</v>
      </c>
      <c r="D15" s="7" t="str">
        <f t="shared" si="0"/>
        <v>N/A</v>
      </c>
      <c r="E15" s="4">
        <v>2.8289180000000001E-4</v>
      </c>
      <c r="F15" s="7" t="str">
        <f t="shared" si="1"/>
        <v>N/A</v>
      </c>
      <c r="G15" s="4">
        <v>0</v>
      </c>
      <c r="H15" s="7" t="str">
        <f t="shared" si="2"/>
        <v>N/A</v>
      </c>
      <c r="I15" s="8">
        <v>-50.4</v>
      </c>
      <c r="J15" s="8">
        <v>-100</v>
      </c>
      <c r="K15" s="25" t="s">
        <v>734</v>
      </c>
      <c r="L15" s="85" t="str">
        <f t="shared" si="3"/>
        <v>No</v>
      </c>
    </row>
    <row r="16" spans="1:12" x14ac:dyDescent="0.25">
      <c r="A16" s="116" t="s">
        <v>1393</v>
      </c>
      <c r="B16" s="21" t="s">
        <v>213</v>
      </c>
      <c r="C16" s="4">
        <v>0.60249033139999997</v>
      </c>
      <c r="D16" s="7" t="str">
        <f t="shared" si="0"/>
        <v>N/A</v>
      </c>
      <c r="E16" s="4">
        <v>0.54682991410000004</v>
      </c>
      <c r="F16" s="7" t="str">
        <f t="shared" si="1"/>
        <v>N/A</v>
      </c>
      <c r="G16" s="4">
        <v>0.52611395729999999</v>
      </c>
      <c r="H16" s="7" t="str">
        <f t="shared" si="2"/>
        <v>N/A</v>
      </c>
      <c r="I16" s="8">
        <v>-9.24</v>
      </c>
      <c r="J16" s="8">
        <v>-3.79</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19.757350867</v>
      </c>
      <c r="D18" s="7" t="str">
        <f t="shared" si="0"/>
        <v>N/A</v>
      </c>
      <c r="E18" s="4">
        <v>19.541319180999999</v>
      </c>
      <c r="F18" s="7" t="str">
        <f t="shared" si="1"/>
        <v>N/A</v>
      </c>
      <c r="G18" s="4">
        <v>19.458491623</v>
      </c>
      <c r="H18" s="7" t="str">
        <f t="shared" si="2"/>
        <v>N/A</v>
      </c>
      <c r="I18" s="8">
        <v>-1.0900000000000001</v>
      </c>
      <c r="J18" s="8">
        <v>-0.42399999999999999</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97.592318676000005</v>
      </c>
      <c r="D20" s="7" t="str">
        <f t="shared" si="0"/>
        <v>N/A</v>
      </c>
      <c r="E20" s="4">
        <v>97.926968643999999</v>
      </c>
      <c r="F20" s="7" t="str">
        <f t="shared" si="1"/>
        <v>N/A</v>
      </c>
      <c r="G20" s="4">
        <v>97.918442681000002</v>
      </c>
      <c r="H20" s="7" t="str">
        <f t="shared" si="2"/>
        <v>N/A</v>
      </c>
      <c r="I20" s="8">
        <v>0.34289999999999998</v>
      </c>
      <c r="J20" s="8">
        <v>-8.9999999999999993E-3</v>
      </c>
      <c r="K20" s="25" t="s">
        <v>734</v>
      </c>
      <c r="L20" s="85" t="str">
        <f t="shared" si="3"/>
        <v>Yes</v>
      </c>
    </row>
    <row r="21" spans="1:12" x14ac:dyDescent="0.25">
      <c r="A21" s="108" t="s">
        <v>959</v>
      </c>
      <c r="B21" s="21" t="s">
        <v>213</v>
      </c>
      <c r="C21" s="4">
        <v>2.4076813241999999</v>
      </c>
      <c r="D21" s="7" t="str">
        <f t="shared" si="0"/>
        <v>N/A</v>
      </c>
      <c r="E21" s="4">
        <v>2.0730313557</v>
      </c>
      <c r="F21" s="7" t="str">
        <f t="shared" si="1"/>
        <v>N/A</v>
      </c>
      <c r="G21" s="4">
        <v>2.0815573193999999</v>
      </c>
      <c r="H21" s="7" t="str">
        <f t="shared" si="2"/>
        <v>N/A</v>
      </c>
      <c r="I21" s="8">
        <v>-13.9</v>
      </c>
      <c r="J21" s="8">
        <v>0.4113</v>
      </c>
      <c r="K21" s="25" t="s">
        <v>734</v>
      </c>
      <c r="L21" s="85" t="str">
        <f t="shared" si="3"/>
        <v>Yes</v>
      </c>
    </row>
    <row r="22" spans="1:12" x14ac:dyDescent="0.25">
      <c r="A22" s="84" t="s">
        <v>1690</v>
      </c>
      <c r="B22" s="21" t="s">
        <v>213</v>
      </c>
      <c r="C22" s="22">
        <v>184274</v>
      </c>
      <c r="D22" s="7" t="str">
        <f t="shared" si="0"/>
        <v>N/A</v>
      </c>
      <c r="E22" s="22">
        <v>186163</v>
      </c>
      <c r="F22" s="7" t="str">
        <f t="shared" si="1"/>
        <v>N/A</v>
      </c>
      <c r="G22" s="22">
        <v>190308</v>
      </c>
      <c r="H22" s="7" t="str">
        <f t="shared" si="2"/>
        <v>N/A</v>
      </c>
      <c r="I22" s="8">
        <v>1.0249999999999999</v>
      </c>
      <c r="J22" s="8">
        <v>2.2269999999999999</v>
      </c>
      <c r="K22" s="25" t="s">
        <v>734</v>
      </c>
      <c r="L22" s="85" t="str">
        <f t="shared" si="3"/>
        <v>Yes</v>
      </c>
    </row>
    <row r="23" spans="1:12" x14ac:dyDescent="0.25">
      <c r="A23" s="84" t="s">
        <v>974</v>
      </c>
      <c r="B23" s="21" t="s">
        <v>213</v>
      </c>
      <c r="C23" s="22">
        <v>61827</v>
      </c>
      <c r="D23" s="7" t="str">
        <f t="shared" si="0"/>
        <v>N/A</v>
      </c>
      <c r="E23" s="22">
        <v>62485</v>
      </c>
      <c r="F23" s="7" t="str">
        <f t="shared" si="1"/>
        <v>N/A</v>
      </c>
      <c r="G23" s="22">
        <v>63297</v>
      </c>
      <c r="H23" s="7" t="str">
        <f t="shared" si="2"/>
        <v>N/A</v>
      </c>
      <c r="I23" s="8">
        <v>1.0640000000000001</v>
      </c>
      <c r="J23" s="8">
        <v>1.3</v>
      </c>
      <c r="K23" s="25" t="s">
        <v>734</v>
      </c>
      <c r="L23" s="85" t="str">
        <f t="shared" si="3"/>
        <v>Yes</v>
      </c>
    </row>
    <row r="24" spans="1:12" x14ac:dyDescent="0.25">
      <c r="A24" s="84" t="s">
        <v>975</v>
      </c>
      <c r="B24" s="21" t="s">
        <v>213</v>
      </c>
      <c r="C24" s="22">
        <v>7878</v>
      </c>
      <c r="D24" s="7" t="str">
        <f t="shared" si="0"/>
        <v>N/A</v>
      </c>
      <c r="E24" s="22">
        <v>8142</v>
      </c>
      <c r="F24" s="7" t="str">
        <f t="shared" si="1"/>
        <v>N/A</v>
      </c>
      <c r="G24" s="22">
        <v>8564</v>
      </c>
      <c r="H24" s="7" t="str">
        <f t="shared" si="2"/>
        <v>N/A</v>
      </c>
      <c r="I24" s="8">
        <v>3.351</v>
      </c>
      <c r="J24" s="8">
        <v>5.1829999999999998</v>
      </c>
      <c r="K24" s="25" t="s">
        <v>734</v>
      </c>
      <c r="L24" s="85" t="str">
        <f t="shared" si="3"/>
        <v>Yes</v>
      </c>
    </row>
    <row r="25" spans="1:12" x14ac:dyDescent="0.25">
      <c r="A25" s="84" t="s">
        <v>976</v>
      </c>
      <c r="B25" s="21" t="s">
        <v>213</v>
      </c>
      <c r="C25" s="22">
        <v>40920</v>
      </c>
      <c r="D25" s="7" t="str">
        <f t="shared" si="0"/>
        <v>N/A</v>
      </c>
      <c r="E25" s="22">
        <v>41083</v>
      </c>
      <c r="F25" s="7" t="str">
        <f t="shared" si="1"/>
        <v>N/A</v>
      </c>
      <c r="G25" s="22">
        <v>42520</v>
      </c>
      <c r="H25" s="7" t="str">
        <f t="shared" si="2"/>
        <v>N/A</v>
      </c>
      <c r="I25" s="8">
        <v>0.39829999999999999</v>
      </c>
      <c r="J25" s="8">
        <v>3.4980000000000002</v>
      </c>
      <c r="K25" s="25" t="s">
        <v>734</v>
      </c>
      <c r="L25" s="85" t="str">
        <f t="shared" si="3"/>
        <v>Yes</v>
      </c>
    </row>
    <row r="26" spans="1:12" x14ac:dyDescent="0.25">
      <c r="A26" s="84" t="s">
        <v>977</v>
      </c>
      <c r="B26" s="21" t="s">
        <v>213</v>
      </c>
      <c r="C26" s="22">
        <v>73649</v>
      </c>
      <c r="D26" s="7" t="str">
        <f t="shared" si="0"/>
        <v>N/A</v>
      </c>
      <c r="E26" s="22">
        <v>74453</v>
      </c>
      <c r="F26" s="7" t="str">
        <f t="shared" si="1"/>
        <v>N/A</v>
      </c>
      <c r="G26" s="22">
        <v>75927</v>
      </c>
      <c r="H26" s="7" t="str">
        <f t="shared" si="2"/>
        <v>N/A</v>
      </c>
      <c r="I26" s="8">
        <v>1.0920000000000001</v>
      </c>
      <c r="J26" s="8">
        <v>1.98</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166044</v>
      </c>
      <c r="D28" s="7" t="str">
        <f t="shared" si="0"/>
        <v>N/A</v>
      </c>
      <c r="E28" s="22">
        <v>167012</v>
      </c>
      <c r="F28" s="7" t="str">
        <f t="shared" si="1"/>
        <v>N/A</v>
      </c>
      <c r="G28" s="22">
        <v>171890</v>
      </c>
      <c r="H28" s="7" t="str">
        <f t="shared" si="2"/>
        <v>N/A</v>
      </c>
      <c r="I28" s="8">
        <v>0.58299999999999996</v>
      </c>
      <c r="J28" s="8">
        <v>2.9209999999999998</v>
      </c>
      <c r="K28" s="25" t="s">
        <v>734</v>
      </c>
      <c r="L28" s="85" t="str">
        <f t="shared" si="3"/>
        <v>Yes</v>
      </c>
    </row>
    <row r="29" spans="1:12" x14ac:dyDescent="0.25">
      <c r="A29" s="84" t="s">
        <v>979</v>
      </c>
      <c r="B29" s="21" t="s">
        <v>213</v>
      </c>
      <c r="C29" s="22">
        <v>60970</v>
      </c>
      <c r="D29" s="7" t="str">
        <f t="shared" si="0"/>
        <v>N/A</v>
      </c>
      <c r="E29" s="22">
        <v>60509</v>
      </c>
      <c r="F29" s="7" t="str">
        <f t="shared" si="1"/>
        <v>N/A</v>
      </c>
      <c r="G29" s="22">
        <v>60690</v>
      </c>
      <c r="H29" s="7" t="str">
        <f t="shared" si="2"/>
        <v>N/A</v>
      </c>
      <c r="I29" s="8">
        <v>-0.75600000000000001</v>
      </c>
      <c r="J29" s="8">
        <v>0.29909999999999998</v>
      </c>
      <c r="K29" s="25" t="s">
        <v>734</v>
      </c>
      <c r="L29" s="85" t="str">
        <f t="shared" si="3"/>
        <v>Yes</v>
      </c>
    </row>
    <row r="30" spans="1:12" x14ac:dyDescent="0.25">
      <c r="A30" s="84" t="s">
        <v>980</v>
      </c>
      <c r="B30" s="21" t="s">
        <v>213</v>
      </c>
      <c r="C30" s="22">
        <v>970</v>
      </c>
      <c r="D30" s="7" t="str">
        <f t="shared" si="0"/>
        <v>N/A</v>
      </c>
      <c r="E30" s="22">
        <v>901</v>
      </c>
      <c r="F30" s="7" t="str">
        <f t="shared" si="1"/>
        <v>N/A</v>
      </c>
      <c r="G30" s="22">
        <v>825</v>
      </c>
      <c r="H30" s="7" t="str">
        <f t="shared" si="2"/>
        <v>N/A</v>
      </c>
      <c r="I30" s="8">
        <v>-7.11</v>
      </c>
      <c r="J30" s="8">
        <v>-8.44</v>
      </c>
      <c r="K30" s="25" t="s">
        <v>734</v>
      </c>
      <c r="L30" s="85" t="str">
        <f t="shared" si="3"/>
        <v>Yes</v>
      </c>
    </row>
    <row r="31" spans="1:12" x14ac:dyDescent="0.25">
      <c r="A31" s="84" t="s">
        <v>981</v>
      </c>
      <c r="B31" s="21" t="s">
        <v>213</v>
      </c>
      <c r="C31" s="22">
        <v>65946</v>
      </c>
      <c r="D31" s="7" t="str">
        <f t="shared" si="0"/>
        <v>N/A</v>
      </c>
      <c r="E31" s="22">
        <v>66344</v>
      </c>
      <c r="F31" s="7" t="str">
        <f t="shared" si="1"/>
        <v>N/A</v>
      </c>
      <c r="G31" s="22">
        <v>69302</v>
      </c>
      <c r="H31" s="7" t="str">
        <f t="shared" si="2"/>
        <v>N/A</v>
      </c>
      <c r="I31" s="8">
        <v>0.60350000000000004</v>
      </c>
      <c r="J31" s="8">
        <v>4.4589999999999996</v>
      </c>
      <c r="K31" s="25" t="s">
        <v>734</v>
      </c>
      <c r="L31" s="85" t="str">
        <f t="shared" si="3"/>
        <v>Yes</v>
      </c>
    </row>
    <row r="32" spans="1:12" x14ac:dyDescent="0.25">
      <c r="A32" s="84" t="s">
        <v>982</v>
      </c>
      <c r="B32" s="21" t="s">
        <v>213</v>
      </c>
      <c r="C32" s="22">
        <v>38158</v>
      </c>
      <c r="D32" s="7" t="str">
        <f t="shared" si="0"/>
        <v>N/A</v>
      </c>
      <c r="E32" s="22">
        <v>39258</v>
      </c>
      <c r="F32" s="7" t="str">
        <f t="shared" si="1"/>
        <v>N/A</v>
      </c>
      <c r="G32" s="22">
        <v>41073</v>
      </c>
      <c r="H32" s="7" t="str">
        <f t="shared" si="2"/>
        <v>N/A</v>
      </c>
      <c r="I32" s="8">
        <v>2.883</v>
      </c>
      <c r="J32" s="8">
        <v>4.6230000000000002</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5389109691</v>
      </c>
      <c r="D34" s="7" t="str">
        <f t="shared" si="0"/>
        <v>N/A</v>
      </c>
      <c r="E34" s="26">
        <v>5584163664</v>
      </c>
      <c r="F34" s="7" t="str">
        <f t="shared" si="1"/>
        <v>N/A</v>
      </c>
      <c r="G34" s="26">
        <v>6007115319</v>
      </c>
      <c r="H34" s="7" t="str">
        <f t="shared" si="2"/>
        <v>N/A</v>
      </c>
      <c r="I34" s="8">
        <v>3.6190000000000002</v>
      </c>
      <c r="J34" s="8">
        <v>7.5739999999999998</v>
      </c>
      <c r="K34" s="25" t="s">
        <v>734</v>
      </c>
      <c r="L34" s="85" t="str">
        <f t="shared" si="3"/>
        <v>Yes</v>
      </c>
    </row>
    <row r="35" spans="1:12" x14ac:dyDescent="0.25">
      <c r="A35" s="142" t="s">
        <v>1397</v>
      </c>
      <c r="B35" s="21" t="s">
        <v>213</v>
      </c>
      <c r="C35" s="26">
        <v>15358.971067</v>
      </c>
      <c r="D35" s="7" t="str">
        <f t="shared" si="0"/>
        <v>N/A</v>
      </c>
      <c r="E35" s="26">
        <v>15797.142974</v>
      </c>
      <c r="F35" s="7" t="str">
        <f t="shared" si="1"/>
        <v>N/A</v>
      </c>
      <c r="G35" s="26">
        <v>16572.769862000001</v>
      </c>
      <c r="H35" s="7" t="str">
        <f t="shared" si="2"/>
        <v>N/A</v>
      </c>
      <c r="I35" s="8">
        <v>2.8530000000000002</v>
      </c>
      <c r="J35" s="8">
        <v>4.91</v>
      </c>
      <c r="K35" s="25" t="s">
        <v>734</v>
      </c>
      <c r="L35" s="85" t="str">
        <f t="shared" si="3"/>
        <v>Yes</v>
      </c>
    </row>
    <row r="36" spans="1:12" x14ac:dyDescent="0.25">
      <c r="A36" s="142" t="s">
        <v>1398</v>
      </c>
      <c r="B36" s="21" t="s">
        <v>213</v>
      </c>
      <c r="C36" s="26">
        <v>17729.550704000001</v>
      </c>
      <c r="D36" s="7" t="str">
        <f t="shared" si="0"/>
        <v>N/A</v>
      </c>
      <c r="E36" s="26">
        <v>18490.730614</v>
      </c>
      <c r="F36" s="7" t="str">
        <f t="shared" si="1"/>
        <v>N/A</v>
      </c>
      <c r="G36" s="26">
        <v>19396.624849</v>
      </c>
      <c r="H36" s="7" t="str">
        <f t="shared" si="2"/>
        <v>N/A</v>
      </c>
      <c r="I36" s="8">
        <v>4.2930000000000001</v>
      </c>
      <c r="J36" s="8">
        <v>4.899</v>
      </c>
      <c r="K36" s="25" t="s">
        <v>734</v>
      </c>
      <c r="L36" s="85" t="str">
        <f t="shared" si="3"/>
        <v>Yes</v>
      </c>
    </row>
    <row r="37" spans="1:12" x14ac:dyDescent="0.25">
      <c r="A37" s="116" t="s">
        <v>107</v>
      </c>
      <c r="B37" s="21" t="s">
        <v>213</v>
      </c>
      <c r="C37" s="26">
        <v>253379705</v>
      </c>
      <c r="D37" s="7" t="str">
        <f t="shared" si="0"/>
        <v>N/A</v>
      </c>
      <c r="E37" s="26">
        <v>255645074</v>
      </c>
      <c r="F37" s="7" t="str">
        <f t="shared" si="1"/>
        <v>N/A</v>
      </c>
      <c r="G37" s="26">
        <v>266622448</v>
      </c>
      <c r="H37" s="7" t="str">
        <f t="shared" si="2"/>
        <v>N/A</v>
      </c>
      <c r="I37" s="8">
        <v>0.89410000000000001</v>
      </c>
      <c r="J37" s="8">
        <v>4.2939999999999996</v>
      </c>
      <c r="K37" s="25" t="s">
        <v>734</v>
      </c>
      <c r="L37" s="85" t="str">
        <f t="shared" si="3"/>
        <v>Yes</v>
      </c>
    </row>
    <row r="38" spans="1:12" x14ac:dyDescent="0.25">
      <c r="A38" s="142" t="s">
        <v>158</v>
      </c>
      <c r="B38" s="25" t="s">
        <v>217</v>
      </c>
      <c r="C38" s="1">
        <v>660</v>
      </c>
      <c r="D38" s="7" t="str">
        <f>IF($B38="N/A","N/A",IF(C38&gt;0,"No",IF(C38&lt;0,"No","Yes")))</f>
        <v>No</v>
      </c>
      <c r="E38" s="1">
        <v>81</v>
      </c>
      <c r="F38" s="7" t="str">
        <f>IF($B38="N/A","N/A",IF(E38&gt;0,"No",IF(E38&lt;0,"No","Yes")))</f>
        <v>No</v>
      </c>
      <c r="G38" s="1">
        <v>85</v>
      </c>
      <c r="H38" s="7" t="str">
        <f>IF($B38="N/A","N/A",IF(G38&gt;0,"No",IF(G38&lt;0,"No","Yes")))</f>
        <v>No</v>
      </c>
      <c r="I38" s="8">
        <v>-87.7</v>
      </c>
      <c r="J38" s="8">
        <v>4.9379999999999997</v>
      </c>
      <c r="K38" s="25" t="s">
        <v>734</v>
      </c>
      <c r="L38" s="85" t="str">
        <f t="shared" si="3"/>
        <v>Yes</v>
      </c>
    </row>
    <row r="39" spans="1:12" x14ac:dyDescent="0.25">
      <c r="A39" s="142" t="s">
        <v>156</v>
      </c>
      <c r="B39" s="21" t="s">
        <v>213</v>
      </c>
      <c r="C39" s="26">
        <v>4479881</v>
      </c>
      <c r="D39" s="7" t="str">
        <f t="shared" ref="D39:D40" si="4">IF($B39="N/A","N/A",IF(C39&gt;10,"No",IF(C39&lt;-10,"No","Yes")))</f>
        <v>N/A</v>
      </c>
      <c r="E39" s="26">
        <v>3759135</v>
      </c>
      <c r="F39" s="7" t="str">
        <f t="shared" ref="F39:F40" si="5">IF($B39="N/A","N/A",IF(E39&gt;10,"No",IF(E39&lt;-10,"No","Yes")))</f>
        <v>N/A</v>
      </c>
      <c r="G39" s="26">
        <v>4697436</v>
      </c>
      <c r="H39" s="7" t="str">
        <f t="shared" ref="H39:H40" si="6">IF($B39="N/A","N/A",IF(G39&gt;10,"No",IF(G39&lt;-10,"No","Yes")))</f>
        <v>N/A</v>
      </c>
      <c r="I39" s="8">
        <v>-16.100000000000001</v>
      </c>
      <c r="J39" s="8">
        <v>24.96</v>
      </c>
      <c r="K39" s="25" t="s">
        <v>734</v>
      </c>
      <c r="L39" s="85" t="str">
        <f t="shared" si="3"/>
        <v>Yes</v>
      </c>
    </row>
    <row r="40" spans="1:12" x14ac:dyDescent="0.25">
      <c r="A40" s="142" t="s">
        <v>1277</v>
      </c>
      <c r="B40" s="21" t="s">
        <v>213</v>
      </c>
      <c r="C40" s="26">
        <v>6787.6984848000002</v>
      </c>
      <c r="D40" s="7" t="str">
        <f t="shared" si="4"/>
        <v>N/A</v>
      </c>
      <c r="E40" s="26">
        <v>46409.074073999996</v>
      </c>
      <c r="F40" s="7" t="str">
        <f t="shared" si="5"/>
        <v>N/A</v>
      </c>
      <c r="G40" s="26">
        <v>55263.952941000003</v>
      </c>
      <c r="H40" s="7" t="str">
        <f t="shared" si="6"/>
        <v>N/A</v>
      </c>
      <c r="I40" s="8">
        <v>583.70000000000005</v>
      </c>
      <c r="J40" s="8">
        <v>19.079999999999998</v>
      </c>
      <c r="K40" s="25" t="s">
        <v>734</v>
      </c>
      <c r="L40" s="85" t="str">
        <f>IF(J40="Div by 0", "N/A", IF(OR(J40="N/A",K40="N/A"),"N/A", IF(J40&gt;VALUE(MID(K40,1,2)), "No", IF(J40&lt;-1*VALUE(MID(K40,1,2)), "No", "Yes"))))</f>
        <v>Yes</v>
      </c>
    </row>
    <row r="41" spans="1:12" x14ac:dyDescent="0.25">
      <c r="A41" s="84" t="s">
        <v>1399</v>
      </c>
      <c r="B41" s="21" t="s">
        <v>213</v>
      </c>
      <c r="C41" s="26">
        <v>18217.310466999999</v>
      </c>
      <c r="D41" s="7" t="str">
        <f t="shared" ref="D41:D52" si="7">IF($B41="N/A","N/A",IF(C41&gt;10,"No",IF(C41&lt;-10,"No","Yes")))</f>
        <v>N/A</v>
      </c>
      <c r="E41" s="26">
        <v>18564.694456000001</v>
      </c>
      <c r="F41" s="7" t="str">
        <f t="shared" ref="F41:F52" si="8">IF($B41="N/A","N/A",IF(E41&gt;10,"No",IF(E41&lt;-10,"No","Yes")))</f>
        <v>N/A</v>
      </c>
      <c r="G41" s="26">
        <v>19476.162047999998</v>
      </c>
      <c r="H41" s="7" t="str">
        <f t="shared" ref="H41:H52" si="9">IF($B41="N/A","N/A",IF(G41&gt;10,"No",IF(G41&lt;-10,"No","Yes")))</f>
        <v>N/A</v>
      </c>
      <c r="I41" s="8">
        <v>1.907</v>
      </c>
      <c r="J41" s="8">
        <v>4.91</v>
      </c>
      <c r="K41" s="25" t="s">
        <v>734</v>
      </c>
      <c r="L41" s="85" t="str">
        <f t="shared" ref="L41:L52" si="10">IF(J41="Div by 0", "N/A", IF(K41="N/A","N/A", IF(J41&gt;VALUE(MID(K41,1,2)), "No", IF(J41&lt;-1*VALUE(MID(K41,1,2)), "No", "Yes"))))</f>
        <v>Yes</v>
      </c>
    </row>
    <row r="42" spans="1:12" x14ac:dyDescent="0.25">
      <c r="A42" s="84" t="s">
        <v>1400</v>
      </c>
      <c r="B42" s="21" t="s">
        <v>213</v>
      </c>
      <c r="C42" s="26">
        <v>6410.1920520000003</v>
      </c>
      <c r="D42" s="7" t="str">
        <f t="shared" si="7"/>
        <v>N/A</v>
      </c>
      <c r="E42" s="26">
        <v>7202.4802433000004</v>
      </c>
      <c r="F42" s="7" t="str">
        <f t="shared" si="8"/>
        <v>N/A</v>
      </c>
      <c r="G42" s="26">
        <v>8083.3032055000003</v>
      </c>
      <c r="H42" s="7" t="str">
        <f t="shared" si="9"/>
        <v>N/A</v>
      </c>
      <c r="I42" s="8">
        <v>12.36</v>
      </c>
      <c r="J42" s="8">
        <v>12.23</v>
      </c>
      <c r="K42" s="25" t="s">
        <v>734</v>
      </c>
      <c r="L42" s="85" t="str">
        <f t="shared" si="10"/>
        <v>Yes</v>
      </c>
    </row>
    <row r="43" spans="1:12" x14ac:dyDescent="0.25">
      <c r="A43" s="84" t="s">
        <v>1401</v>
      </c>
      <c r="B43" s="21" t="s">
        <v>213</v>
      </c>
      <c r="C43" s="26">
        <v>26650.614750000001</v>
      </c>
      <c r="D43" s="7" t="str">
        <f t="shared" si="7"/>
        <v>N/A</v>
      </c>
      <c r="E43" s="26">
        <v>26261.546548999999</v>
      </c>
      <c r="F43" s="7" t="str">
        <f t="shared" si="8"/>
        <v>N/A</v>
      </c>
      <c r="G43" s="26">
        <v>27213.214736000002</v>
      </c>
      <c r="H43" s="7" t="str">
        <f t="shared" si="9"/>
        <v>N/A</v>
      </c>
      <c r="I43" s="8">
        <v>-1.46</v>
      </c>
      <c r="J43" s="8">
        <v>3.6240000000000001</v>
      </c>
      <c r="K43" s="25" t="s">
        <v>734</v>
      </c>
      <c r="L43" s="85" t="str">
        <f t="shared" si="10"/>
        <v>Yes</v>
      </c>
    </row>
    <row r="44" spans="1:12" x14ac:dyDescent="0.25">
      <c r="A44" s="84" t="s">
        <v>1402</v>
      </c>
      <c r="B44" s="21" t="s">
        <v>213</v>
      </c>
      <c r="C44" s="26">
        <v>665.24496579000004</v>
      </c>
      <c r="D44" s="7" t="str">
        <f t="shared" si="7"/>
        <v>N/A</v>
      </c>
      <c r="E44" s="26">
        <v>607.81729669000003</v>
      </c>
      <c r="F44" s="7" t="str">
        <f t="shared" si="8"/>
        <v>N/A</v>
      </c>
      <c r="G44" s="26">
        <v>628.83365475000005</v>
      </c>
      <c r="H44" s="7" t="str">
        <f t="shared" si="9"/>
        <v>N/A</v>
      </c>
      <c r="I44" s="8">
        <v>-8.6300000000000008</v>
      </c>
      <c r="J44" s="8">
        <v>3.4580000000000002</v>
      </c>
      <c r="K44" s="25" t="s">
        <v>734</v>
      </c>
      <c r="L44" s="85" t="str">
        <f t="shared" si="10"/>
        <v>Yes</v>
      </c>
    </row>
    <row r="45" spans="1:12" x14ac:dyDescent="0.25">
      <c r="A45" s="84" t="s">
        <v>1403</v>
      </c>
      <c r="B45" s="21" t="s">
        <v>213</v>
      </c>
      <c r="C45" s="26">
        <v>36979.162757999999</v>
      </c>
      <c r="D45" s="7" t="str">
        <f t="shared" si="7"/>
        <v>N/A</v>
      </c>
      <c r="E45" s="26">
        <v>37167.337327000001</v>
      </c>
      <c r="F45" s="7" t="str">
        <f t="shared" si="8"/>
        <v>N/A</v>
      </c>
      <c r="G45" s="26">
        <v>38655.927746000001</v>
      </c>
      <c r="H45" s="7" t="str">
        <f t="shared" si="9"/>
        <v>N/A</v>
      </c>
      <c r="I45" s="8">
        <v>0.50890000000000002</v>
      </c>
      <c r="J45" s="8">
        <v>4.0049999999999999</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12234.694375999999</v>
      </c>
      <c r="D47" s="7" t="str">
        <f t="shared" si="7"/>
        <v>N/A</v>
      </c>
      <c r="E47" s="26">
        <v>12741.284099</v>
      </c>
      <c r="F47" s="7" t="str">
        <f t="shared" si="8"/>
        <v>N/A</v>
      </c>
      <c r="G47" s="26">
        <v>13383.230648000001</v>
      </c>
      <c r="H47" s="7" t="str">
        <f t="shared" si="9"/>
        <v>N/A</v>
      </c>
      <c r="I47" s="8">
        <v>4.141</v>
      </c>
      <c r="J47" s="8">
        <v>5.0380000000000003</v>
      </c>
      <c r="K47" s="25" t="s">
        <v>734</v>
      </c>
      <c r="L47" s="85" t="str">
        <f t="shared" si="10"/>
        <v>Yes</v>
      </c>
    </row>
    <row r="48" spans="1:12" x14ac:dyDescent="0.25">
      <c r="A48" s="84" t="s">
        <v>1406</v>
      </c>
      <c r="B48" s="25" t="s">
        <v>213</v>
      </c>
      <c r="C48" s="10">
        <v>6917.3817287000002</v>
      </c>
      <c r="D48" s="7" t="str">
        <f t="shared" si="7"/>
        <v>N/A</v>
      </c>
      <c r="E48" s="10">
        <v>7393.0415971000002</v>
      </c>
      <c r="F48" s="7" t="str">
        <f t="shared" si="8"/>
        <v>N/A</v>
      </c>
      <c r="G48" s="10">
        <v>8106.4560388999998</v>
      </c>
      <c r="H48" s="7" t="str">
        <f t="shared" si="9"/>
        <v>N/A</v>
      </c>
      <c r="I48" s="8">
        <v>6.8760000000000003</v>
      </c>
      <c r="J48" s="8">
        <v>9.65</v>
      </c>
      <c r="K48" s="25" t="s">
        <v>734</v>
      </c>
      <c r="L48" s="85" t="str">
        <f t="shared" si="10"/>
        <v>Yes</v>
      </c>
    </row>
    <row r="49" spans="1:12" x14ac:dyDescent="0.25">
      <c r="A49" s="84" t="s">
        <v>1407</v>
      </c>
      <c r="B49" s="25" t="s">
        <v>213</v>
      </c>
      <c r="C49" s="10">
        <v>14828.419588000001</v>
      </c>
      <c r="D49" s="7" t="str">
        <f t="shared" si="7"/>
        <v>N/A</v>
      </c>
      <c r="E49" s="10">
        <v>15268.866814999999</v>
      </c>
      <c r="F49" s="7" t="str">
        <f t="shared" si="8"/>
        <v>N/A</v>
      </c>
      <c r="G49" s="10">
        <v>18094.458181999998</v>
      </c>
      <c r="H49" s="7" t="str">
        <f t="shared" si="9"/>
        <v>N/A</v>
      </c>
      <c r="I49" s="8">
        <v>2.97</v>
      </c>
      <c r="J49" s="8">
        <v>18.510000000000002</v>
      </c>
      <c r="K49" s="25" t="s">
        <v>734</v>
      </c>
      <c r="L49" s="85" t="str">
        <f t="shared" si="10"/>
        <v>Yes</v>
      </c>
    </row>
    <row r="50" spans="1:12" x14ac:dyDescent="0.25">
      <c r="A50" s="84" t="s">
        <v>1408</v>
      </c>
      <c r="B50" s="25" t="s">
        <v>213</v>
      </c>
      <c r="C50" s="10">
        <v>643.56244503000005</v>
      </c>
      <c r="D50" s="7" t="str">
        <f t="shared" si="7"/>
        <v>N/A</v>
      </c>
      <c r="E50" s="10">
        <v>486.17252502000002</v>
      </c>
      <c r="F50" s="7" t="str">
        <f t="shared" si="8"/>
        <v>N/A</v>
      </c>
      <c r="G50" s="10">
        <v>501.68612738000002</v>
      </c>
      <c r="H50" s="7" t="str">
        <f t="shared" si="9"/>
        <v>N/A</v>
      </c>
      <c r="I50" s="8">
        <v>-24.5</v>
      </c>
      <c r="J50" s="8">
        <v>3.1909999999999998</v>
      </c>
      <c r="K50" s="25" t="s">
        <v>734</v>
      </c>
      <c r="L50" s="85" t="str">
        <f t="shared" si="10"/>
        <v>Yes</v>
      </c>
    </row>
    <row r="51" spans="1:12" x14ac:dyDescent="0.25">
      <c r="A51" s="84" t="s">
        <v>1409</v>
      </c>
      <c r="B51" s="25" t="s">
        <v>213</v>
      </c>
      <c r="C51" s="10">
        <v>40697.124927999997</v>
      </c>
      <c r="D51" s="7" t="str">
        <f t="shared" si="7"/>
        <v>N/A</v>
      </c>
      <c r="E51" s="10">
        <v>41637.116179999997</v>
      </c>
      <c r="F51" s="7" t="str">
        <f t="shared" si="8"/>
        <v>N/A</v>
      </c>
      <c r="G51" s="10">
        <v>42820.512720999999</v>
      </c>
      <c r="H51" s="7" t="str">
        <f t="shared" si="9"/>
        <v>N/A</v>
      </c>
      <c r="I51" s="8">
        <v>2.31</v>
      </c>
      <c r="J51" s="8">
        <v>2.8420000000000001</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61123345</v>
      </c>
      <c r="D53" s="7" t="str">
        <f t="shared" ref="D53:D122" si="11">IF($B53="N/A","N/A",IF(C53&gt;10,"No",IF(C53&lt;-10,"No","Yes")))</f>
        <v>N/A</v>
      </c>
      <c r="E53" s="26">
        <v>53461685</v>
      </c>
      <c r="F53" s="7" t="str">
        <f t="shared" ref="F53:F122" si="12">IF($B53="N/A","N/A",IF(E53&gt;10,"No",IF(E53&lt;-10,"No","Yes")))</f>
        <v>N/A</v>
      </c>
      <c r="G53" s="26">
        <v>53925898</v>
      </c>
      <c r="H53" s="7" t="str">
        <f t="shared" ref="H53:H122" si="13">IF($B53="N/A","N/A",IF(G53&gt;10,"No",IF(G53&lt;-10,"No","Yes")))</f>
        <v>N/A</v>
      </c>
      <c r="I53" s="8">
        <v>-12.5</v>
      </c>
      <c r="J53" s="8">
        <v>0.86829999999999996</v>
      </c>
      <c r="K53" s="25" t="s">
        <v>734</v>
      </c>
      <c r="L53" s="85" t="str">
        <f t="shared" ref="L53:L113" si="14">IF(J53="Div by 0", "N/A", IF(K53="N/A","N/A", IF(J53&gt;VALUE(MID(K53,1,2)), "No", IF(J53&lt;-1*VALUE(MID(K53,1,2)), "No", "Yes"))))</f>
        <v>Yes</v>
      </c>
    </row>
    <row r="54" spans="1:12" x14ac:dyDescent="0.25">
      <c r="A54" s="142" t="s">
        <v>595</v>
      </c>
      <c r="B54" s="21" t="s">
        <v>213</v>
      </c>
      <c r="C54" s="22">
        <v>35262</v>
      </c>
      <c r="D54" s="7" t="str">
        <f t="shared" si="11"/>
        <v>N/A</v>
      </c>
      <c r="E54" s="22">
        <v>35097</v>
      </c>
      <c r="F54" s="7" t="str">
        <f t="shared" si="12"/>
        <v>N/A</v>
      </c>
      <c r="G54" s="22">
        <v>32953</v>
      </c>
      <c r="H54" s="7" t="str">
        <f t="shared" si="13"/>
        <v>N/A</v>
      </c>
      <c r="I54" s="8">
        <v>-0.46800000000000003</v>
      </c>
      <c r="J54" s="8">
        <v>-6.11</v>
      </c>
      <c r="K54" s="25" t="s">
        <v>734</v>
      </c>
      <c r="L54" s="85" t="str">
        <f t="shared" si="14"/>
        <v>Yes</v>
      </c>
    </row>
    <row r="55" spans="1:12" x14ac:dyDescent="0.25">
      <c r="A55" s="142" t="s">
        <v>1411</v>
      </c>
      <c r="B55" s="21" t="s">
        <v>213</v>
      </c>
      <c r="C55" s="26">
        <v>1733.4055073</v>
      </c>
      <c r="D55" s="7" t="str">
        <f t="shared" si="11"/>
        <v>N/A</v>
      </c>
      <c r="E55" s="26">
        <v>1523.2551215000001</v>
      </c>
      <c r="F55" s="7" t="str">
        <f t="shared" si="12"/>
        <v>N/A</v>
      </c>
      <c r="G55" s="26">
        <v>1636.448821</v>
      </c>
      <c r="H55" s="7" t="str">
        <f t="shared" si="13"/>
        <v>N/A</v>
      </c>
      <c r="I55" s="8">
        <v>-12.1</v>
      </c>
      <c r="J55" s="8">
        <v>7.431</v>
      </c>
      <c r="K55" s="25" t="s">
        <v>734</v>
      </c>
      <c r="L55" s="85" t="str">
        <f t="shared" si="14"/>
        <v>Yes</v>
      </c>
    </row>
    <row r="56" spans="1:12" x14ac:dyDescent="0.25">
      <c r="A56" s="142" t="s">
        <v>1412</v>
      </c>
      <c r="B56" s="21" t="s">
        <v>213</v>
      </c>
      <c r="C56" s="22">
        <v>2.7576711474</v>
      </c>
      <c r="D56" s="7" t="str">
        <f t="shared" si="11"/>
        <v>N/A</v>
      </c>
      <c r="E56" s="22">
        <v>2.7475567712000002</v>
      </c>
      <c r="F56" s="7" t="str">
        <f t="shared" si="12"/>
        <v>N/A</v>
      </c>
      <c r="G56" s="22">
        <v>2.9007070676</v>
      </c>
      <c r="H56" s="7" t="str">
        <f t="shared" si="13"/>
        <v>N/A</v>
      </c>
      <c r="I56" s="8">
        <v>-0.36699999999999999</v>
      </c>
      <c r="J56" s="8">
        <v>5.5739999999999998</v>
      </c>
      <c r="K56" s="25" t="s">
        <v>734</v>
      </c>
      <c r="L56" s="85" t="str">
        <f t="shared" si="14"/>
        <v>Yes</v>
      </c>
    </row>
    <row r="57" spans="1:12" x14ac:dyDescent="0.25">
      <c r="A57" s="142" t="s">
        <v>596</v>
      </c>
      <c r="B57" s="21" t="s">
        <v>213</v>
      </c>
      <c r="C57" s="26">
        <v>32542531</v>
      </c>
      <c r="D57" s="7" t="str">
        <f t="shared" si="11"/>
        <v>N/A</v>
      </c>
      <c r="E57" s="26">
        <v>32396974</v>
      </c>
      <c r="F57" s="7" t="str">
        <f t="shared" si="12"/>
        <v>N/A</v>
      </c>
      <c r="G57" s="26">
        <v>34514943</v>
      </c>
      <c r="H57" s="7" t="str">
        <f t="shared" si="13"/>
        <v>N/A</v>
      </c>
      <c r="I57" s="8">
        <v>-0.44700000000000001</v>
      </c>
      <c r="J57" s="8">
        <v>6.5380000000000003</v>
      </c>
      <c r="K57" s="25" t="s">
        <v>734</v>
      </c>
      <c r="L57" s="85" t="str">
        <f t="shared" si="14"/>
        <v>Yes</v>
      </c>
    </row>
    <row r="58" spans="1:12" x14ac:dyDescent="0.25">
      <c r="A58" s="142" t="s">
        <v>597</v>
      </c>
      <c r="B58" s="21" t="s">
        <v>213</v>
      </c>
      <c r="C58" s="22">
        <v>461</v>
      </c>
      <c r="D58" s="7" t="str">
        <f t="shared" si="11"/>
        <v>N/A</v>
      </c>
      <c r="E58" s="22">
        <v>505</v>
      </c>
      <c r="F58" s="7" t="str">
        <f t="shared" si="12"/>
        <v>N/A</v>
      </c>
      <c r="G58" s="22">
        <v>513</v>
      </c>
      <c r="H58" s="7" t="str">
        <f t="shared" si="13"/>
        <v>N/A</v>
      </c>
      <c r="I58" s="8">
        <v>9.5440000000000005</v>
      </c>
      <c r="J58" s="8">
        <v>1.5840000000000001</v>
      </c>
      <c r="K58" s="25" t="s">
        <v>734</v>
      </c>
      <c r="L58" s="85" t="str">
        <f t="shared" si="14"/>
        <v>Yes</v>
      </c>
    </row>
    <row r="59" spans="1:12" x14ac:dyDescent="0.25">
      <c r="A59" s="142" t="s">
        <v>1413</v>
      </c>
      <c r="B59" s="21" t="s">
        <v>213</v>
      </c>
      <c r="C59" s="26">
        <v>70591.173536000002</v>
      </c>
      <c r="D59" s="7" t="str">
        <f t="shared" si="11"/>
        <v>N/A</v>
      </c>
      <c r="E59" s="26">
        <v>64152.423761999999</v>
      </c>
      <c r="F59" s="7" t="str">
        <f t="shared" si="12"/>
        <v>N/A</v>
      </c>
      <c r="G59" s="26">
        <v>67280.590643000003</v>
      </c>
      <c r="H59" s="7" t="str">
        <f t="shared" si="13"/>
        <v>N/A</v>
      </c>
      <c r="I59" s="8">
        <v>-9.1199999999999992</v>
      </c>
      <c r="J59" s="8">
        <v>4.8760000000000003</v>
      </c>
      <c r="K59" s="25" t="s">
        <v>734</v>
      </c>
      <c r="L59" s="85" t="str">
        <f t="shared" si="14"/>
        <v>Yes</v>
      </c>
    </row>
    <row r="60" spans="1:12" ht="25" x14ac:dyDescent="0.25">
      <c r="A60" s="142" t="s">
        <v>598</v>
      </c>
      <c r="B60" s="21" t="s">
        <v>213</v>
      </c>
      <c r="C60" s="26">
        <v>327273</v>
      </c>
      <c r="D60" s="7" t="str">
        <f t="shared" si="11"/>
        <v>N/A</v>
      </c>
      <c r="E60" s="26">
        <v>38107</v>
      </c>
      <c r="F60" s="7" t="str">
        <f t="shared" si="12"/>
        <v>N/A</v>
      </c>
      <c r="G60" s="26">
        <v>177318</v>
      </c>
      <c r="H60" s="7" t="str">
        <f t="shared" si="13"/>
        <v>N/A</v>
      </c>
      <c r="I60" s="8">
        <v>-88.4</v>
      </c>
      <c r="J60" s="8">
        <v>365.3</v>
      </c>
      <c r="K60" s="25" t="s">
        <v>734</v>
      </c>
      <c r="L60" s="85" t="str">
        <f t="shared" si="14"/>
        <v>No</v>
      </c>
    </row>
    <row r="61" spans="1:12" x14ac:dyDescent="0.25">
      <c r="A61" s="116" t="s">
        <v>599</v>
      </c>
      <c r="B61" s="25" t="s">
        <v>213</v>
      </c>
      <c r="C61" s="1">
        <v>11</v>
      </c>
      <c r="D61" s="7" t="str">
        <f t="shared" si="11"/>
        <v>N/A</v>
      </c>
      <c r="E61" s="1">
        <v>11</v>
      </c>
      <c r="F61" s="7" t="str">
        <f t="shared" si="12"/>
        <v>N/A</v>
      </c>
      <c r="G61" s="1">
        <v>11</v>
      </c>
      <c r="H61" s="7" t="str">
        <f t="shared" si="13"/>
        <v>N/A</v>
      </c>
      <c r="I61" s="8">
        <v>-80</v>
      </c>
      <c r="J61" s="8">
        <v>0</v>
      </c>
      <c r="K61" s="25" t="s">
        <v>734</v>
      </c>
      <c r="L61" s="85" t="str">
        <f t="shared" si="14"/>
        <v>Yes</v>
      </c>
    </row>
    <row r="62" spans="1:12" ht="25" x14ac:dyDescent="0.25">
      <c r="A62" s="116" t="s">
        <v>1414</v>
      </c>
      <c r="B62" s="25" t="s">
        <v>213</v>
      </c>
      <c r="C62" s="10">
        <v>65454.6</v>
      </c>
      <c r="D62" s="7" t="str">
        <f t="shared" si="11"/>
        <v>N/A</v>
      </c>
      <c r="E62" s="10">
        <v>38107</v>
      </c>
      <c r="F62" s="7" t="str">
        <f t="shared" si="12"/>
        <v>N/A</v>
      </c>
      <c r="G62" s="10">
        <v>177318</v>
      </c>
      <c r="H62" s="7" t="str">
        <f t="shared" si="13"/>
        <v>N/A</v>
      </c>
      <c r="I62" s="8">
        <v>-41.8</v>
      </c>
      <c r="J62" s="8">
        <v>365.3</v>
      </c>
      <c r="K62" s="25" t="s">
        <v>734</v>
      </c>
      <c r="L62" s="85" t="str">
        <f t="shared" si="14"/>
        <v>No</v>
      </c>
    </row>
    <row r="63" spans="1:12" x14ac:dyDescent="0.25">
      <c r="A63" s="116" t="s">
        <v>600</v>
      </c>
      <c r="B63" s="25" t="s">
        <v>213</v>
      </c>
      <c r="C63" s="10">
        <v>455720942</v>
      </c>
      <c r="D63" s="7" t="str">
        <f t="shared" si="11"/>
        <v>N/A</v>
      </c>
      <c r="E63" s="10">
        <v>451391584</v>
      </c>
      <c r="F63" s="7" t="str">
        <f t="shared" si="12"/>
        <v>N/A</v>
      </c>
      <c r="G63" s="10">
        <v>468780774</v>
      </c>
      <c r="H63" s="7" t="str">
        <f t="shared" si="13"/>
        <v>N/A</v>
      </c>
      <c r="I63" s="8">
        <v>-0.95</v>
      </c>
      <c r="J63" s="8">
        <v>3.8519999999999999</v>
      </c>
      <c r="K63" s="25" t="s">
        <v>734</v>
      </c>
      <c r="L63" s="85" t="str">
        <f t="shared" si="14"/>
        <v>Yes</v>
      </c>
    </row>
    <row r="64" spans="1:12" x14ac:dyDescent="0.25">
      <c r="A64" s="116" t="s">
        <v>601</v>
      </c>
      <c r="B64" s="25" t="s">
        <v>213</v>
      </c>
      <c r="C64" s="1">
        <v>2665</v>
      </c>
      <c r="D64" s="7" t="str">
        <f t="shared" si="11"/>
        <v>N/A</v>
      </c>
      <c r="E64" s="1">
        <v>2546</v>
      </c>
      <c r="F64" s="7" t="str">
        <f t="shared" si="12"/>
        <v>N/A</v>
      </c>
      <c r="G64" s="1">
        <v>2460</v>
      </c>
      <c r="H64" s="7" t="str">
        <f t="shared" si="13"/>
        <v>N/A</v>
      </c>
      <c r="I64" s="8">
        <v>-4.47</v>
      </c>
      <c r="J64" s="8">
        <v>-3.38</v>
      </c>
      <c r="K64" s="25" t="s">
        <v>734</v>
      </c>
      <c r="L64" s="85" t="str">
        <f t="shared" si="14"/>
        <v>Yes</v>
      </c>
    </row>
    <row r="65" spans="1:12" x14ac:dyDescent="0.25">
      <c r="A65" s="116" t="s">
        <v>1415</v>
      </c>
      <c r="B65" s="25" t="s">
        <v>213</v>
      </c>
      <c r="C65" s="10">
        <v>171002.22964000001</v>
      </c>
      <c r="D65" s="7" t="str">
        <f t="shared" si="11"/>
        <v>N/A</v>
      </c>
      <c r="E65" s="10">
        <v>177294.41634</v>
      </c>
      <c r="F65" s="7" t="str">
        <f t="shared" si="12"/>
        <v>N/A</v>
      </c>
      <c r="G65" s="10">
        <v>190561.29024</v>
      </c>
      <c r="H65" s="7" t="str">
        <f t="shared" si="13"/>
        <v>N/A</v>
      </c>
      <c r="I65" s="8">
        <v>3.68</v>
      </c>
      <c r="J65" s="8">
        <v>7.4829999999999997</v>
      </c>
      <c r="K65" s="25" t="s">
        <v>734</v>
      </c>
      <c r="L65" s="85" t="str">
        <f t="shared" si="14"/>
        <v>Yes</v>
      </c>
    </row>
    <row r="66" spans="1:12" x14ac:dyDescent="0.25">
      <c r="A66" s="116" t="s">
        <v>602</v>
      </c>
      <c r="B66" s="25" t="s">
        <v>213</v>
      </c>
      <c r="C66" s="10">
        <v>2776076868</v>
      </c>
      <c r="D66" s="7" t="str">
        <f t="shared" si="11"/>
        <v>N/A</v>
      </c>
      <c r="E66" s="10">
        <v>2771232375</v>
      </c>
      <c r="F66" s="7" t="str">
        <f t="shared" si="12"/>
        <v>N/A</v>
      </c>
      <c r="G66" s="10">
        <v>2868430597</v>
      </c>
      <c r="H66" s="7" t="str">
        <f t="shared" si="13"/>
        <v>N/A</v>
      </c>
      <c r="I66" s="8">
        <v>-0.17499999999999999</v>
      </c>
      <c r="J66" s="8">
        <v>3.5070000000000001</v>
      </c>
      <c r="K66" s="25" t="s">
        <v>734</v>
      </c>
      <c r="L66" s="85" t="str">
        <f t="shared" si="14"/>
        <v>Yes</v>
      </c>
    </row>
    <row r="67" spans="1:12" x14ac:dyDescent="0.25">
      <c r="A67" s="116" t="s">
        <v>603</v>
      </c>
      <c r="B67" s="25" t="s">
        <v>213</v>
      </c>
      <c r="C67" s="1">
        <v>70554</v>
      </c>
      <c r="D67" s="7" t="str">
        <f t="shared" si="11"/>
        <v>N/A</v>
      </c>
      <c r="E67" s="1">
        <v>70718</v>
      </c>
      <c r="F67" s="7" t="str">
        <f t="shared" si="12"/>
        <v>N/A</v>
      </c>
      <c r="G67" s="1">
        <v>71417</v>
      </c>
      <c r="H67" s="7" t="str">
        <f t="shared" si="13"/>
        <v>N/A</v>
      </c>
      <c r="I67" s="8">
        <v>0.2324</v>
      </c>
      <c r="J67" s="8">
        <v>0.98839999999999995</v>
      </c>
      <c r="K67" s="25" t="s">
        <v>734</v>
      </c>
      <c r="L67" s="85" t="str">
        <f t="shared" si="14"/>
        <v>Yes</v>
      </c>
    </row>
    <row r="68" spans="1:12" x14ac:dyDescent="0.25">
      <c r="A68" s="116" t="s">
        <v>1416</v>
      </c>
      <c r="B68" s="25" t="s">
        <v>213</v>
      </c>
      <c r="C68" s="10">
        <v>39346.838846999999</v>
      </c>
      <c r="D68" s="7" t="str">
        <f t="shared" si="11"/>
        <v>N/A</v>
      </c>
      <c r="E68" s="10">
        <v>39187.086385000002</v>
      </c>
      <c r="F68" s="7" t="str">
        <f t="shared" si="12"/>
        <v>N/A</v>
      </c>
      <c r="G68" s="10">
        <v>40164.535013000001</v>
      </c>
      <c r="H68" s="7" t="str">
        <f t="shared" si="13"/>
        <v>N/A</v>
      </c>
      <c r="I68" s="8">
        <v>-0.40600000000000003</v>
      </c>
      <c r="J68" s="8">
        <v>2.4940000000000002</v>
      </c>
      <c r="K68" s="25" t="s">
        <v>734</v>
      </c>
      <c r="L68" s="85" t="str">
        <f t="shared" si="14"/>
        <v>Yes</v>
      </c>
    </row>
    <row r="69" spans="1:12" x14ac:dyDescent="0.25">
      <c r="A69" s="116" t="s">
        <v>604</v>
      </c>
      <c r="B69" s="25" t="s">
        <v>213</v>
      </c>
      <c r="C69" s="10">
        <v>14118839</v>
      </c>
      <c r="D69" s="7" t="str">
        <f t="shared" si="11"/>
        <v>N/A</v>
      </c>
      <c r="E69" s="10">
        <v>24503855</v>
      </c>
      <c r="F69" s="7" t="str">
        <f t="shared" si="12"/>
        <v>N/A</v>
      </c>
      <c r="G69" s="10">
        <v>30070902</v>
      </c>
      <c r="H69" s="7" t="str">
        <f t="shared" si="13"/>
        <v>N/A</v>
      </c>
      <c r="I69" s="8">
        <v>73.55</v>
      </c>
      <c r="J69" s="8">
        <v>22.72</v>
      </c>
      <c r="K69" s="25" t="s">
        <v>734</v>
      </c>
      <c r="L69" s="85" t="str">
        <f t="shared" si="14"/>
        <v>Yes</v>
      </c>
    </row>
    <row r="70" spans="1:12" x14ac:dyDescent="0.25">
      <c r="A70" s="116" t="s">
        <v>605</v>
      </c>
      <c r="B70" s="25" t="s">
        <v>213</v>
      </c>
      <c r="C70" s="1">
        <v>178420</v>
      </c>
      <c r="D70" s="7" t="str">
        <f t="shared" si="11"/>
        <v>N/A</v>
      </c>
      <c r="E70" s="1">
        <v>193278</v>
      </c>
      <c r="F70" s="7" t="str">
        <f t="shared" si="12"/>
        <v>N/A</v>
      </c>
      <c r="G70" s="1">
        <v>205659</v>
      </c>
      <c r="H70" s="7" t="str">
        <f t="shared" si="13"/>
        <v>N/A</v>
      </c>
      <c r="I70" s="8">
        <v>8.3279999999999994</v>
      </c>
      <c r="J70" s="8">
        <v>6.4059999999999997</v>
      </c>
      <c r="K70" s="25" t="s">
        <v>734</v>
      </c>
      <c r="L70" s="85" t="str">
        <f t="shared" si="14"/>
        <v>Yes</v>
      </c>
    </row>
    <row r="71" spans="1:12" x14ac:dyDescent="0.25">
      <c r="A71" s="116" t="s">
        <v>1417</v>
      </c>
      <c r="B71" s="25" t="s">
        <v>213</v>
      </c>
      <c r="C71" s="10">
        <v>79.132602847000001</v>
      </c>
      <c r="D71" s="7" t="str">
        <f t="shared" si="11"/>
        <v>N/A</v>
      </c>
      <c r="E71" s="10">
        <v>126.78036299999999</v>
      </c>
      <c r="F71" s="7" t="str">
        <f t="shared" si="12"/>
        <v>N/A</v>
      </c>
      <c r="G71" s="10">
        <v>146.21729173</v>
      </c>
      <c r="H71" s="7" t="str">
        <f t="shared" si="13"/>
        <v>N/A</v>
      </c>
      <c r="I71" s="8">
        <v>60.21</v>
      </c>
      <c r="J71" s="8">
        <v>15.33</v>
      </c>
      <c r="K71" s="25" t="s">
        <v>734</v>
      </c>
      <c r="L71" s="85" t="str">
        <f t="shared" si="14"/>
        <v>Yes</v>
      </c>
    </row>
    <row r="72" spans="1:12" x14ac:dyDescent="0.25">
      <c r="A72" s="116" t="s">
        <v>606</v>
      </c>
      <c r="B72" s="25" t="s">
        <v>213</v>
      </c>
      <c r="C72" s="10">
        <v>25197917</v>
      </c>
      <c r="D72" s="7" t="str">
        <f t="shared" si="11"/>
        <v>N/A</v>
      </c>
      <c r="E72" s="10">
        <v>23546449</v>
      </c>
      <c r="F72" s="7" t="str">
        <f t="shared" si="12"/>
        <v>N/A</v>
      </c>
      <c r="G72" s="10">
        <v>22857233</v>
      </c>
      <c r="H72" s="7" t="str">
        <f t="shared" si="13"/>
        <v>N/A</v>
      </c>
      <c r="I72" s="8">
        <v>-6.55</v>
      </c>
      <c r="J72" s="8">
        <v>-2.93</v>
      </c>
      <c r="K72" s="25" t="s">
        <v>734</v>
      </c>
      <c r="L72" s="85" t="str">
        <f t="shared" si="14"/>
        <v>Yes</v>
      </c>
    </row>
    <row r="73" spans="1:12" x14ac:dyDescent="0.25">
      <c r="A73" s="116" t="s">
        <v>607</v>
      </c>
      <c r="B73" s="25" t="s">
        <v>213</v>
      </c>
      <c r="C73" s="1">
        <v>71775</v>
      </c>
      <c r="D73" s="7" t="str">
        <f t="shared" si="11"/>
        <v>N/A</v>
      </c>
      <c r="E73" s="1">
        <v>68949</v>
      </c>
      <c r="F73" s="7" t="str">
        <f t="shared" si="12"/>
        <v>N/A</v>
      </c>
      <c r="G73" s="1">
        <v>69263</v>
      </c>
      <c r="H73" s="7" t="str">
        <f t="shared" si="13"/>
        <v>N/A</v>
      </c>
      <c r="I73" s="8">
        <v>-3.94</v>
      </c>
      <c r="J73" s="8">
        <v>0.45540000000000003</v>
      </c>
      <c r="K73" s="25" t="s">
        <v>734</v>
      </c>
      <c r="L73" s="85" t="str">
        <f t="shared" si="14"/>
        <v>Yes</v>
      </c>
    </row>
    <row r="74" spans="1:12" x14ac:dyDescent="0.25">
      <c r="A74" s="116" t="s">
        <v>1418</v>
      </c>
      <c r="B74" s="25" t="s">
        <v>213</v>
      </c>
      <c r="C74" s="10">
        <v>351.06815743999999</v>
      </c>
      <c r="D74" s="7" t="str">
        <f t="shared" si="11"/>
        <v>N/A</v>
      </c>
      <c r="E74" s="10">
        <v>341.50530101999999</v>
      </c>
      <c r="F74" s="7" t="str">
        <f t="shared" si="12"/>
        <v>N/A</v>
      </c>
      <c r="G74" s="10">
        <v>330.00639590999998</v>
      </c>
      <c r="H74" s="7" t="str">
        <f t="shared" si="13"/>
        <v>N/A</v>
      </c>
      <c r="I74" s="8">
        <v>-2.72</v>
      </c>
      <c r="J74" s="8">
        <v>-3.37</v>
      </c>
      <c r="K74" s="25" t="s">
        <v>734</v>
      </c>
      <c r="L74" s="85" t="str">
        <f t="shared" si="14"/>
        <v>Yes</v>
      </c>
    </row>
    <row r="75" spans="1:12" ht="25" x14ac:dyDescent="0.25">
      <c r="A75" s="116" t="s">
        <v>608</v>
      </c>
      <c r="B75" s="25" t="s">
        <v>213</v>
      </c>
      <c r="C75" s="10">
        <v>783240</v>
      </c>
      <c r="D75" s="7" t="str">
        <f t="shared" si="11"/>
        <v>N/A</v>
      </c>
      <c r="E75" s="10">
        <v>638282</v>
      </c>
      <c r="F75" s="7" t="str">
        <f t="shared" si="12"/>
        <v>N/A</v>
      </c>
      <c r="G75" s="10">
        <v>754243</v>
      </c>
      <c r="H75" s="7" t="str">
        <f t="shared" si="13"/>
        <v>N/A</v>
      </c>
      <c r="I75" s="8">
        <v>-18.5</v>
      </c>
      <c r="J75" s="8">
        <v>18.170000000000002</v>
      </c>
      <c r="K75" s="25" t="s">
        <v>734</v>
      </c>
      <c r="L75" s="85" t="str">
        <f t="shared" si="14"/>
        <v>Yes</v>
      </c>
    </row>
    <row r="76" spans="1:12" x14ac:dyDescent="0.25">
      <c r="A76" s="142" t="s">
        <v>609</v>
      </c>
      <c r="B76" s="21" t="s">
        <v>213</v>
      </c>
      <c r="C76" s="22">
        <v>27544</v>
      </c>
      <c r="D76" s="7" t="str">
        <f t="shared" si="11"/>
        <v>N/A</v>
      </c>
      <c r="E76" s="22">
        <v>25169</v>
      </c>
      <c r="F76" s="7" t="str">
        <f t="shared" si="12"/>
        <v>N/A</v>
      </c>
      <c r="G76" s="22">
        <v>27831</v>
      </c>
      <c r="H76" s="7" t="str">
        <f t="shared" si="13"/>
        <v>N/A</v>
      </c>
      <c r="I76" s="8">
        <v>-8.6199999999999992</v>
      </c>
      <c r="J76" s="8">
        <v>10.58</v>
      </c>
      <c r="K76" s="25" t="s">
        <v>734</v>
      </c>
      <c r="L76" s="85" t="str">
        <f t="shared" si="14"/>
        <v>Yes</v>
      </c>
    </row>
    <row r="77" spans="1:12" ht="25" x14ac:dyDescent="0.25">
      <c r="A77" s="142" t="s">
        <v>1419</v>
      </c>
      <c r="B77" s="21" t="s">
        <v>213</v>
      </c>
      <c r="C77" s="26">
        <v>28.435957014</v>
      </c>
      <c r="D77" s="7" t="str">
        <f t="shared" si="11"/>
        <v>N/A</v>
      </c>
      <c r="E77" s="26">
        <v>25.359847430999999</v>
      </c>
      <c r="F77" s="7" t="str">
        <f t="shared" si="12"/>
        <v>N/A</v>
      </c>
      <c r="G77" s="26">
        <v>27.100822823000001</v>
      </c>
      <c r="H77" s="7" t="str">
        <f t="shared" si="13"/>
        <v>N/A</v>
      </c>
      <c r="I77" s="8">
        <v>-10.8</v>
      </c>
      <c r="J77" s="8">
        <v>6.8650000000000002</v>
      </c>
      <c r="K77" s="25" t="s">
        <v>734</v>
      </c>
      <c r="L77" s="85" t="str">
        <f t="shared" si="14"/>
        <v>Yes</v>
      </c>
    </row>
    <row r="78" spans="1:12" ht="25" x14ac:dyDescent="0.25">
      <c r="A78" s="142" t="s">
        <v>610</v>
      </c>
      <c r="B78" s="21" t="s">
        <v>213</v>
      </c>
      <c r="C78" s="26">
        <v>4788121</v>
      </c>
      <c r="D78" s="7" t="str">
        <f t="shared" si="11"/>
        <v>N/A</v>
      </c>
      <c r="E78" s="26">
        <v>4088642</v>
      </c>
      <c r="F78" s="7" t="str">
        <f t="shared" si="12"/>
        <v>N/A</v>
      </c>
      <c r="G78" s="26">
        <v>3716394</v>
      </c>
      <c r="H78" s="7" t="str">
        <f t="shared" si="13"/>
        <v>N/A</v>
      </c>
      <c r="I78" s="8">
        <v>-14.6</v>
      </c>
      <c r="J78" s="8">
        <v>-9.1</v>
      </c>
      <c r="K78" s="25" t="s">
        <v>734</v>
      </c>
      <c r="L78" s="85" t="str">
        <f t="shared" si="14"/>
        <v>Yes</v>
      </c>
    </row>
    <row r="79" spans="1:12" x14ac:dyDescent="0.25">
      <c r="A79" s="142" t="s">
        <v>611</v>
      </c>
      <c r="B79" s="21" t="s">
        <v>213</v>
      </c>
      <c r="C79" s="22">
        <v>47250</v>
      </c>
      <c r="D79" s="7" t="str">
        <f t="shared" si="11"/>
        <v>N/A</v>
      </c>
      <c r="E79" s="22">
        <v>46742</v>
      </c>
      <c r="F79" s="7" t="str">
        <f t="shared" si="12"/>
        <v>N/A</v>
      </c>
      <c r="G79" s="22">
        <v>32992</v>
      </c>
      <c r="H79" s="7" t="str">
        <f t="shared" si="13"/>
        <v>N/A</v>
      </c>
      <c r="I79" s="8">
        <v>-1.08</v>
      </c>
      <c r="J79" s="8">
        <v>-29.4</v>
      </c>
      <c r="K79" s="25" t="s">
        <v>734</v>
      </c>
      <c r="L79" s="85" t="str">
        <f t="shared" si="14"/>
        <v>Yes</v>
      </c>
    </row>
    <row r="80" spans="1:12" x14ac:dyDescent="0.25">
      <c r="A80" s="142" t="s">
        <v>1420</v>
      </c>
      <c r="B80" s="21" t="s">
        <v>213</v>
      </c>
      <c r="C80" s="26">
        <v>101.33589418</v>
      </c>
      <c r="D80" s="7" t="str">
        <f t="shared" si="11"/>
        <v>N/A</v>
      </c>
      <c r="E80" s="26">
        <v>87.472551452999994</v>
      </c>
      <c r="F80" s="7" t="str">
        <f t="shared" si="12"/>
        <v>N/A</v>
      </c>
      <c r="G80" s="26">
        <v>112.64530795</v>
      </c>
      <c r="H80" s="7" t="str">
        <f t="shared" si="13"/>
        <v>N/A</v>
      </c>
      <c r="I80" s="8">
        <v>-13.7</v>
      </c>
      <c r="J80" s="8">
        <v>28.78</v>
      </c>
      <c r="K80" s="25" t="s">
        <v>734</v>
      </c>
      <c r="L80" s="85" t="str">
        <f t="shared" si="14"/>
        <v>Yes</v>
      </c>
    </row>
    <row r="81" spans="1:12" x14ac:dyDescent="0.25">
      <c r="A81" s="142" t="s">
        <v>612</v>
      </c>
      <c r="B81" s="21" t="s">
        <v>213</v>
      </c>
      <c r="C81" s="26">
        <v>9452452</v>
      </c>
      <c r="D81" s="7" t="str">
        <f t="shared" si="11"/>
        <v>N/A</v>
      </c>
      <c r="E81" s="26">
        <v>8129845</v>
      </c>
      <c r="F81" s="7" t="str">
        <f t="shared" si="12"/>
        <v>N/A</v>
      </c>
      <c r="G81" s="26">
        <v>9488335</v>
      </c>
      <c r="H81" s="7" t="str">
        <f t="shared" si="13"/>
        <v>N/A</v>
      </c>
      <c r="I81" s="8">
        <v>-14</v>
      </c>
      <c r="J81" s="8">
        <v>16.71</v>
      </c>
      <c r="K81" s="25" t="s">
        <v>734</v>
      </c>
      <c r="L81" s="85" t="str">
        <f t="shared" si="14"/>
        <v>Yes</v>
      </c>
    </row>
    <row r="82" spans="1:12" x14ac:dyDescent="0.25">
      <c r="A82" s="142" t="s">
        <v>613</v>
      </c>
      <c r="B82" s="21" t="s">
        <v>213</v>
      </c>
      <c r="C82" s="22">
        <v>36764</v>
      </c>
      <c r="D82" s="7" t="str">
        <f t="shared" si="11"/>
        <v>N/A</v>
      </c>
      <c r="E82" s="22">
        <v>35259</v>
      </c>
      <c r="F82" s="7" t="str">
        <f t="shared" si="12"/>
        <v>N/A</v>
      </c>
      <c r="G82" s="22">
        <v>37178</v>
      </c>
      <c r="H82" s="7" t="str">
        <f t="shared" si="13"/>
        <v>N/A</v>
      </c>
      <c r="I82" s="8">
        <v>-4.09</v>
      </c>
      <c r="J82" s="8">
        <v>5.4429999999999996</v>
      </c>
      <c r="K82" s="25" t="s">
        <v>734</v>
      </c>
      <c r="L82" s="85" t="str">
        <f t="shared" si="14"/>
        <v>Yes</v>
      </c>
    </row>
    <row r="83" spans="1:12" x14ac:dyDescent="0.25">
      <c r="A83" s="142" t="s">
        <v>1421</v>
      </c>
      <c r="B83" s="21" t="s">
        <v>213</v>
      </c>
      <c r="C83" s="26">
        <v>257.11163094</v>
      </c>
      <c r="D83" s="7" t="str">
        <f t="shared" si="11"/>
        <v>N/A</v>
      </c>
      <c r="E83" s="26">
        <v>230.57503048999999</v>
      </c>
      <c r="F83" s="7" t="str">
        <f t="shared" si="12"/>
        <v>N/A</v>
      </c>
      <c r="G83" s="26">
        <v>255.21370164999999</v>
      </c>
      <c r="H83" s="7" t="str">
        <f t="shared" si="13"/>
        <v>N/A</v>
      </c>
      <c r="I83" s="8">
        <v>-10.3</v>
      </c>
      <c r="J83" s="8">
        <v>10.69</v>
      </c>
      <c r="K83" s="25" t="s">
        <v>734</v>
      </c>
      <c r="L83" s="85" t="str">
        <f t="shared" si="14"/>
        <v>Yes</v>
      </c>
    </row>
    <row r="84" spans="1:12" ht="25" x14ac:dyDescent="0.25">
      <c r="A84" s="142" t="s">
        <v>614</v>
      </c>
      <c r="B84" s="21" t="s">
        <v>213</v>
      </c>
      <c r="C84" s="26">
        <v>44725401</v>
      </c>
      <c r="D84" s="7" t="str">
        <f t="shared" si="11"/>
        <v>N/A</v>
      </c>
      <c r="E84" s="26">
        <v>24550237</v>
      </c>
      <c r="F84" s="7" t="str">
        <f t="shared" si="12"/>
        <v>N/A</v>
      </c>
      <c r="G84" s="26">
        <v>27435562</v>
      </c>
      <c r="H84" s="7" t="str">
        <f t="shared" si="13"/>
        <v>N/A</v>
      </c>
      <c r="I84" s="8">
        <v>-45.1</v>
      </c>
      <c r="J84" s="8">
        <v>11.75</v>
      </c>
      <c r="K84" s="25" t="s">
        <v>734</v>
      </c>
      <c r="L84" s="85" t="str">
        <f t="shared" si="14"/>
        <v>Yes</v>
      </c>
    </row>
    <row r="85" spans="1:12" x14ac:dyDescent="0.25">
      <c r="A85" s="142" t="s">
        <v>615</v>
      </c>
      <c r="B85" s="21" t="s">
        <v>213</v>
      </c>
      <c r="C85" s="22">
        <v>6397</v>
      </c>
      <c r="D85" s="7" t="str">
        <f t="shared" si="11"/>
        <v>N/A</v>
      </c>
      <c r="E85" s="22">
        <v>2681</v>
      </c>
      <c r="F85" s="7" t="str">
        <f t="shared" si="12"/>
        <v>N/A</v>
      </c>
      <c r="G85" s="22">
        <v>2685</v>
      </c>
      <c r="H85" s="7" t="str">
        <f t="shared" si="13"/>
        <v>N/A</v>
      </c>
      <c r="I85" s="8">
        <v>-58.1</v>
      </c>
      <c r="J85" s="8">
        <v>0.1492</v>
      </c>
      <c r="K85" s="25" t="s">
        <v>734</v>
      </c>
      <c r="L85" s="85" t="str">
        <f t="shared" si="14"/>
        <v>Yes</v>
      </c>
    </row>
    <row r="86" spans="1:12" x14ac:dyDescent="0.25">
      <c r="A86" s="142" t="s">
        <v>1422</v>
      </c>
      <c r="B86" s="21" t="s">
        <v>213</v>
      </c>
      <c r="C86" s="26">
        <v>6991.6212286999998</v>
      </c>
      <c r="D86" s="7" t="str">
        <f t="shared" si="11"/>
        <v>N/A</v>
      </c>
      <c r="E86" s="26">
        <v>9157.1193583999993</v>
      </c>
      <c r="F86" s="7" t="str">
        <f t="shared" si="12"/>
        <v>N/A</v>
      </c>
      <c r="G86" s="26">
        <v>10218.086406</v>
      </c>
      <c r="H86" s="7" t="str">
        <f t="shared" si="13"/>
        <v>N/A</v>
      </c>
      <c r="I86" s="8">
        <v>30.97</v>
      </c>
      <c r="J86" s="8">
        <v>11.59</v>
      </c>
      <c r="K86" s="25" t="s">
        <v>734</v>
      </c>
      <c r="L86" s="85" t="str">
        <f t="shared" si="14"/>
        <v>Yes</v>
      </c>
    </row>
    <row r="87" spans="1:12" x14ac:dyDescent="0.25">
      <c r="A87" s="142" t="s">
        <v>616</v>
      </c>
      <c r="B87" s="21" t="s">
        <v>213</v>
      </c>
      <c r="C87" s="26">
        <v>8687189</v>
      </c>
      <c r="D87" s="7" t="str">
        <f t="shared" si="11"/>
        <v>N/A</v>
      </c>
      <c r="E87" s="26">
        <v>6655947</v>
      </c>
      <c r="F87" s="7" t="str">
        <f t="shared" si="12"/>
        <v>N/A</v>
      </c>
      <c r="G87" s="26">
        <v>7379840</v>
      </c>
      <c r="H87" s="7" t="str">
        <f t="shared" si="13"/>
        <v>N/A</v>
      </c>
      <c r="I87" s="8">
        <v>-23.4</v>
      </c>
      <c r="J87" s="8">
        <v>10.88</v>
      </c>
      <c r="K87" s="25" t="s">
        <v>734</v>
      </c>
      <c r="L87" s="85" t="str">
        <f t="shared" si="14"/>
        <v>Yes</v>
      </c>
    </row>
    <row r="88" spans="1:12" x14ac:dyDescent="0.25">
      <c r="A88" s="142" t="s">
        <v>617</v>
      </c>
      <c r="B88" s="21" t="s">
        <v>213</v>
      </c>
      <c r="C88" s="22">
        <v>142702</v>
      </c>
      <c r="D88" s="7" t="str">
        <f t="shared" si="11"/>
        <v>N/A</v>
      </c>
      <c r="E88" s="22">
        <v>129102</v>
      </c>
      <c r="F88" s="7" t="str">
        <f t="shared" si="12"/>
        <v>N/A</v>
      </c>
      <c r="G88" s="22">
        <v>133597</v>
      </c>
      <c r="H88" s="7" t="str">
        <f t="shared" si="13"/>
        <v>N/A</v>
      </c>
      <c r="I88" s="8">
        <v>-9.5299999999999994</v>
      </c>
      <c r="J88" s="8">
        <v>3.4820000000000002</v>
      </c>
      <c r="K88" s="25" t="s">
        <v>734</v>
      </c>
      <c r="L88" s="85" t="str">
        <f t="shared" si="14"/>
        <v>Yes</v>
      </c>
    </row>
    <row r="89" spans="1:12" x14ac:dyDescent="0.25">
      <c r="A89" s="142" t="s">
        <v>1423</v>
      </c>
      <c r="B89" s="21" t="s">
        <v>213</v>
      </c>
      <c r="C89" s="26">
        <v>60.876434807999999</v>
      </c>
      <c r="D89" s="7" t="str">
        <f t="shared" si="11"/>
        <v>N/A</v>
      </c>
      <c r="E89" s="26">
        <v>51.555723381999996</v>
      </c>
      <c r="F89" s="7" t="str">
        <f t="shared" si="12"/>
        <v>N/A</v>
      </c>
      <c r="G89" s="26">
        <v>55.239563763</v>
      </c>
      <c r="H89" s="7" t="str">
        <f t="shared" si="13"/>
        <v>N/A</v>
      </c>
      <c r="I89" s="8">
        <v>-15.3</v>
      </c>
      <c r="J89" s="8">
        <v>7.1449999999999996</v>
      </c>
      <c r="K89" s="25" t="s">
        <v>734</v>
      </c>
      <c r="L89" s="85" t="str">
        <f t="shared" si="14"/>
        <v>Yes</v>
      </c>
    </row>
    <row r="90" spans="1:12" x14ac:dyDescent="0.25">
      <c r="A90" s="142" t="s">
        <v>618</v>
      </c>
      <c r="B90" s="21" t="s">
        <v>213</v>
      </c>
      <c r="C90" s="26">
        <v>32616240</v>
      </c>
      <c r="D90" s="7" t="str">
        <f t="shared" si="11"/>
        <v>N/A</v>
      </c>
      <c r="E90" s="26">
        <v>18019154</v>
      </c>
      <c r="F90" s="7" t="str">
        <f t="shared" si="12"/>
        <v>N/A</v>
      </c>
      <c r="G90" s="26">
        <v>18312546</v>
      </c>
      <c r="H90" s="7" t="str">
        <f t="shared" si="13"/>
        <v>N/A</v>
      </c>
      <c r="I90" s="8">
        <v>-44.8</v>
      </c>
      <c r="J90" s="8">
        <v>1.6279999999999999</v>
      </c>
      <c r="K90" s="25" t="s">
        <v>734</v>
      </c>
      <c r="L90" s="85" t="str">
        <f t="shared" si="14"/>
        <v>Yes</v>
      </c>
    </row>
    <row r="91" spans="1:12" x14ac:dyDescent="0.25">
      <c r="A91" s="142" t="s">
        <v>619</v>
      </c>
      <c r="B91" s="21" t="s">
        <v>213</v>
      </c>
      <c r="C91" s="22">
        <v>160947</v>
      </c>
      <c r="D91" s="7" t="str">
        <f t="shared" si="11"/>
        <v>N/A</v>
      </c>
      <c r="E91" s="22">
        <v>115122</v>
      </c>
      <c r="F91" s="7" t="str">
        <f t="shared" si="12"/>
        <v>N/A</v>
      </c>
      <c r="G91" s="22">
        <v>114382</v>
      </c>
      <c r="H91" s="7" t="str">
        <f t="shared" si="13"/>
        <v>N/A</v>
      </c>
      <c r="I91" s="8">
        <v>-28.5</v>
      </c>
      <c r="J91" s="8">
        <v>-0.64300000000000002</v>
      </c>
      <c r="K91" s="25" t="s">
        <v>734</v>
      </c>
      <c r="L91" s="85" t="str">
        <f t="shared" si="14"/>
        <v>Yes</v>
      </c>
    </row>
    <row r="92" spans="1:12" x14ac:dyDescent="0.25">
      <c r="A92" s="142" t="s">
        <v>1424</v>
      </c>
      <c r="B92" s="21" t="s">
        <v>213</v>
      </c>
      <c r="C92" s="26">
        <v>202.65205316000001</v>
      </c>
      <c r="D92" s="7" t="str">
        <f t="shared" si="11"/>
        <v>N/A</v>
      </c>
      <c r="E92" s="26">
        <v>156.52224597</v>
      </c>
      <c r="F92" s="7" t="str">
        <f t="shared" si="12"/>
        <v>N/A</v>
      </c>
      <c r="G92" s="26">
        <v>160.09989333999999</v>
      </c>
      <c r="H92" s="7" t="str">
        <f t="shared" si="13"/>
        <v>N/A</v>
      </c>
      <c r="I92" s="8">
        <v>-22.8</v>
      </c>
      <c r="J92" s="8">
        <v>2.286</v>
      </c>
      <c r="K92" s="25" t="s">
        <v>734</v>
      </c>
      <c r="L92" s="85" t="str">
        <f t="shared" si="14"/>
        <v>Yes</v>
      </c>
    </row>
    <row r="93" spans="1:12" ht="25" x14ac:dyDescent="0.25">
      <c r="A93" s="142" t="s">
        <v>620</v>
      </c>
      <c r="B93" s="21" t="s">
        <v>213</v>
      </c>
      <c r="C93" s="26">
        <v>771989937</v>
      </c>
      <c r="D93" s="7" t="str">
        <f t="shared" si="11"/>
        <v>N/A</v>
      </c>
      <c r="E93" s="26">
        <v>916240466</v>
      </c>
      <c r="F93" s="7" t="str">
        <f t="shared" si="12"/>
        <v>N/A</v>
      </c>
      <c r="G93" s="26">
        <v>1120841210</v>
      </c>
      <c r="H93" s="7" t="str">
        <f t="shared" si="13"/>
        <v>N/A</v>
      </c>
      <c r="I93" s="8">
        <v>18.690000000000001</v>
      </c>
      <c r="J93" s="8">
        <v>22.33</v>
      </c>
      <c r="K93" s="25" t="s">
        <v>734</v>
      </c>
      <c r="L93" s="85" t="str">
        <f t="shared" si="14"/>
        <v>Yes</v>
      </c>
    </row>
    <row r="94" spans="1:12" x14ac:dyDescent="0.25">
      <c r="A94" s="145" t="s">
        <v>621</v>
      </c>
      <c r="B94" s="22" t="s">
        <v>213</v>
      </c>
      <c r="C94" s="22">
        <v>59750</v>
      </c>
      <c r="D94" s="7" t="str">
        <f t="shared" si="11"/>
        <v>N/A</v>
      </c>
      <c r="E94" s="22">
        <v>62192</v>
      </c>
      <c r="F94" s="7" t="str">
        <f t="shared" si="12"/>
        <v>N/A</v>
      </c>
      <c r="G94" s="22">
        <v>69406</v>
      </c>
      <c r="H94" s="7" t="str">
        <f t="shared" si="13"/>
        <v>N/A</v>
      </c>
      <c r="I94" s="8">
        <v>4.0869999999999997</v>
      </c>
      <c r="J94" s="8">
        <v>11.6</v>
      </c>
      <c r="K94" s="1" t="s">
        <v>734</v>
      </c>
      <c r="L94" s="85" t="str">
        <f t="shared" si="14"/>
        <v>Yes</v>
      </c>
    </row>
    <row r="95" spans="1:12" x14ac:dyDescent="0.25">
      <c r="A95" s="142" t="s">
        <v>1425</v>
      </c>
      <c r="B95" s="21" t="s">
        <v>213</v>
      </c>
      <c r="C95" s="26">
        <v>12920.333674</v>
      </c>
      <c r="D95" s="7" t="str">
        <f t="shared" si="11"/>
        <v>N/A</v>
      </c>
      <c r="E95" s="26">
        <v>14732.448963999999</v>
      </c>
      <c r="F95" s="7" t="str">
        <f t="shared" si="12"/>
        <v>N/A</v>
      </c>
      <c r="G95" s="26">
        <v>16149.053540000001</v>
      </c>
      <c r="H95" s="7" t="str">
        <f t="shared" si="13"/>
        <v>N/A</v>
      </c>
      <c r="I95" s="8">
        <v>14.03</v>
      </c>
      <c r="J95" s="8">
        <v>9.6159999999999997</v>
      </c>
      <c r="K95" s="25" t="s">
        <v>734</v>
      </c>
      <c r="L95" s="85" t="str">
        <f t="shared" si="14"/>
        <v>Yes</v>
      </c>
    </row>
    <row r="96" spans="1:12" ht="25" x14ac:dyDescent="0.25">
      <c r="A96" s="142" t="s">
        <v>622</v>
      </c>
      <c r="B96" s="21" t="s">
        <v>213</v>
      </c>
      <c r="C96" s="26">
        <v>11195366</v>
      </c>
      <c r="D96" s="7" t="str">
        <f t="shared" si="11"/>
        <v>N/A</v>
      </c>
      <c r="E96" s="26">
        <v>11702875</v>
      </c>
      <c r="F96" s="7" t="str">
        <f t="shared" si="12"/>
        <v>N/A</v>
      </c>
      <c r="G96" s="26">
        <v>12638378</v>
      </c>
      <c r="H96" s="7" t="str">
        <f t="shared" si="13"/>
        <v>N/A</v>
      </c>
      <c r="I96" s="8">
        <v>4.5330000000000004</v>
      </c>
      <c r="J96" s="8">
        <v>7.9939999999999998</v>
      </c>
      <c r="K96" s="25" t="s">
        <v>734</v>
      </c>
      <c r="L96" s="85" t="str">
        <f t="shared" si="14"/>
        <v>Yes</v>
      </c>
    </row>
    <row r="97" spans="1:12" x14ac:dyDescent="0.25">
      <c r="A97" s="142" t="s">
        <v>623</v>
      </c>
      <c r="B97" s="21" t="s">
        <v>213</v>
      </c>
      <c r="C97" s="22">
        <v>7572</v>
      </c>
      <c r="D97" s="7" t="str">
        <f t="shared" si="11"/>
        <v>N/A</v>
      </c>
      <c r="E97" s="22">
        <v>7084</v>
      </c>
      <c r="F97" s="7" t="str">
        <f t="shared" si="12"/>
        <v>N/A</v>
      </c>
      <c r="G97" s="22">
        <v>7171</v>
      </c>
      <c r="H97" s="7" t="str">
        <f t="shared" si="13"/>
        <v>N/A</v>
      </c>
      <c r="I97" s="8">
        <v>-6.44</v>
      </c>
      <c r="J97" s="8">
        <v>1.228</v>
      </c>
      <c r="K97" s="25" t="s">
        <v>734</v>
      </c>
      <c r="L97" s="85" t="str">
        <f t="shared" si="14"/>
        <v>Yes</v>
      </c>
    </row>
    <row r="98" spans="1:12" x14ac:dyDescent="0.25">
      <c r="A98" s="142" t="s">
        <v>1426</v>
      </c>
      <c r="B98" s="21" t="s">
        <v>213</v>
      </c>
      <c r="C98" s="26">
        <v>1478.5216587</v>
      </c>
      <c r="D98" s="7" t="str">
        <f t="shared" si="11"/>
        <v>N/A</v>
      </c>
      <c r="E98" s="26">
        <v>1652.0151045</v>
      </c>
      <c r="F98" s="7" t="str">
        <f t="shared" si="12"/>
        <v>N/A</v>
      </c>
      <c r="G98" s="26">
        <v>1762.4289498999999</v>
      </c>
      <c r="H98" s="7" t="str">
        <f t="shared" si="13"/>
        <v>N/A</v>
      </c>
      <c r="I98" s="8">
        <v>11.73</v>
      </c>
      <c r="J98" s="8">
        <v>6.6840000000000002</v>
      </c>
      <c r="K98" s="25" t="s">
        <v>734</v>
      </c>
      <c r="L98" s="85" t="str">
        <f t="shared" si="14"/>
        <v>Yes</v>
      </c>
    </row>
    <row r="99" spans="1:12" ht="25" x14ac:dyDescent="0.25">
      <c r="A99" s="142" t="s">
        <v>624</v>
      </c>
      <c r="B99" s="21" t="s">
        <v>213</v>
      </c>
      <c r="C99" s="26">
        <v>2965</v>
      </c>
      <c r="D99" s="7" t="str">
        <f t="shared" si="11"/>
        <v>N/A</v>
      </c>
      <c r="E99" s="26">
        <v>8411</v>
      </c>
      <c r="F99" s="7" t="str">
        <f t="shared" si="12"/>
        <v>N/A</v>
      </c>
      <c r="G99" s="26">
        <v>15778</v>
      </c>
      <c r="H99" s="7" t="str">
        <f t="shared" si="13"/>
        <v>N/A</v>
      </c>
      <c r="I99" s="8">
        <v>183.7</v>
      </c>
      <c r="J99" s="8">
        <v>87.59</v>
      </c>
      <c r="K99" s="25" t="s">
        <v>734</v>
      </c>
      <c r="L99" s="85" t="str">
        <f t="shared" si="14"/>
        <v>No</v>
      </c>
    </row>
    <row r="100" spans="1:12" x14ac:dyDescent="0.25">
      <c r="A100" s="142" t="s">
        <v>625</v>
      </c>
      <c r="B100" s="21" t="s">
        <v>213</v>
      </c>
      <c r="C100" s="22">
        <v>11</v>
      </c>
      <c r="D100" s="7" t="str">
        <f t="shared" si="11"/>
        <v>N/A</v>
      </c>
      <c r="E100" s="22">
        <v>11</v>
      </c>
      <c r="F100" s="7" t="str">
        <f t="shared" si="12"/>
        <v>N/A</v>
      </c>
      <c r="G100" s="22">
        <v>11</v>
      </c>
      <c r="H100" s="7" t="str">
        <f t="shared" si="13"/>
        <v>N/A</v>
      </c>
      <c r="I100" s="8">
        <v>100</v>
      </c>
      <c r="J100" s="8">
        <v>0</v>
      </c>
      <c r="K100" s="25" t="s">
        <v>734</v>
      </c>
      <c r="L100" s="85" t="str">
        <f t="shared" si="14"/>
        <v>Yes</v>
      </c>
    </row>
    <row r="101" spans="1:12" ht="25" x14ac:dyDescent="0.25">
      <c r="A101" s="142" t="s">
        <v>1427</v>
      </c>
      <c r="B101" s="21" t="s">
        <v>213</v>
      </c>
      <c r="C101" s="26">
        <v>2965</v>
      </c>
      <c r="D101" s="7" t="str">
        <f t="shared" si="11"/>
        <v>N/A</v>
      </c>
      <c r="E101" s="26">
        <v>4205.5</v>
      </c>
      <c r="F101" s="7" t="str">
        <f t="shared" si="12"/>
        <v>N/A</v>
      </c>
      <c r="G101" s="26">
        <v>7889</v>
      </c>
      <c r="H101" s="7" t="str">
        <f t="shared" si="13"/>
        <v>N/A</v>
      </c>
      <c r="I101" s="8">
        <v>41.84</v>
      </c>
      <c r="J101" s="8">
        <v>87.59</v>
      </c>
      <c r="K101" s="25" t="s">
        <v>734</v>
      </c>
      <c r="L101" s="85" t="str">
        <f t="shared" si="14"/>
        <v>No</v>
      </c>
    </row>
    <row r="102" spans="1:12" ht="25" x14ac:dyDescent="0.25">
      <c r="A102" s="142" t="s">
        <v>626</v>
      </c>
      <c r="B102" s="21" t="s">
        <v>213</v>
      </c>
      <c r="C102" s="26">
        <v>46386259</v>
      </c>
      <c r="D102" s="7" t="str">
        <f t="shared" si="11"/>
        <v>N/A</v>
      </c>
      <c r="E102" s="26">
        <v>49172936</v>
      </c>
      <c r="F102" s="7" t="str">
        <f t="shared" si="12"/>
        <v>N/A</v>
      </c>
      <c r="G102" s="26">
        <v>51685367</v>
      </c>
      <c r="H102" s="7" t="str">
        <f t="shared" si="13"/>
        <v>N/A</v>
      </c>
      <c r="I102" s="8">
        <v>6.008</v>
      </c>
      <c r="J102" s="8">
        <v>5.109</v>
      </c>
      <c r="K102" s="25" t="s">
        <v>734</v>
      </c>
      <c r="L102" s="85" t="str">
        <f t="shared" si="14"/>
        <v>Yes</v>
      </c>
    </row>
    <row r="103" spans="1:12" x14ac:dyDescent="0.25">
      <c r="A103" s="142" t="s">
        <v>627</v>
      </c>
      <c r="B103" s="21" t="s">
        <v>213</v>
      </c>
      <c r="C103" s="22">
        <v>23049</v>
      </c>
      <c r="D103" s="7" t="str">
        <f t="shared" si="11"/>
        <v>N/A</v>
      </c>
      <c r="E103" s="22">
        <v>23203</v>
      </c>
      <c r="F103" s="7" t="str">
        <f t="shared" si="12"/>
        <v>N/A</v>
      </c>
      <c r="G103" s="22">
        <v>23375</v>
      </c>
      <c r="H103" s="7" t="str">
        <f t="shared" si="13"/>
        <v>N/A</v>
      </c>
      <c r="I103" s="8">
        <v>0.66810000000000003</v>
      </c>
      <c r="J103" s="8">
        <v>0.74129999999999996</v>
      </c>
      <c r="K103" s="25" t="s">
        <v>734</v>
      </c>
      <c r="L103" s="85" t="str">
        <f t="shared" si="14"/>
        <v>Yes</v>
      </c>
    </row>
    <row r="104" spans="1:12" ht="25" x14ac:dyDescent="0.25">
      <c r="A104" s="142" t="s">
        <v>1428</v>
      </c>
      <c r="B104" s="21" t="s">
        <v>213</v>
      </c>
      <c r="C104" s="26">
        <v>2012.5063560000001</v>
      </c>
      <c r="D104" s="7" t="str">
        <f t="shared" si="11"/>
        <v>N/A</v>
      </c>
      <c r="E104" s="26">
        <v>2119.2490625999999</v>
      </c>
      <c r="F104" s="7" t="str">
        <f t="shared" si="12"/>
        <v>N/A</v>
      </c>
      <c r="G104" s="26">
        <v>2211.1386951999998</v>
      </c>
      <c r="H104" s="7" t="str">
        <f t="shared" si="13"/>
        <v>N/A</v>
      </c>
      <c r="I104" s="8">
        <v>5.3040000000000003</v>
      </c>
      <c r="J104" s="8">
        <v>4.3360000000000003</v>
      </c>
      <c r="K104" s="25" t="s">
        <v>734</v>
      </c>
      <c r="L104" s="85" t="str">
        <f t="shared" si="14"/>
        <v>Yes</v>
      </c>
    </row>
    <row r="105" spans="1:12" ht="25" x14ac:dyDescent="0.25">
      <c r="A105" s="142" t="s">
        <v>628</v>
      </c>
      <c r="B105" s="21" t="s">
        <v>213</v>
      </c>
      <c r="C105" s="26">
        <v>82100</v>
      </c>
      <c r="D105" s="7" t="str">
        <f t="shared" si="11"/>
        <v>N/A</v>
      </c>
      <c r="E105" s="26">
        <v>654</v>
      </c>
      <c r="F105" s="7" t="str">
        <f t="shared" si="12"/>
        <v>N/A</v>
      </c>
      <c r="G105" s="26">
        <v>281</v>
      </c>
      <c r="H105" s="7" t="str">
        <f t="shared" si="13"/>
        <v>N/A</v>
      </c>
      <c r="I105" s="8">
        <v>-99.2</v>
      </c>
      <c r="J105" s="8">
        <v>-57</v>
      </c>
      <c r="K105" s="25" t="s">
        <v>734</v>
      </c>
      <c r="L105" s="85" t="str">
        <f t="shared" si="14"/>
        <v>No</v>
      </c>
    </row>
    <row r="106" spans="1:12" x14ac:dyDescent="0.25">
      <c r="A106" s="142" t="s">
        <v>629</v>
      </c>
      <c r="B106" s="21" t="s">
        <v>213</v>
      </c>
      <c r="C106" s="22">
        <v>66</v>
      </c>
      <c r="D106" s="7" t="str">
        <f t="shared" si="11"/>
        <v>N/A</v>
      </c>
      <c r="E106" s="22">
        <v>19</v>
      </c>
      <c r="F106" s="7" t="str">
        <f t="shared" si="12"/>
        <v>N/A</v>
      </c>
      <c r="G106" s="22">
        <v>11</v>
      </c>
      <c r="H106" s="7" t="str">
        <f t="shared" si="13"/>
        <v>N/A</v>
      </c>
      <c r="I106" s="8">
        <v>-71.2</v>
      </c>
      <c r="J106" s="8">
        <v>-42.1</v>
      </c>
      <c r="K106" s="25" t="s">
        <v>734</v>
      </c>
      <c r="L106" s="85" t="str">
        <f t="shared" si="14"/>
        <v>No</v>
      </c>
    </row>
    <row r="107" spans="1:12" ht="25" x14ac:dyDescent="0.25">
      <c r="A107" s="142" t="s">
        <v>1429</v>
      </c>
      <c r="B107" s="21" t="s">
        <v>213</v>
      </c>
      <c r="C107" s="26">
        <v>1243.9393938999999</v>
      </c>
      <c r="D107" s="7" t="str">
        <f t="shared" si="11"/>
        <v>N/A</v>
      </c>
      <c r="E107" s="26">
        <v>34.421052631999999</v>
      </c>
      <c r="F107" s="7" t="str">
        <f t="shared" si="12"/>
        <v>N/A</v>
      </c>
      <c r="G107" s="26">
        <v>25.545454544999998</v>
      </c>
      <c r="H107" s="7" t="str">
        <f t="shared" si="13"/>
        <v>N/A</v>
      </c>
      <c r="I107" s="8">
        <v>-97.2</v>
      </c>
      <c r="J107" s="8">
        <v>-25.8</v>
      </c>
      <c r="K107" s="25" t="s">
        <v>734</v>
      </c>
      <c r="L107" s="85" t="str">
        <f t="shared" si="14"/>
        <v>Yes</v>
      </c>
    </row>
    <row r="108" spans="1:12" ht="25" x14ac:dyDescent="0.25">
      <c r="A108" s="142" t="s">
        <v>630</v>
      </c>
      <c r="B108" s="21" t="s">
        <v>213</v>
      </c>
      <c r="C108" s="26">
        <v>165468</v>
      </c>
      <c r="D108" s="7" t="str">
        <f t="shared" si="11"/>
        <v>N/A</v>
      </c>
      <c r="E108" s="26">
        <v>205510</v>
      </c>
      <c r="F108" s="7" t="str">
        <f t="shared" si="12"/>
        <v>N/A</v>
      </c>
      <c r="G108" s="26">
        <v>232612</v>
      </c>
      <c r="H108" s="7" t="str">
        <f t="shared" si="13"/>
        <v>N/A</v>
      </c>
      <c r="I108" s="8">
        <v>24.2</v>
      </c>
      <c r="J108" s="8">
        <v>13.19</v>
      </c>
      <c r="K108" s="25" t="s">
        <v>734</v>
      </c>
      <c r="L108" s="85" t="str">
        <f t="shared" si="14"/>
        <v>Yes</v>
      </c>
    </row>
    <row r="109" spans="1:12" x14ac:dyDescent="0.25">
      <c r="A109" s="142" t="s">
        <v>631</v>
      </c>
      <c r="B109" s="21" t="s">
        <v>213</v>
      </c>
      <c r="C109" s="22">
        <v>3522</v>
      </c>
      <c r="D109" s="7" t="str">
        <f t="shared" si="11"/>
        <v>N/A</v>
      </c>
      <c r="E109" s="22">
        <v>3707</v>
      </c>
      <c r="F109" s="7" t="str">
        <f t="shared" si="12"/>
        <v>N/A</v>
      </c>
      <c r="G109" s="22">
        <v>4406</v>
      </c>
      <c r="H109" s="7" t="str">
        <f t="shared" si="13"/>
        <v>N/A</v>
      </c>
      <c r="I109" s="8">
        <v>5.2530000000000001</v>
      </c>
      <c r="J109" s="8">
        <v>18.86</v>
      </c>
      <c r="K109" s="25" t="s">
        <v>734</v>
      </c>
      <c r="L109" s="85" t="str">
        <f t="shared" si="14"/>
        <v>Yes</v>
      </c>
    </row>
    <row r="110" spans="1:12" ht="25" x14ac:dyDescent="0.25">
      <c r="A110" s="142" t="s">
        <v>1430</v>
      </c>
      <c r="B110" s="21" t="s">
        <v>213</v>
      </c>
      <c r="C110" s="26">
        <v>46.981260646999999</v>
      </c>
      <c r="D110" s="7" t="str">
        <f t="shared" si="11"/>
        <v>N/A</v>
      </c>
      <c r="E110" s="26">
        <v>55.438359859999998</v>
      </c>
      <c r="F110" s="7" t="str">
        <f t="shared" si="12"/>
        <v>N/A</v>
      </c>
      <c r="G110" s="26">
        <v>52.794371312000003</v>
      </c>
      <c r="H110" s="7" t="str">
        <f t="shared" si="13"/>
        <v>N/A</v>
      </c>
      <c r="I110" s="8">
        <v>18</v>
      </c>
      <c r="J110" s="8">
        <v>-4.7699999999999996</v>
      </c>
      <c r="K110" s="25" t="s">
        <v>734</v>
      </c>
      <c r="L110" s="85" t="str">
        <f t="shared" si="14"/>
        <v>Yes</v>
      </c>
    </row>
    <row r="111" spans="1:12" x14ac:dyDescent="0.25">
      <c r="A111" s="142" t="s">
        <v>632</v>
      </c>
      <c r="B111" s="21" t="s">
        <v>213</v>
      </c>
      <c r="C111" s="26">
        <v>850259</v>
      </c>
      <c r="D111" s="7" t="str">
        <f t="shared" si="11"/>
        <v>N/A</v>
      </c>
      <c r="E111" s="26">
        <v>705570</v>
      </c>
      <c r="F111" s="7" t="str">
        <f t="shared" si="12"/>
        <v>N/A</v>
      </c>
      <c r="G111" s="26">
        <v>634068</v>
      </c>
      <c r="H111" s="7" t="str">
        <f t="shared" si="13"/>
        <v>N/A</v>
      </c>
      <c r="I111" s="8">
        <v>-17</v>
      </c>
      <c r="J111" s="8">
        <v>-10.1</v>
      </c>
      <c r="K111" s="25" t="s">
        <v>734</v>
      </c>
      <c r="L111" s="85" t="str">
        <f t="shared" si="14"/>
        <v>Yes</v>
      </c>
    </row>
    <row r="112" spans="1:12" x14ac:dyDescent="0.25">
      <c r="A112" s="142" t="s">
        <v>633</v>
      </c>
      <c r="B112" s="21" t="s">
        <v>213</v>
      </c>
      <c r="C112" s="22">
        <v>66</v>
      </c>
      <c r="D112" s="7" t="str">
        <f t="shared" si="11"/>
        <v>N/A</v>
      </c>
      <c r="E112" s="22">
        <v>54</v>
      </c>
      <c r="F112" s="7" t="str">
        <f t="shared" si="12"/>
        <v>N/A</v>
      </c>
      <c r="G112" s="22">
        <v>52</v>
      </c>
      <c r="H112" s="7" t="str">
        <f t="shared" si="13"/>
        <v>N/A</v>
      </c>
      <c r="I112" s="8">
        <v>-18.2</v>
      </c>
      <c r="J112" s="8">
        <v>-3.7</v>
      </c>
      <c r="K112" s="25" t="s">
        <v>734</v>
      </c>
      <c r="L112" s="85" t="str">
        <f t="shared" si="14"/>
        <v>Yes</v>
      </c>
    </row>
    <row r="113" spans="1:12" x14ac:dyDescent="0.25">
      <c r="A113" s="142" t="s">
        <v>1431</v>
      </c>
      <c r="B113" s="21" t="s">
        <v>213</v>
      </c>
      <c r="C113" s="26">
        <v>12882.712121</v>
      </c>
      <c r="D113" s="7" t="str">
        <f t="shared" si="11"/>
        <v>N/A</v>
      </c>
      <c r="E113" s="26">
        <v>13066.111111</v>
      </c>
      <c r="F113" s="7" t="str">
        <f t="shared" si="12"/>
        <v>N/A</v>
      </c>
      <c r="G113" s="26">
        <v>12193.615384999999</v>
      </c>
      <c r="H113" s="7" t="str">
        <f t="shared" si="13"/>
        <v>N/A</v>
      </c>
      <c r="I113" s="8">
        <v>1.4239999999999999</v>
      </c>
      <c r="J113" s="8">
        <v>-6.68</v>
      </c>
      <c r="K113" s="25" t="s">
        <v>734</v>
      </c>
      <c r="L113" s="85" t="str">
        <f t="shared" si="14"/>
        <v>Yes</v>
      </c>
    </row>
    <row r="114" spans="1:12" ht="25" x14ac:dyDescent="0.25">
      <c r="A114" s="142" t="s">
        <v>634</v>
      </c>
      <c r="B114" s="21" t="s">
        <v>213</v>
      </c>
      <c r="C114" s="26">
        <v>80099</v>
      </c>
      <c r="D114" s="7" t="str">
        <f t="shared" si="11"/>
        <v>N/A</v>
      </c>
      <c r="E114" s="26">
        <v>45221</v>
      </c>
      <c r="F114" s="7" t="str">
        <f t="shared" si="12"/>
        <v>N/A</v>
      </c>
      <c r="G114" s="26">
        <v>56464</v>
      </c>
      <c r="H114" s="7" t="str">
        <f t="shared" si="13"/>
        <v>N/A</v>
      </c>
      <c r="I114" s="8">
        <v>-43.5</v>
      </c>
      <c r="J114" s="8">
        <v>24.86</v>
      </c>
      <c r="K114" s="25" t="s">
        <v>734</v>
      </c>
      <c r="L114" s="85" t="str">
        <f>IF(J114="Div by 0", "N/A", IF(OR(J114="N/A",K114="N/A"),"N/A", IF(J114&gt;VALUE(MID(K114,1,2)), "No", IF(J114&lt;-1*VALUE(MID(K114,1,2)), "No", "Yes"))))</f>
        <v>Yes</v>
      </c>
    </row>
    <row r="115" spans="1:12" x14ac:dyDescent="0.25">
      <c r="A115" s="142" t="s">
        <v>635</v>
      </c>
      <c r="B115" s="21" t="s">
        <v>213</v>
      </c>
      <c r="C115" s="22">
        <v>1251</v>
      </c>
      <c r="D115" s="7" t="str">
        <f t="shared" si="11"/>
        <v>N/A</v>
      </c>
      <c r="E115" s="22">
        <v>903</v>
      </c>
      <c r="F115" s="7" t="str">
        <f t="shared" si="12"/>
        <v>N/A</v>
      </c>
      <c r="G115" s="22">
        <v>869</v>
      </c>
      <c r="H115" s="7" t="str">
        <f t="shared" si="13"/>
        <v>N/A</v>
      </c>
      <c r="I115" s="8">
        <v>-27.8</v>
      </c>
      <c r="J115" s="8">
        <v>-3.77</v>
      </c>
      <c r="K115" s="25" t="s">
        <v>734</v>
      </c>
      <c r="L115" s="85" t="str">
        <f t="shared" ref="L115:L119" si="15">IF(J115="Div by 0", "N/A", IF(OR(J115="N/A",K115="N/A"),"N/A", IF(J115&gt;VALUE(MID(K115,1,2)), "No", IF(J115&lt;-1*VALUE(MID(K115,1,2)), "No", "Yes"))))</f>
        <v>Yes</v>
      </c>
    </row>
    <row r="116" spans="1:12" ht="25" x14ac:dyDescent="0.25">
      <c r="A116" s="142" t="s">
        <v>1432</v>
      </c>
      <c r="B116" s="21" t="s">
        <v>213</v>
      </c>
      <c r="C116" s="26">
        <v>64.027977617999994</v>
      </c>
      <c r="D116" s="7" t="str">
        <f t="shared" si="11"/>
        <v>N/A</v>
      </c>
      <c r="E116" s="26">
        <v>50.078626800000002</v>
      </c>
      <c r="F116" s="7" t="str">
        <f t="shared" si="12"/>
        <v>N/A</v>
      </c>
      <c r="G116" s="26">
        <v>64.975834292000002</v>
      </c>
      <c r="H116" s="7" t="str">
        <f t="shared" si="13"/>
        <v>N/A</v>
      </c>
      <c r="I116" s="8">
        <v>-21.8</v>
      </c>
      <c r="J116" s="8">
        <v>29.75</v>
      </c>
      <c r="K116" s="25" t="s">
        <v>734</v>
      </c>
      <c r="L116" s="85" t="str">
        <f t="shared" si="15"/>
        <v>Yes</v>
      </c>
    </row>
    <row r="117" spans="1:12" ht="25" x14ac:dyDescent="0.25">
      <c r="A117" s="142" t="s">
        <v>636</v>
      </c>
      <c r="B117" s="21" t="s">
        <v>213</v>
      </c>
      <c r="C117" s="26">
        <v>2787647</v>
      </c>
      <c r="D117" s="7" t="str">
        <f t="shared" si="11"/>
        <v>N/A</v>
      </c>
      <c r="E117" s="26">
        <v>1615534</v>
      </c>
      <c r="F117" s="7" t="str">
        <f t="shared" si="12"/>
        <v>N/A</v>
      </c>
      <c r="G117" s="26">
        <v>1039951</v>
      </c>
      <c r="H117" s="7" t="str">
        <f t="shared" si="13"/>
        <v>N/A</v>
      </c>
      <c r="I117" s="8">
        <v>-42</v>
      </c>
      <c r="J117" s="8">
        <v>-35.6</v>
      </c>
      <c r="K117" s="25" t="s">
        <v>734</v>
      </c>
      <c r="L117" s="85" t="str">
        <f t="shared" si="15"/>
        <v>No</v>
      </c>
    </row>
    <row r="118" spans="1:12" x14ac:dyDescent="0.25">
      <c r="A118" s="142" t="s">
        <v>637</v>
      </c>
      <c r="B118" s="21" t="s">
        <v>213</v>
      </c>
      <c r="C118" s="22">
        <v>42</v>
      </c>
      <c r="D118" s="7" t="str">
        <f t="shared" si="11"/>
        <v>N/A</v>
      </c>
      <c r="E118" s="22">
        <v>34</v>
      </c>
      <c r="F118" s="7" t="str">
        <f t="shared" si="12"/>
        <v>N/A</v>
      </c>
      <c r="G118" s="22">
        <v>28</v>
      </c>
      <c r="H118" s="7" t="str">
        <f t="shared" si="13"/>
        <v>N/A</v>
      </c>
      <c r="I118" s="8">
        <v>-19</v>
      </c>
      <c r="J118" s="8">
        <v>-17.600000000000001</v>
      </c>
      <c r="K118" s="25" t="s">
        <v>734</v>
      </c>
      <c r="L118" s="85" t="str">
        <f t="shared" si="15"/>
        <v>Yes</v>
      </c>
    </row>
    <row r="119" spans="1:12" ht="25" x14ac:dyDescent="0.25">
      <c r="A119" s="142" t="s">
        <v>1433</v>
      </c>
      <c r="B119" s="21" t="s">
        <v>213</v>
      </c>
      <c r="C119" s="26">
        <v>66372.547619000004</v>
      </c>
      <c r="D119" s="7" t="str">
        <f t="shared" si="11"/>
        <v>N/A</v>
      </c>
      <c r="E119" s="26">
        <v>47515.705882000002</v>
      </c>
      <c r="F119" s="7" t="str">
        <f t="shared" si="12"/>
        <v>N/A</v>
      </c>
      <c r="G119" s="26">
        <v>37141.107143000001</v>
      </c>
      <c r="H119" s="7" t="str">
        <f t="shared" si="13"/>
        <v>N/A</v>
      </c>
      <c r="I119" s="8">
        <v>-28.4</v>
      </c>
      <c r="J119" s="8">
        <v>-21.8</v>
      </c>
      <c r="K119" s="25" t="s">
        <v>734</v>
      </c>
      <c r="L119" s="85" t="str">
        <f t="shared" si="15"/>
        <v>Yes</v>
      </c>
    </row>
    <row r="120" spans="1:12" ht="25" x14ac:dyDescent="0.25">
      <c r="A120" s="142" t="s">
        <v>638</v>
      </c>
      <c r="B120" s="21" t="s">
        <v>213</v>
      </c>
      <c r="C120" s="26">
        <v>788574486</v>
      </c>
      <c r="D120" s="7" t="str">
        <f t="shared" si="11"/>
        <v>N/A</v>
      </c>
      <c r="E120" s="26">
        <v>834662336</v>
      </c>
      <c r="F120" s="7" t="str">
        <f t="shared" si="12"/>
        <v>N/A</v>
      </c>
      <c r="G120" s="26">
        <v>871147667</v>
      </c>
      <c r="H120" s="7" t="str">
        <f t="shared" si="13"/>
        <v>N/A</v>
      </c>
      <c r="I120" s="8">
        <v>5.8440000000000003</v>
      </c>
      <c r="J120" s="8">
        <v>4.3710000000000004</v>
      </c>
      <c r="K120" s="25" t="s">
        <v>734</v>
      </c>
      <c r="L120" s="85" t="str">
        <f t="shared" ref="L120:L131" si="16">IF(J120="Div by 0", "N/A", IF(K120="N/A","N/A", IF(J120&gt;VALUE(MID(K120,1,2)), "No", IF(J120&lt;-1*VALUE(MID(K120,1,2)), "No", "Yes"))))</f>
        <v>Yes</v>
      </c>
    </row>
    <row r="121" spans="1:12" x14ac:dyDescent="0.25">
      <c r="A121" s="142" t="s">
        <v>639</v>
      </c>
      <c r="B121" s="21" t="s">
        <v>213</v>
      </c>
      <c r="C121" s="22">
        <v>88142</v>
      </c>
      <c r="D121" s="7" t="str">
        <f t="shared" si="11"/>
        <v>N/A</v>
      </c>
      <c r="E121" s="22">
        <v>88617</v>
      </c>
      <c r="F121" s="7" t="str">
        <f t="shared" si="12"/>
        <v>N/A</v>
      </c>
      <c r="G121" s="22">
        <v>90550</v>
      </c>
      <c r="H121" s="7" t="str">
        <f t="shared" si="13"/>
        <v>N/A</v>
      </c>
      <c r="I121" s="8">
        <v>0.53890000000000005</v>
      </c>
      <c r="J121" s="8">
        <v>2.181</v>
      </c>
      <c r="K121" s="25" t="s">
        <v>734</v>
      </c>
      <c r="L121" s="85" t="str">
        <f t="shared" si="16"/>
        <v>Yes</v>
      </c>
    </row>
    <row r="122" spans="1:12" ht="25" x14ac:dyDescent="0.25">
      <c r="A122" s="142" t="s">
        <v>1434</v>
      </c>
      <c r="B122" s="21" t="s">
        <v>213</v>
      </c>
      <c r="C122" s="26">
        <v>8946.6370855999994</v>
      </c>
      <c r="D122" s="7" t="str">
        <f t="shared" si="11"/>
        <v>N/A</v>
      </c>
      <c r="E122" s="26">
        <v>9418.7609149</v>
      </c>
      <c r="F122" s="7" t="str">
        <f t="shared" si="12"/>
        <v>N/A</v>
      </c>
      <c r="G122" s="26">
        <v>9620.6258089000003</v>
      </c>
      <c r="H122" s="7" t="str">
        <f t="shared" si="13"/>
        <v>N/A</v>
      </c>
      <c r="I122" s="8">
        <v>5.2770000000000001</v>
      </c>
      <c r="J122" s="8">
        <v>2.1429999999999998</v>
      </c>
      <c r="K122" s="25" t="s">
        <v>734</v>
      </c>
      <c r="L122" s="85" t="str">
        <f t="shared" si="16"/>
        <v>Yes</v>
      </c>
    </row>
    <row r="123" spans="1:12" ht="25" x14ac:dyDescent="0.25">
      <c r="A123" s="142" t="s">
        <v>640</v>
      </c>
      <c r="B123" s="21" t="s">
        <v>213</v>
      </c>
      <c r="C123" s="26">
        <v>146689097</v>
      </c>
      <c r="D123" s="7" t="str">
        <f t="shared" ref="D123:D131" si="17">IF($B123="N/A","N/A",IF(C123&gt;10,"No",IF(C123&lt;-10,"No","Yes")))</f>
        <v>N/A</v>
      </c>
      <c r="E123" s="26">
        <v>169395350</v>
      </c>
      <c r="F123" s="7" t="str">
        <f t="shared" ref="F123:F131" si="18">IF($B123="N/A","N/A",IF(E123&gt;10,"No",IF(E123&lt;-10,"No","Yes")))</f>
        <v>N/A</v>
      </c>
      <c r="G123" s="26">
        <v>196320985</v>
      </c>
      <c r="H123" s="7" t="str">
        <f t="shared" ref="H123:H131" si="19">IF($B123="N/A","N/A",IF(G123&gt;10,"No",IF(G123&lt;-10,"No","Yes")))</f>
        <v>N/A</v>
      </c>
      <c r="I123" s="8">
        <v>15.48</v>
      </c>
      <c r="J123" s="8">
        <v>15.9</v>
      </c>
      <c r="K123" s="25" t="s">
        <v>734</v>
      </c>
      <c r="L123" s="85" t="str">
        <f t="shared" si="16"/>
        <v>Yes</v>
      </c>
    </row>
    <row r="124" spans="1:12" x14ac:dyDescent="0.25">
      <c r="A124" s="142" t="s">
        <v>641</v>
      </c>
      <c r="B124" s="21" t="s">
        <v>213</v>
      </c>
      <c r="C124" s="22">
        <v>7554</v>
      </c>
      <c r="D124" s="7" t="str">
        <f t="shared" si="17"/>
        <v>N/A</v>
      </c>
      <c r="E124" s="22">
        <v>8064</v>
      </c>
      <c r="F124" s="7" t="str">
        <f t="shared" si="18"/>
        <v>N/A</v>
      </c>
      <c r="G124" s="22">
        <v>8636</v>
      </c>
      <c r="H124" s="7" t="str">
        <f t="shared" si="19"/>
        <v>N/A</v>
      </c>
      <c r="I124" s="8">
        <v>6.7510000000000003</v>
      </c>
      <c r="J124" s="8">
        <v>7.093</v>
      </c>
      <c r="K124" s="25" t="s">
        <v>734</v>
      </c>
      <c r="L124" s="85" t="str">
        <f t="shared" si="16"/>
        <v>Yes</v>
      </c>
    </row>
    <row r="125" spans="1:12" ht="25" x14ac:dyDescent="0.25">
      <c r="A125" s="142" t="s">
        <v>1435</v>
      </c>
      <c r="B125" s="21" t="s">
        <v>213</v>
      </c>
      <c r="C125" s="26">
        <v>19418.731401000001</v>
      </c>
      <c r="D125" s="7" t="str">
        <f t="shared" si="17"/>
        <v>N/A</v>
      </c>
      <c r="E125" s="26">
        <v>21006.367807999999</v>
      </c>
      <c r="F125" s="7" t="str">
        <f t="shared" si="18"/>
        <v>N/A</v>
      </c>
      <c r="G125" s="26">
        <v>22732.860699000001</v>
      </c>
      <c r="H125" s="7" t="str">
        <f t="shared" si="19"/>
        <v>N/A</v>
      </c>
      <c r="I125" s="8">
        <v>8.1760000000000002</v>
      </c>
      <c r="J125" s="8">
        <v>8.2189999999999994</v>
      </c>
      <c r="K125" s="25" t="s">
        <v>734</v>
      </c>
      <c r="L125" s="85" t="str">
        <f t="shared" si="16"/>
        <v>Yes</v>
      </c>
    </row>
    <row r="126" spans="1:12" ht="25" x14ac:dyDescent="0.25">
      <c r="A126" s="142" t="s">
        <v>642</v>
      </c>
      <c r="B126" s="21" t="s">
        <v>213</v>
      </c>
      <c r="C126" s="26">
        <v>33932717</v>
      </c>
      <c r="D126" s="7" t="str">
        <f t="shared" si="17"/>
        <v>N/A</v>
      </c>
      <c r="E126" s="26">
        <v>38760625</v>
      </c>
      <c r="F126" s="7" t="str">
        <f t="shared" si="18"/>
        <v>N/A</v>
      </c>
      <c r="G126" s="26">
        <v>44782389</v>
      </c>
      <c r="H126" s="7" t="str">
        <f t="shared" si="19"/>
        <v>N/A</v>
      </c>
      <c r="I126" s="8">
        <v>14.23</v>
      </c>
      <c r="J126" s="8">
        <v>15.54</v>
      </c>
      <c r="K126" s="25" t="s">
        <v>734</v>
      </c>
      <c r="L126" s="85" t="str">
        <f t="shared" si="16"/>
        <v>Yes</v>
      </c>
    </row>
    <row r="127" spans="1:12" x14ac:dyDescent="0.25">
      <c r="A127" s="142" t="s">
        <v>643</v>
      </c>
      <c r="B127" s="21" t="s">
        <v>213</v>
      </c>
      <c r="C127" s="22">
        <v>4822</v>
      </c>
      <c r="D127" s="7" t="str">
        <f t="shared" si="17"/>
        <v>N/A</v>
      </c>
      <c r="E127" s="22">
        <v>5699</v>
      </c>
      <c r="F127" s="7" t="str">
        <f t="shared" si="18"/>
        <v>N/A</v>
      </c>
      <c r="G127" s="22">
        <v>5763</v>
      </c>
      <c r="H127" s="7" t="str">
        <f t="shared" si="19"/>
        <v>N/A</v>
      </c>
      <c r="I127" s="8">
        <v>18.190000000000001</v>
      </c>
      <c r="J127" s="8">
        <v>1.123</v>
      </c>
      <c r="K127" s="25" t="s">
        <v>734</v>
      </c>
      <c r="L127" s="85" t="str">
        <f t="shared" si="16"/>
        <v>Yes</v>
      </c>
    </row>
    <row r="128" spans="1:12" ht="25" x14ac:dyDescent="0.25">
      <c r="A128" s="142" t="s">
        <v>1436</v>
      </c>
      <c r="B128" s="21" t="s">
        <v>213</v>
      </c>
      <c r="C128" s="26">
        <v>7037.0628370000004</v>
      </c>
      <c r="D128" s="7" t="str">
        <f t="shared" si="17"/>
        <v>N/A</v>
      </c>
      <c r="E128" s="26">
        <v>6801.3028602000004</v>
      </c>
      <c r="F128" s="7" t="str">
        <f t="shared" si="18"/>
        <v>N/A</v>
      </c>
      <c r="G128" s="26">
        <v>7770.6730869000003</v>
      </c>
      <c r="H128" s="7" t="str">
        <f t="shared" si="19"/>
        <v>N/A</v>
      </c>
      <c r="I128" s="8">
        <v>-3.35</v>
      </c>
      <c r="J128" s="8">
        <v>14.25</v>
      </c>
      <c r="K128" s="25" t="s">
        <v>734</v>
      </c>
      <c r="L128" s="85" t="str">
        <f t="shared" si="16"/>
        <v>Yes</v>
      </c>
    </row>
    <row r="129" spans="1:12" ht="25" x14ac:dyDescent="0.25">
      <c r="A129" s="142" t="s">
        <v>644</v>
      </c>
      <c r="B129" s="21" t="s">
        <v>213</v>
      </c>
      <c r="C129" s="26">
        <v>119844878</v>
      </c>
      <c r="D129" s="7" t="str">
        <f t="shared" si="17"/>
        <v>N/A</v>
      </c>
      <c r="E129" s="26">
        <v>140864579</v>
      </c>
      <c r="F129" s="7" t="str">
        <f t="shared" si="18"/>
        <v>N/A</v>
      </c>
      <c r="G129" s="26">
        <v>152199668</v>
      </c>
      <c r="H129" s="7" t="str">
        <f t="shared" si="19"/>
        <v>N/A</v>
      </c>
      <c r="I129" s="8">
        <v>17.54</v>
      </c>
      <c r="J129" s="8">
        <v>8.0470000000000006</v>
      </c>
      <c r="K129" s="25" t="s">
        <v>734</v>
      </c>
      <c r="L129" s="85" t="str">
        <f t="shared" si="16"/>
        <v>Yes</v>
      </c>
    </row>
    <row r="130" spans="1:12" x14ac:dyDescent="0.25">
      <c r="A130" s="142" t="s">
        <v>645</v>
      </c>
      <c r="B130" s="21" t="s">
        <v>213</v>
      </c>
      <c r="C130" s="22">
        <v>8724</v>
      </c>
      <c r="D130" s="7" t="str">
        <f t="shared" si="17"/>
        <v>N/A</v>
      </c>
      <c r="E130" s="22">
        <v>9143</v>
      </c>
      <c r="F130" s="7" t="str">
        <f t="shared" si="18"/>
        <v>N/A</v>
      </c>
      <c r="G130" s="22">
        <v>9691</v>
      </c>
      <c r="H130" s="7" t="str">
        <f t="shared" si="19"/>
        <v>N/A</v>
      </c>
      <c r="I130" s="8">
        <v>4.8029999999999999</v>
      </c>
      <c r="J130" s="8">
        <v>5.9939999999999998</v>
      </c>
      <c r="K130" s="25" t="s">
        <v>734</v>
      </c>
      <c r="L130" s="85" t="str">
        <f t="shared" si="16"/>
        <v>Yes</v>
      </c>
    </row>
    <row r="131" spans="1:12" ht="25" x14ac:dyDescent="0.25">
      <c r="A131" s="142" t="s">
        <v>1437</v>
      </c>
      <c r="B131" s="21" t="s">
        <v>213</v>
      </c>
      <c r="C131" s="26">
        <v>13737.377121</v>
      </c>
      <c r="D131" s="7" t="str">
        <f t="shared" si="17"/>
        <v>N/A</v>
      </c>
      <c r="E131" s="26">
        <v>15406.822597</v>
      </c>
      <c r="F131" s="7" t="str">
        <f t="shared" si="18"/>
        <v>N/A</v>
      </c>
      <c r="G131" s="26">
        <v>15705.259313</v>
      </c>
      <c r="H131" s="7" t="str">
        <f t="shared" si="19"/>
        <v>N/A</v>
      </c>
      <c r="I131" s="8">
        <v>12.15</v>
      </c>
      <c r="J131" s="8">
        <v>1.9370000000000001</v>
      </c>
      <c r="K131" s="25" t="s">
        <v>734</v>
      </c>
      <c r="L131" s="85" t="str">
        <f t="shared" si="16"/>
        <v>Yes</v>
      </c>
    </row>
    <row r="132" spans="1:12" x14ac:dyDescent="0.25">
      <c r="A132" s="142" t="s">
        <v>1438</v>
      </c>
      <c r="B132" s="21" t="s">
        <v>213</v>
      </c>
      <c r="C132" s="26">
        <v>174.20162905999999</v>
      </c>
      <c r="D132" s="7" t="str">
        <f t="shared" ref="D132:D143" si="20">IF($B132="N/A","N/A",IF(C132&gt;10,"No",IF(C132&lt;-10,"No","Yes")))</f>
        <v>N/A</v>
      </c>
      <c r="E132" s="26">
        <v>151.23874090999999</v>
      </c>
      <c r="F132" s="7" t="str">
        <f t="shared" ref="F132:F143" si="21">IF($B132="N/A","N/A",IF(E132&gt;10,"No",IF(E132&lt;-10,"No","Yes")))</f>
        <v>N/A</v>
      </c>
      <c r="G132" s="26">
        <v>148.77382066000001</v>
      </c>
      <c r="H132" s="7" t="str">
        <f t="shared" ref="H132:H143" si="22">IF($B132="N/A","N/A",IF(G132&gt;10,"No",IF(G132&lt;-10,"No","Yes")))</f>
        <v>N/A</v>
      </c>
      <c r="I132" s="8">
        <v>-13.2</v>
      </c>
      <c r="J132" s="8">
        <v>-1.63</v>
      </c>
      <c r="K132" s="25" t="s">
        <v>734</v>
      </c>
      <c r="L132" s="85" t="str">
        <f t="shared" ref="L132:L143" si="23">IF(J132="Div by 0", "N/A", IF(K132="N/A","N/A", IF(J132&gt;VALUE(MID(K132,1,2)), "No", IF(J132&lt;-1*VALUE(MID(K132,1,2)), "No", "Yes"))))</f>
        <v>Yes</v>
      </c>
    </row>
    <row r="133" spans="1:12" x14ac:dyDescent="0.25">
      <c r="A133" s="142" t="s">
        <v>1439</v>
      </c>
      <c r="B133" s="21" t="s">
        <v>213</v>
      </c>
      <c r="C133" s="26">
        <v>166.46244179999999</v>
      </c>
      <c r="D133" s="7" t="str">
        <f t="shared" si="20"/>
        <v>N/A</v>
      </c>
      <c r="E133" s="26">
        <v>162.74227962000001</v>
      </c>
      <c r="F133" s="7" t="str">
        <f t="shared" si="21"/>
        <v>N/A</v>
      </c>
      <c r="G133" s="26">
        <v>159.80866804999999</v>
      </c>
      <c r="H133" s="7" t="str">
        <f t="shared" si="22"/>
        <v>N/A</v>
      </c>
      <c r="I133" s="8">
        <v>-2.23</v>
      </c>
      <c r="J133" s="8">
        <v>-1.8</v>
      </c>
      <c r="K133" s="25" t="s">
        <v>734</v>
      </c>
      <c r="L133" s="85" t="str">
        <f t="shared" si="23"/>
        <v>Yes</v>
      </c>
    </row>
    <row r="134" spans="1:12" x14ac:dyDescent="0.25">
      <c r="A134" s="142" t="s">
        <v>1440</v>
      </c>
      <c r="B134" s="21" t="s">
        <v>213</v>
      </c>
      <c r="C134" s="26">
        <v>182.32902725</v>
      </c>
      <c r="D134" s="7" t="str">
        <f t="shared" si="20"/>
        <v>N/A</v>
      </c>
      <c r="E134" s="26">
        <v>138.40052212000001</v>
      </c>
      <c r="F134" s="7" t="str">
        <f t="shared" si="21"/>
        <v>N/A</v>
      </c>
      <c r="G134" s="26">
        <v>136.62641805999999</v>
      </c>
      <c r="H134" s="7" t="str">
        <f t="shared" si="22"/>
        <v>N/A</v>
      </c>
      <c r="I134" s="8">
        <v>-24.1</v>
      </c>
      <c r="J134" s="8">
        <v>-1.28</v>
      </c>
      <c r="K134" s="25" t="s">
        <v>734</v>
      </c>
      <c r="L134" s="85" t="str">
        <f t="shared" si="23"/>
        <v>Yes</v>
      </c>
    </row>
    <row r="135" spans="1:12" x14ac:dyDescent="0.25">
      <c r="A135" s="142" t="s">
        <v>1441</v>
      </c>
      <c r="B135" s="21" t="s">
        <v>213</v>
      </c>
      <c r="C135" s="26">
        <v>9304.3078172999994</v>
      </c>
      <c r="D135" s="7" t="str">
        <f t="shared" si="20"/>
        <v>N/A</v>
      </c>
      <c r="E135" s="26">
        <v>9208.2961990999993</v>
      </c>
      <c r="F135" s="7" t="str">
        <f t="shared" si="21"/>
        <v>N/A</v>
      </c>
      <c r="G135" s="26">
        <v>9302.5986553000002</v>
      </c>
      <c r="H135" s="7" t="str">
        <f t="shared" si="22"/>
        <v>N/A</v>
      </c>
      <c r="I135" s="8">
        <v>-1.03</v>
      </c>
      <c r="J135" s="8">
        <v>1.024</v>
      </c>
      <c r="K135" s="25" t="s">
        <v>734</v>
      </c>
      <c r="L135" s="85" t="str">
        <f t="shared" si="23"/>
        <v>Yes</v>
      </c>
    </row>
    <row r="136" spans="1:12" x14ac:dyDescent="0.25">
      <c r="A136" s="142" t="s">
        <v>1442</v>
      </c>
      <c r="B136" s="21" t="s">
        <v>213</v>
      </c>
      <c r="C136" s="26">
        <v>14379.376163000001</v>
      </c>
      <c r="D136" s="7" t="str">
        <f t="shared" si="20"/>
        <v>N/A</v>
      </c>
      <c r="E136" s="26">
        <v>14188.174041</v>
      </c>
      <c r="F136" s="7" t="str">
        <f t="shared" si="21"/>
        <v>N/A</v>
      </c>
      <c r="G136" s="26">
        <v>14397.564899999999</v>
      </c>
      <c r="H136" s="7" t="str">
        <f t="shared" si="22"/>
        <v>N/A</v>
      </c>
      <c r="I136" s="8">
        <v>-1.33</v>
      </c>
      <c r="J136" s="8">
        <v>1.476</v>
      </c>
      <c r="K136" s="25" t="s">
        <v>734</v>
      </c>
      <c r="L136" s="85" t="str">
        <f t="shared" si="23"/>
        <v>Yes</v>
      </c>
    </row>
    <row r="137" spans="1:12" x14ac:dyDescent="0.25">
      <c r="A137" s="142" t="s">
        <v>1443</v>
      </c>
      <c r="B137" s="21" t="s">
        <v>213</v>
      </c>
      <c r="C137" s="26">
        <v>3703.3635362</v>
      </c>
      <c r="D137" s="7" t="str">
        <f t="shared" si="20"/>
        <v>N/A</v>
      </c>
      <c r="E137" s="26">
        <v>3674.8497293999999</v>
      </c>
      <c r="F137" s="7" t="str">
        <f t="shared" si="21"/>
        <v>N/A</v>
      </c>
      <c r="G137" s="26">
        <v>3676.1738903</v>
      </c>
      <c r="H137" s="7" t="str">
        <f t="shared" si="22"/>
        <v>N/A</v>
      </c>
      <c r="I137" s="8">
        <v>-0.77</v>
      </c>
      <c r="J137" s="8">
        <v>3.5999999999999997E-2</v>
      </c>
      <c r="K137" s="25" t="s">
        <v>734</v>
      </c>
      <c r="L137" s="85" t="str">
        <f t="shared" si="23"/>
        <v>Yes</v>
      </c>
    </row>
    <row r="138" spans="1:12" x14ac:dyDescent="0.25">
      <c r="A138" s="142" t="s">
        <v>1444</v>
      </c>
      <c r="B138" s="21" t="s">
        <v>213</v>
      </c>
      <c r="C138" s="26">
        <v>92.956335125999999</v>
      </c>
      <c r="D138" s="7" t="str">
        <f t="shared" si="20"/>
        <v>N/A</v>
      </c>
      <c r="E138" s="26">
        <v>50.974715128</v>
      </c>
      <c r="F138" s="7" t="str">
        <f t="shared" si="21"/>
        <v>N/A</v>
      </c>
      <c r="G138" s="26">
        <v>50.521688750999999</v>
      </c>
      <c r="H138" s="7" t="str">
        <f t="shared" si="22"/>
        <v>N/A</v>
      </c>
      <c r="I138" s="8">
        <v>-45.2</v>
      </c>
      <c r="J138" s="8">
        <v>-0.88900000000000001</v>
      </c>
      <c r="K138" s="25" t="s">
        <v>734</v>
      </c>
      <c r="L138" s="85" t="str">
        <f t="shared" si="23"/>
        <v>Yes</v>
      </c>
    </row>
    <row r="139" spans="1:12" x14ac:dyDescent="0.25">
      <c r="A139" s="142" t="s">
        <v>1445</v>
      </c>
      <c r="B139" s="21" t="s">
        <v>213</v>
      </c>
      <c r="C139" s="26">
        <v>69.028484755999997</v>
      </c>
      <c r="D139" s="7" t="str">
        <f t="shared" si="20"/>
        <v>N/A</v>
      </c>
      <c r="E139" s="26">
        <v>48.736483618999998</v>
      </c>
      <c r="F139" s="7" t="str">
        <f t="shared" si="21"/>
        <v>N/A</v>
      </c>
      <c r="G139" s="26">
        <v>49.089402442000001</v>
      </c>
      <c r="H139" s="7" t="str">
        <f t="shared" si="22"/>
        <v>N/A</v>
      </c>
      <c r="I139" s="8">
        <v>-29.4</v>
      </c>
      <c r="J139" s="8">
        <v>0.72409999999999997</v>
      </c>
      <c r="K139" s="25" t="s">
        <v>734</v>
      </c>
      <c r="L139" s="85" t="str">
        <f t="shared" si="23"/>
        <v>Yes</v>
      </c>
    </row>
    <row r="140" spans="1:12" x14ac:dyDescent="0.25">
      <c r="A140" s="142" t="s">
        <v>1446</v>
      </c>
      <c r="B140" s="21" t="s">
        <v>213</v>
      </c>
      <c r="C140" s="26">
        <v>118.82495000999999</v>
      </c>
      <c r="D140" s="7" t="str">
        <f t="shared" si="20"/>
        <v>N/A</v>
      </c>
      <c r="E140" s="26">
        <v>53.532818001000003</v>
      </c>
      <c r="F140" s="7" t="str">
        <f t="shared" si="21"/>
        <v>N/A</v>
      </c>
      <c r="G140" s="26">
        <v>51.946105066999998</v>
      </c>
      <c r="H140" s="7" t="str">
        <f t="shared" si="22"/>
        <v>N/A</v>
      </c>
      <c r="I140" s="8">
        <v>-54.9</v>
      </c>
      <c r="J140" s="8">
        <v>-2.96</v>
      </c>
      <c r="K140" s="25" t="s">
        <v>734</v>
      </c>
      <c r="L140" s="85" t="str">
        <f t="shared" si="23"/>
        <v>Yes</v>
      </c>
    </row>
    <row r="141" spans="1:12" x14ac:dyDescent="0.25">
      <c r="A141" s="142" t="s">
        <v>1447</v>
      </c>
      <c r="B141" s="21" t="s">
        <v>213</v>
      </c>
      <c r="C141" s="26">
        <v>5787.5052852999997</v>
      </c>
      <c r="D141" s="7" t="str">
        <f t="shared" si="20"/>
        <v>N/A</v>
      </c>
      <c r="E141" s="26">
        <v>6386.6333183999996</v>
      </c>
      <c r="F141" s="7" t="str">
        <f t="shared" si="21"/>
        <v>N/A</v>
      </c>
      <c r="G141" s="26">
        <v>7070.8756970000004</v>
      </c>
      <c r="H141" s="7" t="str">
        <f t="shared" si="22"/>
        <v>N/A</v>
      </c>
      <c r="I141" s="8">
        <v>10.35</v>
      </c>
      <c r="J141" s="8">
        <v>10.71</v>
      </c>
      <c r="K141" s="25" t="s">
        <v>734</v>
      </c>
      <c r="L141" s="85" t="str">
        <f t="shared" si="23"/>
        <v>Yes</v>
      </c>
    </row>
    <row r="142" spans="1:12" x14ac:dyDescent="0.25">
      <c r="A142" s="142" t="s">
        <v>1448</v>
      </c>
      <c r="B142" s="21" t="s">
        <v>213</v>
      </c>
      <c r="C142" s="26">
        <v>3602.4433777999998</v>
      </c>
      <c r="D142" s="7" t="str">
        <f t="shared" si="20"/>
        <v>N/A</v>
      </c>
      <c r="E142" s="26">
        <v>4165.0416517000003</v>
      </c>
      <c r="F142" s="7" t="str">
        <f t="shared" si="21"/>
        <v>N/A</v>
      </c>
      <c r="G142" s="26">
        <v>4869.6990772999998</v>
      </c>
      <c r="H142" s="7" t="str">
        <f t="shared" si="22"/>
        <v>N/A</v>
      </c>
      <c r="I142" s="8">
        <v>15.62</v>
      </c>
      <c r="J142" s="8">
        <v>16.920000000000002</v>
      </c>
      <c r="K142" s="25" t="s">
        <v>734</v>
      </c>
      <c r="L142" s="85" t="str">
        <f t="shared" si="23"/>
        <v>Yes</v>
      </c>
    </row>
    <row r="143" spans="1:12" x14ac:dyDescent="0.25">
      <c r="A143" s="142" t="s">
        <v>1449</v>
      </c>
      <c r="B143" s="21" t="s">
        <v>213</v>
      </c>
      <c r="C143" s="26">
        <v>8230.1768628000009</v>
      </c>
      <c r="D143" s="7" t="str">
        <f t="shared" si="20"/>
        <v>N/A</v>
      </c>
      <c r="E143" s="26">
        <v>8874.5010299000005</v>
      </c>
      <c r="F143" s="7" t="str">
        <f t="shared" si="21"/>
        <v>N/A</v>
      </c>
      <c r="G143" s="26">
        <v>9518.4842341000003</v>
      </c>
      <c r="H143" s="7" t="str">
        <f t="shared" si="22"/>
        <v>N/A</v>
      </c>
      <c r="I143" s="8">
        <v>7.8289999999999997</v>
      </c>
      <c r="J143" s="8">
        <v>7.2569999999999997</v>
      </c>
      <c r="K143" s="25" t="s">
        <v>734</v>
      </c>
      <c r="L143" s="85" t="str">
        <f t="shared" si="23"/>
        <v>Yes</v>
      </c>
    </row>
    <row r="144" spans="1:12" x14ac:dyDescent="0.25">
      <c r="A144" s="142" t="s">
        <v>89</v>
      </c>
      <c r="B144" s="21" t="s">
        <v>213</v>
      </c>
      <c r="C144" s="4">
        <v>10.049675527</v>
      </c>
      <c r="D144" s="7" t="str">
        <f t="shared" ref="D144:D161" si="24">IF($B144="N/A","N/A",IF(C144&gt;10,"No",IF(C144&lt;-10,"No","Yes")))</f>
        <v>N/A</v>
      </c>
      <c r="E144" s="4">
        <v>9.9286546795999993</v>
      </c>
      <c r="F144" s="7" t="str">
        <f t="shared" ref="F144:F161" si="25">IF($B144="N/A","N/A",IF(E144&gt;10,"No",IF(E144&lt;-10,"No","Yes")))</f>
        <v>N/A</v>
      </c>
      <c r="G144" s="4">
        <v>9.0912602181000004</v>
      </c>
      <c r="H144" s="7" t="str">
        <f t="shared" ref="H144:H161" si="26">IF($B144="N/A","N/A",IF(G144&gt;10,"No",IF(G144&lt;-10,"No","Yes")))</f>
        <v>N/A</v>
      </c>
      <c r="I144" s="8">
        <v>-1.2</v>
      </c>
      <c r="J144" s="8">
        <v>-8.43</v>
      </c>
      <c r="K144" s="25" t="s">
        <v>734</v>
      </c>
      <c r="L144" s="85" t="str">
        <f t="shared" ref="L144:L161" si="27">IF(J144="Div by 0", "N/A", IF(K144="N/A","N/A", IF(J144&gt;VALUE(MID(K144,1,2)), "No", IF(J144&lt;-1*VALUE(MID(K144,1,2)), "No", "Yes"))))</f>
        <v>Yes</v>
      </c>
    </row>
    <row r="145" spans="1:12" x14ac:dyDescent="0.25">
      <c r="A145" s="142" t="s">
        <v>474</v>
      </c>
      <c r="B145" s="21" t="s">
        <v>213</v>
      </c>
      <c r="C145" s="4">
        <v>11.441657532000001</v>
      </c>
      <c r="D145" s="7" t="str">
        <f t="shared" si="24"/>
        <v>N/A</v>
      </c>
      <c r="E145" s="4">
        <v>11.479724757</v>
      </c>
      <c r="F145" s="7" t="str">
        <f t="shared" si="25"/>
        <v>N/A</v>
      </c>
      <c r="G145" s="4">
        <v>10.621203523</v>
      </c>
      <c r="H145" s="7" t="str">
        <f t="shared" si="26"/>
        <v>N/A</v>
      </c>
      <c r="I145" s="8">
        <v>0.3327</v>
      </c>
      <c r="J145" s="8">
        <v>-7.48</v>
      </c>
      <c r="K145" s="25" t="s">
        <v>734</v>
      </c>
      <c r="L145" s="85" t="str">
        <f t="shared" si="27"/>
        <v>Yes</v>
      </c>
    </row>
    <row r="146" spans="1:12" x14ac:dyDescent="0.25">
      <c r="A146" s="142" t="s">
        <v>475</v>
      </c>
      <c r="B146" s="21" t="s">
        <v>213</v>
      </c>
      <c r="C146" s="4">
        <v>8.5194285852</v>
      </c>
      <c r="D146" s="7" t="str">
        <f t="shared" si="24"/>
        <v>N/A</v>
      </c>
      <c r="E146" s="4">
        <v>8.2071946925999999</v>
      </c>
      <c r="F146" s="7" t="str">
        <f t="shared" si="25"/>
        <v>N/A</v>
      </c>
      <c r="G146" s="4">
        <v>7.4047355867000002</v>
      </c>
      <c r="H146" s="7" t="str">
        <f t="shared" si="26"/>
        <v>N/A</v>
      </c>
      <c r="I146" s="8">
        <v>-3.66</v>
      </c>
      <c r="J146" s="8">
        <v>-9.7799999999999994</v>
      </c>
      <c r="K146" s="25" t="s">
        <v>734</v>
      </c>
      <c r="L146" s="85" t="str">
        <f t="shared" si="27"/>
        <v>Yes</v>
      </c>
    </row>
    <row r="147" spans="1:12" x14ac:dyDescent="0.25">
      <c r="A147" s="142" t="s">
        <v>1450</v>
      </c>
      <c r="B147" s="21" t="s">
        <v>213</v>
      </c>
      <c r="C147" s="4">
        <v>20.952071524000001</v>
      </c>
      <c r="D147" s="7" t="str">
        <f t="shared" si="24"/>
        <v>N/A</v>
      </c>
      <c r="E147" s="4">
        <v>20.816029783000001</v>
      </c>
      <c r="F147" s="7" t="str">
        <f t="shared" si="25"/>
        <v>N/A</v>
      </c>
      <c r="G147" s="4">
        <v>20.471819659000001</v>
      </c>
      <c r="H147" s="7" t="str">
        <f t="shared" si="26"/>
        <v>N/A</v>
      </c>
      <c r="I147" s="8">
        <v>-0.64900000000000002</v>
      </c>
      <c r="J147" s="8">
        <v>-1.65</v>
      </c>
      <c r="K147" s="25" t="s">
        <v>734</v>
      </c>
      <c r="L147" s="85" t="str">
        <f t="shared" si="27"/>
        <v>Yes</v>
      </c>
    </row>
    <row r="148" spans="1:12" x14ac:dyDescent="0.25">
      <c r="A148" s="142" t="s">
        <v>1451</v>
      </c>
      <c r="B148" s="21" t="s">
        <v>213</v>
      </c>
      <c r="C148" s="4">
        <v>35.379923374999997</v>
      </c>
      <c r="D148" s="7" t="str">
        <f t="shared" si="24"/>
        <v>N/A</v>
      </c>
      <c r="E148" s="4">
        <v>34.996750159999998</v>
      </c>
      <c r="F148" s="7" t="str">
        <f t="shared" si="25"/>
        <v>N/A</v>
      </c>
      <c r="G148" s="4">
        <v>34.504592555000002</v>
      </c>
      <c r="H148" s="7" t="str">
        <f t="shared" si="26"/>
        <v>N/A</v>
      </c>
      <c r="I148" s="8">
        <v>-1.08</v>
      </c>
      <c r="J148" s="8">
        <v>-1.41</v>
      </c>
      <c r="K148" s="25" t="s">
        <v>734</v>
      </c>
      <c r="L148" s="85" t="str">
        <f t="shared" si="27"/>
        <v>Yes</v>
      </c>
    </row>
    <row r="149" spans="1:12" x14ac:dyDescent="0.25">
      <c r="A149" s="142" t="s">
        <v>1452</v>
      </c>
      <c r="B149" s="21" t="s">
        <v>213</v>
      </c>
      <c r="C149" s="4">
        <v>5.0101178000999997</v>
      </c>
      <c r="D149" s="7" t="str">
        <f t="shared" si="24"/>
        <v>N/A</v>
      </c>
      <c r="E149" s="4">
        <v>5.0481402533999997</v>
      </c>
      <c r="F149" s="7" t="str">
        <f t="shared" si="25"/>
        <v>N/A</v>
      </c>
      <c r="G149" s="4">
        <v>4.9671301414000002</v>
      </c>
      <c r="H149" s="7" t="str">
        <f t="shared" si="26"/>
        <v>N/A</v>
      </c>
      <c r="I149" s="8">
        <v>0.75890000000000002</v>
      </c>
      <c r="J149" s="8">
        <v>-1.6</v>
      </c>
      <c r="K149" s="25" t="s">
        <v>734</v>
      </c>
      <c r="L149" s="85" t="str">
        <f t="shared" si="27"/>
        <v>Yes</v>
      </c>
    </row>
    <row r="150" spans="1:12" x14ac:dyDescent="0.25">
      <c r="A150" s="142" t="s">
        <v>90</v>
      </c>
      <c r="B150" s="21" t="s">
        <v>213</v>
      </c>
      <c r="C150" s="4">
        <v>45.869920227999998</v>
      </c>
      <c r="D150" s="7" t="str">
        <f t="shared" si="24"/>
        <v>N/A</v>
      </c>
      <c r="E150" s="4">
        <v>32.567073653999998</v>
      </c>
      <c r="F150" s="7" t="str">
        <f t="shared" si="25"/>
        <v>N/A</v>
      </c>
      <c r="G150" s="4">
        <v>31.556353784999999</v>
      </c>
      <c r="H150" s="7" t="str">
        <f t="shared" si="26"/>
        <v>N/A</v>
      </c>
      <c r="I150" s="8">
        <v>-29</v>
      </c>
      <c r="J150" s="8">
        <v>-3.1</v>
      </c>
      <c r="K150" s="25" t="s">
        <v>734</v>
      </c>
      <c r="L150" s="85" t="str">
        <f t="shared" si="27"/>
        <v>Yes</v>
      </c>
    </row>
    <row r="151" spans="1:12" x14ac:dyDescent="0.25">
      <c r="A151" s="142" t="s">
        <v>476</v>
      </c>
      <c r="B151" s="21" t="s">
        <v>213</v>
      </c>
      <c r="C151" s="4">
        <v>48.320978543000003</v>
      </c>
      <c r="D151" s="7" t="str">
        <f t="shared" si="24"/>
        <v>N/A</v>
      </c>
      <c r="E151" s="4">
        <v>37.918383351999999</v>
      </c>
      <c r="F151" s="7" t="str">
        <f t="shared" si="25"/>
        <v>N/A</v>
      </c>
      <c r="G151" s="4">
        <v>36.970595035000002</v>
      </c>
      <c r="H151" s="7" t="str">
        <f t="shared" si="26"/>
        <v>N/A</v>
      </c>
      <c r="I151" s="8">
        <v>-21.5</v>
      </c>
      <c r="J151" s="8">
        <v>-2.5</v>
      </c>
      <c r="K151" s="25" t="s">
        <v>734</v>
      </c>
      <c r="L151" s="85" t="str">
        <f t="shared" si="27"/>
        <v>Yes</v>
      </c>
    </row>
    <row r="152" spans="1:12" x14ac:dyDescent="0.25">
      <c r="A152" s="142" t="s">
        <v>477</v>
      </c>
      <c r="B152" s="21" t="s">
        <v>213</v>
      </c>
      <c r="C152" s="4">
        <v>43.198188432000002</v>
      </c>
      <c r="D152" s="7" t="str">
        <f t="shared" si="24"/>
        <v>N/A</v>
      </c>
      <c r="E152" s="4">
        <v>26.642396953999999</v>
      </c>
      <c r="F152" s="7" t="str">
        <f t="shared" si="25"/>
        <v>N/A</v>
      </c>
      <c r="G152" s="4">
        <v>25.591948339000002</v>
      </c>
      <c r="H152" s="7" t="str">
        <f t="shared" si="26"/>
        <v>N/A</v>
      </c>
      <c r="I152" s="8">
        <v>-38.299999999999997</v>
      </c>
      <c r="J152" s="8">
        <v>-3.94</v>
      </c>
      <c r="K152" s="25" t="s">
        <v>734</v>
      </c>
      <c r="L152" s="85" t="str">
        <f t="shared" si="27"/>
        <v>Yes</v>
      </c>
    </row>
    <row r="153" spans="1:12" x14ac:dyDescent="0.25">
      <c r="A153" s="142" t="s">
        <v>117</v>
      </c>
      <c r="B153" s="21" t="s">
        <v>213</v>
      </c>
      <c r="C153" s="4">
        <v>75.940286767000003</v>
      </c>
      <c r="D153" s="7" t="str">
        <f t="shared" si="24"/>
        <v>N/A</v>
      </c>
      <c r="E153" s="4">
        <v>76.151369762000002</v>
      </c>
      <c r="F153" s="7" t="str">
        <f t="shared" si="25"/>
        <v>N/A</v>
      </c>
      <c r="G153" s="4">
        <v>76.758012409000003</v>
      </c>
      <c r="H153" s="7" t="str">
        <f t="shared" si="26"/>
        <v>N/A</v>
      </c>
      <c r="I153" s="8">
        <v>0.27800000000000002</v>
      </c>
      <c r="J153" s="8">
        <v>0.79659999999999997</v>
      </c>
      <c r="K153" s="25" t="s">
        <v>734</v>
      </c>
      <c r="L153" s="85" t="str">
        <f t="shared" si="27"/>
        <v>Yes</v>
      </c>
    </row>
    <row r="154" spans="1:12" x14ac:dyDescent="0.25">
      <c r="A154" s="142" t="s">
        <v>478</v>
      </c>
      <c r="B154" s="21" t="s">
        <v>213</v>
      </c>
      <c r="C154" s="4">
        <v>70.971488109999996</v>
      </c>
      <c r="D154" s="7" t="str">
        <f t="shared" si="24"/>
        <v>N/A</v>
      </c>
      <c r="E154" s="4">
        <v>71.318683089999993</v>
      </c>
      <c r="F154" s="7" t="str">
        <f t="shared" si="25"/>
        <v>N/A</v>
      </c>
      <c r="G154" s="4">
        <v>72.294911407000001</v>
      </c>
      <c r="H154" s="7" t="str">
        <f t="shared" si="26"/>
        <v>N/A</v>
      </c>
      <c r="I154" s="8">
        <v>0.48920000000000002</v>
      </c>
      <c r="J154" s="8">
        <v>1.369</v>
      </c>
      <c r="K154" s="25" t="s">
        <v>734</v>
      </c>
      <c r="L154" s="85" t="str">
        <f t="shared" si="27"/>
        <v>Yes</v>
      </c>
    </row>
    <row r="155" spans="1:12" x14ac:dyDescent="0.25">
      <c r="A155" s="142" t="s">
        <v>479</v>
      </c>
      <c r="B155" s="21" t="s">
        <v>213</v>
      </c>
      <c r="C155" s="4">
        <v>81.495868564999995</v>
      </c>
      <c r="D155" s="7" t="str">
        <f t="shared" si="24"/>
        <v>N/A</v>
      </c>
      <c r="E155" s="4">
        <v>81.577371686000006</v>
      </c>
      <c r="F155" s="7" t="str">
        <f t="shared" si="25"/>
        <v>N/A</v>
      </c>
      <c r="G155" s="4">
        <v>81.735993949999994</v>
      </c>
      <c r="H155" s="7" t="str">
        <f t="shared" si="26"/>
        <v>N/A</v>
      </c>
      <c r="I155" s="8">
        <v>0.1</v>
      </c>
      <c r="J155" s="8">
        <v>0.19439999999999999</v>
      </c>
      <c r="K155" s="25" t="s">
        <v>734</v>
      </c>
      <c r="L155" s="85" t="str">
        <f t="shared" si="27"/>
        <v>Yes</v>
      </c>
    </row>
    <row r="156" spans="1:12" x14ac:dyDescent="0.25">
      <c r="A156" s="142" t="s">
        <v>1453</v>
      </c>
      <c r="B156" s="21" t="s">
        <v>213</v>
      </c>
      <c r="C156" s="22">
        <v>2.7576711474</v>
      </c>
      <c r="D156" s="7" t="str">
        <f t="shared" si="24"/>
        <v>N/A</v>
      </c>
      <c r="E156" s="22">
        <v>2.7475567712000002</v>
      </c>
      <c r="F156" s="7" t="str">
        <f t="shared" si="25"/>
        <v>N/A</v>
      </c>
      <c r="G156" s="22">
        <v>2.9007070676</v>
      </c>
      <c r="H156" s="7" t="str">
        <f t="shared" si="26"/>
        <v>N/A</v>
      </c>
      <c r="I156" s="8">
        <v>-0.36699999999999999</v>
      </c>
      <c r="J156" s="8">
        <v>5.5739999999999998</v>
      </c>
      <c r="K156" s="25" t="s">
        <v>734</v>
      </c>
      <c r="L156" s="85" t="str">
        <f t="shared" si="27"/>
        <v>Yes</v>
      </c>
    </row>
    <row r="157" spans="1:12" x14ac:dyDescent="0.25">
      <c r="A157" s="142" t="s">
        <v>1454</v>
      </c>
      <c r="B157" s="21" t="s">
        <v>213</v>
      </c>
      <c r="C157" s="22">
        <v>2.6195693417000001</v>
      </c>
      <c r="D157" s="7" t="str">
        <f t="shared" si="24"/>
        <v>N/A</v>
      </c>
      <c r="E157" s="22">
        <v>2.7560245191999999</v>
      </c>
      <c r="F157" s="7" t="str">
        <f t="shared" si="25"/>
        <v>N/A</v>
      </c>
      <c r="G157" s="22">
        <v>2.9508732003999998</v>
      </c>
      <c r="H157" s="7" t="str">
        <f t="shared" si="26"/>
        <v>N/A</v>
      </c>
      <c r="I157" s="8">
        <v>5.2089999999999996</v>
      </c>
      <c r="J157" s="8">
        <v>7.07</v>
      </c>
      <c r="K157" s="25" t="s">
        <v>734</v>
      </c>
      <c r="L157" s="85" t="str">
        <f t="shared" si="27"/>
        <v>Yes</v>
      </c>
    </row>
    <row r="158" spans="1:12" x14ac:dyDescent="0.25">
      <c r="A158" s="142" t="s">
        <v>1455</v>
      </c>
      <c r="B158" s="21" t="s">
        <v>213</v>
      </c>
      <c r="C158" s="22">
        <v>2.9620387389</v>
      </c>
      <c r="D158" s="7" t="str">
        <f t="shared" si="24"/>
        <v>N/A</v>
      </c>
      <c r="E158" s="22">
        <v>2.7356095426000002</v>
      </c>
      <c r="F158" s="7" t="str">
        <f t="shared" si="25"/>
        <v>N/A</v>
      </c>
      <c r="G158" s="22">
        <v>2.8230672533000001</v>
      </c>
      <c r="H158" s="7" t="str">
        <f t="shared" si="26"/>
        <v>N/A</v>
      </c>
      <c r="I158" s="8">
        <v>-7.64</v>
      </c>
      <c r="J158" s="8">
        <v>3.1970000000000001</v>
      </c>
      <c r="K158" s="25" t="s">
        <v>734</v>
      </c>
      <c r="L158" s="85" t="str">
        <f t="shared" si="27"/>
        <v>Yes</v>
      </c>
    </row>
    <row r="159" spans="1:12" x14ac:dyDescent="0.25">
      <c r="A159" s="142" t="s">
        <v>1456</v>
      </c>
      <c r="B159" s="21" t="s">
        <v>213</v>
      </c>
      <c r="C159" s="22">
        <v>246.17854617</v>
      </c>
      <c r="D159" s="7" t="str">
        <f t="shared" si="24"/>
        <v>N/A</v>
      </c>
      <c r="E159" s="22">
        <v>242.10388269000001</v>
      </c>
      <c r="F159" s="7" t="str">
        <f t="shared" si="25"/>
        <v>N/A</v>
      </c>
      <c r="G159" s="22">
        <v>244.19790037999999</v>
      </c>
      <c r="H159" s="7" t="str">
        <f t="shared" si="26"/>
        <v>N/A</v>
      </c>
      <c r="I159" s="8">
        <v>-1.66</v>
      </c>
      <c r="J159" s="8">
        <v>0.8649</v>
      </c>
      <c r="K159" s="25" t="s">
        <v>734</v>
      </c>
      <c r="L159" s="85" t="str">
        <f t="shared" si="27"/>
        <v>Yes</v>
      </c>
    </row>
    <row r="160" spans="1:12" x14ac:dyDescent="0.25">
      <c r="A160" s="142" t="s">
        <v>1457</v>
      </c>
      <c r="B160" s="21" t="s">
        <v>213</v>
      </c>
      <c r="C160" s="22">
        <v>245.40631327</v>
      </c>
      <c r="D160" s="7" t="str">
        <f t="shared" si="24"/>
        <v>N/A</v>
      </c>
      <c r="E160" s="22">
        <v>241.38429188000001</v>
      </c>
      <c r="F160" s="7" t="str">
        <f t="shared" si="25"/>
        <v>N/A</v>
      </c>
      <c r="G160" s="22">
        <v>243.73052616000001</v>
      </c>
      <c r="H160" s="7" t="str">
        <f t="shared" si="26"/>
        <v>N/A</v>
      </c>
      <c r="I160" s="8">
        <v>-1.64</v>
      </c>
      <c r="J160" s="8">
        <v>0.97199999999999998</v>
      </c>
      <c r="K160" s="25" t="s">
        <v>734</v>
      </c>
      <c r="L160" s="85" t="str">
        <f t="shared" si="27"/>
        <v>Yes</v>
      </c>
    </row>
    <row r="161" spans="1:12" x14ac:dyDescent="0.25">
      <c r="A161" s="142" t="s">
        <v>1458</v>
      </c>
      <c r="B161" s="21" t="s">
        <v>213</v>
      </c>
      <c r="C161" s="22">
        <v>252.26012742</v>
      </c>
      <c r="D161" s="7" t="str">
        <f t="shared" si="24"/>
        <v>N/A</v>
      </c>
      <c r="E161" s="22">
        <v>247.69327482</v>
      </c>
      <c r="F161" s="7" t="str">
        <f t="shared" si="25"/>
        <v>N/A</v>
      </c>
      <c r="G161" s="22">
        <v>247.78039353</v>
      </c>
      <c r="H161" s="7" t="str">
        <f t="shared" si="26"/>
        <v>N/A</v>
      </c>
      <c r="I161" s="8">
        <v>-1.81</v>
      </c>
      <c r="J161" s="8">
        <v>3.5200000000000002E-2</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0</v>
      </c>
      <c r="F163" s="7" t="str">
        <f t="shared" si="29"/>
        <v>N/A</v>
      </c>
      <c r="G163" s="22">
        <v>11</v>
      </c>
      <c r="H163" s="7" t="str">
        <f t="shared" si="30"/>
        <v>N/A</v>
      </c>
      <c r="I163" s="8">
        <v>-100</v>
      </c>
      <c r="J163" s="8" t="s">
        <v>1747</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0</v>
      </c>
      <c r="H164" s="7" t="str">
        <f t="shared" si="30"/>
        <v>N/A</v>
      </c>
      <c r="I164" s="8" t="s">
        <v>1747</v>
      </c>
      <c r="J164" s="8" t="s">
        <v>1747</v>
      </c>
      <c r="K164" s="10" t="s">
        <v>213</v>
      </c>
      <c r="L164" s="85" t="str">
        <f t="shared" si="31"/>
        <v>N/A</v>
      </c>
    </row>
    <row r="165" spans="1:12" ht="25" x14ac:dyDescent="0.25">
      <c r="A165" s="142" t="s">
        <v>1459</v>
      </c>
      <c r="B165" s="21" t="s">
        <v>213</v>
      </c>
      <c r="C165" s="22">
        <v>1197</v>
      </c>
      <c r="D165" s="7" t="str">
        <f t="shared" si="28"/>
        <v>N/A</v>
      </c>
      <c r="E165" s="22">
        <v>1155</v>
      </c>
      <c r="F165" s="7" t="str">
        <f t="shared" si="29"/>
        <v>N/A</v>
      </c>
      <c r="G165" s="22">
        <v>1128</v>
      </c>
      <c r="H165" s="7" t="str">
        <f t="shared" si="30"/>
        <v>N/A</v>
      </c>
      <c r="I165" s="8">
        <v>-3.51</v>
      </c>
      <c r="J165" s="8">
        <v>-2.34</v>
      </c>
      <c r="K165" s="10" t="s">
        <v>213</v>
      </c>
      <c r="L165" s="85" t="str">
        <f t="shared" si="31"/>
        <v>N/A</v>
      </c>
    </row>
    <row r="166" spans="1:12" x14ac:dyDescent="0.25">
      <c r="A166" s="142" t="s">
        <v>1593</v>
      </c>
      <c r="B166" s="21" t="s">
        <v>213</v>
      </c>
      <c r="C166" s="22">
        <v>11</v>
      </c>
      <c r="D166" s="7" t="str">
        <f t="shared" si="28"/>
        <v>N/A</v>
      </c>
      <c r="E166" s="22">
        <v>0</v>
      </c>
      <c r="F166" s="7" t="str">
        <f t="shared" si="29"/>
        <v>N/A</v>
      </c>
      <c r="G166" s="22">
        <v>0</v>
      </c>
      <c r="H166" s="7" t="str">
        <f t="shared" si="30"/>
        <v>N/A</v>
      </c>
      <c r="I166" s="8">
        <v>-100</v>
      </c>
      <c r="J166" s="8" t="s">
        <v>1747</v>
      </c>
      <c r="K166" s="10" t="s">
        <v>213</v>
      </c>
      <c r="L166" s="85" t="str">
        <f t="shared" si="31"/>
        <v>N/A</v>
      </c>
    </row>
    <row r="167" spans="1:12" x14ac:dyDescent="0.25">
      <c r="A167" s="142" t="s">
        <v>1594</v>
      </c>
      <c r="B167" s="21" t="s">
        <v>213</v>
      </c>
      <c r="C167" s="22">
        <v>482</v>
      </c>
      <c r="D167" s="7" t="str">
        <f t="shared" si="28"/>
        <v>N/A</v>
      </c>
      <c r="E167" s="22">
        <v>656</v>
      </c>
      <c r="F167" s="7" t="str">
        <f t="shared" si="29"/>
        <v>N/A</v>
      </c>
      <c r="G167" s="22">
        <v>819</v>
      </c>
      <c r="H167" s="7" t="str">
        <f t="shared" si="30"/>
        <v>N/A</v>
      </c>
      <c r="I167" s="8">
        <v>36.1</v>
      </c>
      <c r="J167" s="8">
        <v>24.85</v>
      </c>
      <c r="K167" s="10" t="s">
        <v>213</v>
      </c>
      <c r="L167" s="85" t="str">
        <f t="shared" si="31"/>
        <v>N/A</v>
      </c>
    </row>
    <row r="168" spans="1:12" x14ac:dyDescent="0.25">
      <c r="A168" s="142" t="s">
        <v>125</v>
      </c>
      <c r="B168" s="21" t="s">
        <v>213</v>
      </c>
      <c r="C168" s="26">
        <v>681717</v>
      </c>
      <c r="D168" s="7" t="str">
        <f t="shared" si="28"/>
        <v>N/A</v>
      </c>
      <c r="E168" s="26">
        <v>489164</v>
      </c>
      <c r="F168" s="7" t="str">
        <f t="shared" si="29"/>
        <v>N/A</v>
      </c>
      <c r="G168" s="26">
        <v>557523</v>
      </c>
      <c r="H168" s="7" t="str">
        <f t="shared" si="30"/>
        <v>N/A</v>
      </c>
      <c r="I168" s="8">
        <v>-28.2</v>
      </c>
      <c r="J168" s="8">
        <v>13.97</v>
      </c>
      <c r="K168" s="10" t="s">
        <v>213</v>
      </c>
      <c r="L168" s="85" t="str">
        <f t="shared" si="31"/>
        <v>N/A</v>
      </c>
    </row>
    <row r="169" spans="1:12" x14ac:dyDescent="0.25">
      <c r="A169" s="142" t="s">
        <v>1595</v>
      </c>
      <c r="B169" s="21" t="s">
        <v>213</v>
      </c>
      <c r="C169" s="26">
        <v>392623</v>
      </c>
      <c r="D169" s="7" t="str">
        <f t="shared" si="28"/>
        <v>N/A</v>
      </c>
      <c r="E169" s="26">
        <v>400962</v>
      </c>
      <c r="F169" s="7" t="str">
        <f t="shared" si="29"/>
        <v>N/A</v>
      </c>
      <c r="G169" s="26">
        <v>296396</v>
      </c>
      <c r="H169" s="7" t="str">
        <f t="shared" si="30"/>
        <v>N/A</v>
      </c>
      <c r="I169" s="8">
        <v>2.1240000000000001</v>
      </c>
      <c r="J169" s="8">
        <v>-26.1</v>
      </c>
      <c r="K169" s="10" t="s">
        <v>213</v>
      </c>
      <c r="L169" s="85" t="str">
        <f t="shared" si="31"/>
        <v>N/A</v>
      </c>
    </row>
    <row r="170" spans="1:12" x14ac:dyDescent="0.25">
      <c r="A170" s="142" t="s">
        <v>1352</v>
      </c>
      <c r="B170" s="21" t="s">
        <v>213</v>
      </c>
      <c r="C170" s="26">
        <v>315400</v>
      </c>
      <c r="D170" s="7" t="str">
        <f t="shared" si="28"/>
        <v>N/A</v>
      </c>
      <c r="E170" s="26">
        <v>343788</v>
      </c>
      <c r="F170" s="7" t="str">
        <f t="shared" si="29"/>
        <v>N/A</v>
      </c>
      <c r="G170" s="26">
        <v>395370</v>
      </c>
      <c r="H170" s="7" t="str">
        <f t="shared" si="30"/>
        <v>N/A</v>
      </c>
      <c r="I170" s="8">
        <v>9.0009999999999994</v>
      </c>
      <c r="J170" s="8">
        <v>15</v>
      </c>
      <c r="K170" s="10" t="s">
        <v>213</v>
      </c>
      <c r="L170" s="85" t="str">
        <f t="shared" si="31"/>
        <v>N/A</v>
      </c>
    </row>
    <row r="171" spans="1:12" x14ac:dyDescent="0.25">
      <c r="A171" s="142" t="s">
        <v>1589</v>
      </c>
      <c r="B171" s="21" t="s">
        <v>213</v>
      </c>
      <c r="C171" s="26">
        <v>618518</v>
      </c>
      <c r="D171" s="7" t="str">
        <f t="shared" si="28"/>
        <v>N/A</v>
      </c>
      <c r="E171" s="26">
        <v>150842</v>
      </c>
      <c r="F171" s="7" t="str">
        <f t="shared" si="29"/>
        <v>N/A</v>
      </c>
      <c r="G171" s="26">
        <v>193938</v>
      </c>
      <c r="H171" s="7" t="str">
        <f t="shared" si="30"/>
        <v>N/A</v>
      </c>
      <c r="I171" s="8">
        <v>-75.599999999999994</v>
      </c>
      <c r="J171" s="8">
        <v>28.57</v>
      </c>
      <c r="K171" s="10" t="s">
        <v>213</v>
      </c>
      <c r="L171" s="85" t="str">
        <f t="shared" si="31"/>
        <v>N/A</v>
      </c>
    </row>
    <row r="172" spans="1:12" x14ac:dyDescent="0.25">
      <c r="A172" s="142" t="s">
        <v>1590</v>
      </c>
      <c r="B172" s="21" t="s">
        <v>213</v>
      </c>
      <c r="C172" s="26">
        <v>451695</v>
      </c>
      <c r="D172" s="7" t="str">
        <f t="shared" si="28"/>
        <v>N/A</v>
      </c>
      <c r="E172" s="26">
        <v>487719</v>
      </c>
      <c r="F172" s="7" t="str">
        <f t="shared" si="29"/>
        <v>N/A</v>
      </c>
      <c r="G172" s="26">
        <v>557523</v>
      </c>
      <c r="H172" s="7" t="str">
        <f t="shared" si="30"/>
        <v>N/A</v>
      </c>
      <c r="I172" s="8">
        <v>7.9749999999999996</v>
      </c>
      <c r="J172" s="8">
        <v>14.31</v>
      </c>
      <c r="K172" s="10" t="s">
        <v>213</v>
      </c>
      <c r="L172" s="85" t="str">
        <f t="shared" si="31"/>
        <v>N/A</v>
      </c>
    </row>
    <row r="173" spans="1:12" ht="25" x14ac:dyDescent="0.25">
      <c r="A173" s="142" t="s">
        <v>1353</v>
      </c>
      <c r="B173" s="21" t="s">
        <v>213</v>
      </c>
      <c r="C173" s="26">
        <v>149355</v>
      </c>
      <c r="D173" s="7" t="str">
        <f t="shared" ref="D173:D187" si="32">IF($B173="N/A","N/A",IF(C173&gt;10,"No",IF(C173&lt;-10,"No","Yes")))</f>
        <v>N/A</v>
      </c>
      <c r="E173" s="26">
        <v>102357</v>
      </c>
      <c r="F173" s="7" t="str">
        <f t="shared" ref="F173:F187" si="33">IF($B173="N/A","N/A",IF(E173&gt;10,"No",IF(E173&lt;-10,"No","Yes")))</f>
        <v>N/A</v>
      </c>
      <c r="G173" s="26">
        <v>76160</v>
      </c>
      <c r="H173" s="7" t="str">
        <f t="shared" ref="H173:H187" si="34">IF($B173="N/A","N/A",IF(G173&gt;10,"No",IF(G173&lt;-10,"No","Yes")))</f>
        <v>N/A</v>
      </c>
      <c r="I173" s="8">
        <v>-31.5</v>
      </c>
      <c r="J173" s="8">
        <v>-25.6</v>
      </c>
      <c r="K173" s="25" t="s">
        <v>734</v>
      </c>
      <c r="L173" s="85" t="str">
        <f t="shared" ref="L173:L187" si="35">IF(J173="Div by 0", "N/A", IF(K173="N/A","N/A", IF(J173&gt;VALUE(MID(K173,1,2)), "No", IF(J173&lt;-1*VALUE(MID(K173,1,2)), "No", "Yes"))))</f>
        <v>Yes</v>
      </c>
    </row>
    <row r="174" spans="1:12" x14ac:dyDescent="0.25">
      <c r="A174" s="142" t="s">
        <v>646</v>
      </c>
      <c r="B174" s="21" t="s">
        <v>213</v>
      </c>
      <c r="C174" s="22">
        <v>1367</v>
      </c>
      <c r="D174" s="7" t="str">
        <f t="shared" si="32"/>
        <v>N/A</v>
      </c>
      <c r="E174" s="22">
        <v>914</v>
      </c>
      <c r="F174" s="7" t="str">
        <f t="shared" si="33"/>
        <v>N/A</v>
      </c>
      <c r="G174" s="22">
        <v>1023</v>
      </c>
      <c r="H174" s="7" t="str">
        <f t="shared" si="34"/>
        <v>N/A</v>
      </c>
      <c r="I174" s="8">
        <v>-33.1</v>
      </c>
      <c r="J174" s="8">
        <v>11.93</v>
      </c>
      <c r="K174" s="25" t="s">
        <v>734</v>
      </c>
      <c r="L174" s="85" t="str">
        <f t="shared" si="35"/>
        <v>Yes</v>
      </c>
    </row>
    <row r="175" spans="1:12" x14ac:dyDescent="0.25">
      <c r="A175" s="142" t="s">
        <v>1354</v>
      </c>
      <c r="B175" s="21" t="s">
        <v>213</v>
      </c>
      <c r="C175" s="26">
        <v>109.25749817000001</v>
      </c>
      <c r="D175" s="7" t="str">
        <f t="shared" si="32"/>
        <v>N/A</v>
      </c>
      <c r="E175" s="26">
        <v>111.98796498999999</v>
      </c>
      <c r="F175" s="7" t="str">
        <f t="shared" si="33"/>
        <v>N/A</v>
      </c>
      <c r="G175" s="26">
        <v>74.447702835000001</v>
      </c>
      <c r="H175" s="7" t="str">
        <f t="shared" si="34"/>
        <v>N/A</v>
      </c>
      <c r="I175" s="8">
        <v>2.4990000000000001</v>
      </c>
      <c r="J175" s="8">
        <v>-33.5</v>
      </c>
      <c r="K175" s="25" t="s">
        <v>734</v>
      </c>
      <c r="L175" s="85" t="str">
        <f t="shared" si="35"/>
        <v>No</v>
      </c>
    </row>
    <row r="176" spans="1:12" ht="25" x14ac:dyDescent="0.25">
      <c r="A176" s="142" t="s">
        <v>1355</v>
      </c>
      <c r="B176" s="21" t="s">
        <v>213</v>
      </c>
      <c r="C176" s="26">
        <v>1052739</v>
      </c>
      <c r="D176" s="7" t="str">
        <f t="shared" si="32"/>
        <v>N/A</v>
      </c>
      <c r="E176" s="26">
        <v>895027</v>
      </c>
      <c r="F176" s="7" t="str">
        <f t="shared" si="33"/>
        <v>N/A</v>
      </c>
      <c r="G176" s="26">
        <v>1159411</v>
      </c>
      <c r="H176" s="7" t="str">
        <f t="shared" si="34"/>
        <v>N/A</v>
      </c>
      <c r="I176" s="8">
        <v>-15</v>
      </c>
      <c r="J176" s="8">
        <v>29.54</v>
      </c>
      <c r="K176" s="25" t="s">
        <v>734</v>
      </c>
      <c r="L176" s="85" t="str">
        <f t="shared" si="35"/>
        <v>Yes</v>
      </c>
    </row>
    <row r="177" spans="1:12" x14ac:dyDescent="0.25">
      <c r="A177" s="142" t="s">
        <v>513</v>
      </c>
      <c r="B177" s="21" t="s">
        <v>213</v>
      </c>
      <c r="C177" s="22">
        <v>6402</v>
      </c>
      <c r="D177" s="7" t="str">
        <f t="shared" si="32"/>
        <v>N/A</v>
      </c>
      <c r="E177" s="22">
        <v>6095</v>
      </c>
      <c r="F177" s="7" t="str">
        <f t="shared" si="33"/>
        <v>N/A</v>
      </c>
      <c r="G177" s="22">
        <v>6202</v>
      </c>
      <c r="H177" s="7" t="str">
        <f t="shared" si="34"/>
        <v>N/A</v>
      </c>
      <c r="I177" s="8">
        <v>-4.8</v>
      </c>
      <c r="J177" s="8">
        <v>1.756</v>
      </c>
      <c r="K177" s="25" t="s">
        <v>734</v>
      </c>
      <c r="L177" s="85" t="str">
        <f t="shared" si="35"/>
        <v>Yes</v>
      </c>
    </row>
    <row r="178" spans="1:12" x14ac:dyDescent="0.25">
      <c r="A178" s="142" t="s">
        <v>1356</v>
      </c>
      <c r="B178" s="21" t="s">
        <v>213</v>
      </c>
      <c r="C178" s="26">
        <v>164.43908153999999</v>
      </c>
      <c r="D178" s="7" t="str">
        <f t="shared" si="32"/>
        <v>N/A</v>
      </c>
      <c r="E178" s="26">
        <v>146.84610336</v>
      </c>
      <c r="F178" s="7" t="str">
        <f t="shared" si="33"/>
        <v>N/A</v>
      </c>
      <c r="G178" s="26">
        <v>186.94147049</v>
      </c>
      <c r="H178" s="7" t="str">
        <f t="shared" si="34"/>
        <v>N/A</v>
      </c>
      <c r="I178" s="8">
        <v>-10.7</v>
      </c>
      <c r="J178" s="8">
        <v>27.3</v>
      </c>
      <c r="K178" s="25" t="s">
        <v>734</v>
      </c>
      <c r="L178" s="85" t="str">
        <f t="shared" si="35"/>
        <v>Yes</v>
      </c>
    </row>
    <row r="179" spans="1:12" ht="25" x14ac:dyDescent="0.25">
      <c r="A179" s="142" t="s">
        <v>1357</v>
      </c>
      <c r="B179" s="21" t="s">
        <v>213</v>
      </c>
      <c r="C179" s="26">
        <v>5560110</v>
      </c>
      <c r="D179" s="7" t="str">
        <f t="shared" si="32"/>
        <v>N/A</v>
      </c>
      <c r="E179" s="26">
        <v>5219420</v>
      </c>
      <c r="F179" s="7" t="str">
        <f t="shared" si="33"/>
        <v>N/A</v>
      </c>
      <c r="G179" s="26">
        <v>6379993</v>
      </c>
      <c r="H179" s="7" t="str">
        <f t="shared" si="34"/>
        <v>N/A</v>
      </c>
      <c r="I179" s="8">
        <v>-6.13</v>
      </c>
      <c r="J179" s="8">
        <v>22.24</v>
      </c>
      <c r="K179" s="25" t="s">
        <v>734</v>
      </c>
      <c r="L179" s="85" t="str">
        <f t="shared" si="35"/>
        <v>Yes</v>
      </c>
    </row>
    <row r="180" spans="1:12" x14ac:dyDescent="0.25">
      <c r="A180" s="142" t="s">
        <v>514</v>
      </c>
      <c r="B180" s="21" t="s">
        <v>213</v>
      </c>
      <c r="C180" s="22">
        <v>21589</v>
      </c>
      <c r="D180" s="7" t="str">
        <f t="shared" si="32"/>
        <v>N/A</v>
      </c>
      <c r="E180" s="22">
        <v>21452</v>
      </c>
      <c r="F180" s="7" t="str">
        <f t="shared" si="33"/>
        <v>N/A</v>
      </c>
      <c r="G180" s="22">
        <v>24072</v>
      </c>
      <c r="H180" s="7" t="str">
        <f t="shared" si="34"/>
        <v>N/A</v>
      </c>
      <c r="I180" s="8">
        <v>-0.63500000000000001</v>
      </c>
      <c r="J180" s="8">
        <v>12.21</v>
      </c>
      <c r="K180" s="25" t="s">
        <v>734</v>
      </c>
      <c r="L180" s="85" t="str">
        <f t="shared" si="35"/>
        <v>Yes</v>
      </c>
    </row>
    <row r="181" spans="1:12" ht="25" x14ac:dyDescent="0.25">
      <c r="A181" s="142" t="s">
        <v>1358</v>
      </c>
      <c r="B181" s="21" t="s">
        <v>213</v>
      </c>
      <c r="C181" s="26">
        <v>257.54365648999999</v>
      </c>
      <c r="D181" s="7" t="str">
        <f t="shared" si="32"/>
        <v>N/A</v>
      </c>
      <c r="E181" s="26">
        <v>243.30691777000001</v>
      </c>
      <c r="F181" s="7" t="str">
        <f t="shared" si="33"/>
        <v>N/A</v>
      </c>
      <c r="G181" s="26">
        <v>265.03792787999998</v>
      </c>
      <c r="H181" s="7" t="str">
        <f t="shared" si="34"/>
        <v>N/A</v>
      </c>
      <c r="I181" s="8">
        <v>-5.53</v>
      </c>
      <c r="J181" s="8">
        <v>8.9320000000000004</v>
      </c>
      <c r="K181" s="25" t="s">
        <v>734</v>
      </c>
      <c r="L181" s="85" t="str">
        <f t="shared" si="35"/>
        <v>Yes</v>
      </c>
    </row>
    <row r="182" spans="1:12" ht="25" x14ac:dyDescent="0.25">
      <c r="A182" s="142" t="s">
        <v>1359</v>
      </c>
      <c r="B182" s="21" t="s">
        <v>213</v>
      </c>
      <c r="C182" s="26">
        <v>0</v>
      </c>
      <c r="D182" s="7" t="str">
        <f t="shared" si="32"/>
        <v>N/A</v>
      </c>
      <c r="E182" s="26">
        <v>0</v>
      </c>
      <c r="F182" s="7" t="str">
        <f t="shared" si="33"/>
        <v>N/A</v>
      </c>
      <c r="G182" s="26">
        <v>0</v>
      </c>
      <c r="H182" s="7" t="str">
        <f t="shared" si="34"/>
        <v>N/A</v>
      </c>
      <c r="I182" s="8" t="s">
        <v>1747</v>
      </c>
      <c r="J182" s="8" t="s">
        <v>1747</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1747</v>
      </c>
      <c r="J183" s="8" t="s">
        <v>1747</v>
      </c>
      <c r="K183" s="25" t="s">
        <v>734</v>
      </c>
      <c r="L183" s="85" t="str">
        <f t="shared" si="35"/>
        <v>N/A</v>
      </c>
    </row>
    <row r="184" spans="1:12" x14ac:dyDescent="0.25">
      <c r="A184" s="142" t="s">
        <v>1360</v>
      </c>
      <c r="B184" s="21" t="s">
        <v>213</v>
      </c>
      <c r="C184" s="26" t="s">
        <v>1747</v>
      </c>
      <c r="D184" s="7" t="str">
        <f t="shared" si="32"/>
        <v>N/A</v>
      </c>
      <c r="E184" s="26" t="s">
        <v>1747</v>
      </c>
      <c r="F184" s="7" t="str">
        <f t="shared" si="33"/>
        <v>N/A</v>
      </c>
      <c r="G184" s="26" t="s">
        <v>1747</v>
      </c>
      <c r="H184" s="7" t="str">
        <f t="shared" si="34"/>
        <v>N/A</v>
      </c>
      <c r="I184" s="8" t="s">
        <v>1747</v>
      </c>
      <c r="J184" s="8" t="s">
        <v>1747</v>
      </c>
      <c r="K184" s="25" t="s">
        <v>734</v>
      </c>
      <c r="L184" s="85" t="str">
        <f t="shared" si="35"/>
        <v>N/A</v>
      </c>
    </row>
    <row r="185" spans="1:12" ht="25" x14ac:dyDescent="0.25">
      <c r="A185" s="142" t="s">
        <v>1361</v>
      </c>
      <c r="B185" s="21" t="s">
        <v>213</v>
      </c>
      <c r="C185" s="26">
        <v>1913906194</v>
      </c>
      <c r="D185" s="7" t="str">
        <f t="shared" si="32"/>
        <v>N/A</v>
      </c>
      <c r="E185" s="26">
        <v>2133449524</v>
      </c>
      <c r="F185" s="7" t="str">
        <f t="shared" si="33"/>
        <v>N/A</v>
      </c>
      <c r="G185" s="26">
        <v>2421586196</v>
      </c>
      <c r="H185" s="7" t="str">
        <f t="shared" si="34"/>
        <v>N/A</v>
      </c>
      <c r="I185" s="8">
        <v>11.47</v>
      </c>
      <c r="J185" s="8">
        <v>13.51</v>
      </c>
      <c r="K185" s="25" t="s">
        <v>734</v>
      </c>
      <c r="L185" s="85" t="str">
        <f t="shared" si="35"/>
        <v>Yes</v>
      </c>
    </row>
    <row r="186" spans="1:12" ht="25" x14ac:dyDescent="0.25">
      <c r="A186" s="142" t="s">
        <v>516</v>
      </c>
      <c r="B186" s="21" t="s">
        <v>213</v>
      </c>
      <c r="C186" s="22">
        <v>53021</v>
      </c>
      <c r="D186" s="7" t="str">
        <f t="shared" si="32"/>
        <v>N/A</v>
      </c>
      <c r="E186" s="22">
        <v>56650</v>
      </c>
      <c r="F186" s="7" t="str">
        <f t="shared" si="33"/>
        <v>N/A</v>
      </c>
      <c r="G186" s="22">
        <v>61109</v>
      </c>
      <c r="H186" s="7" t="str">
        <f t="shared" si="34"/>
        <v>N/A</v>
      </c>
      <c r="I186" s="8">
        <v>6.8440000000000003</v>
      </c>
      <c r="J186" s="8">
        <v>7.8710000000000004</v>
      </c>
      <c r="K186" s="25" t="s">
        <v>734</v>
      </c>
      <c r="L186" s="85" t="str">
        <f t="shared" si="35"/>
        <v>Yes</v>
      </c>
    </row>
    <row r="187" spans="1:12" ht="25" x14ac:dyDescent="0.25">
      <c r="A187" s="142" t="s">
        <v>1362</v>
      </c>
      <c r="B187" s="21" t="s">
        <v>213</v>
      </c>
      <c r="C187" s="26">
        <v>36097.134983999997</v>
      </c>
      <c r="D187" s="7" t="str">
        <f t="shared" si="32"/>
        <v>N/A</v>
      </c>
      <c r="E187" s="26">
        <v>37660.185771999997</v>
      </c>
      <c r="F187" s="7" t="str">
        <f t="shared" si="33"/>
        <v>N/A</v>
      </c>
      <c r="G187" s="26">
        <v>39627.324877999999</v>
      </c>
      <c r="H187" s="7" t="str">
        <f t="shared" si="34"/>
        <v>N/A</v>
      </c>
      <c r="I187" s="8">
        <v>4.33</v>
      </c>
      <c r="J187" s="8">
        <v>5.2229999999999999</v>
      </c>
      <c r="K187" s="25" t="s">
        <v>734</v>
      </c>
      <c r="L187" s="85" t="str">
        <f t="shared" si="35"/>
        <v>Yes</v>
      </c>
    </row>
    <row r="188" spans="1:12" x14ac:dyDescent="0.25">
      <c r="A188" s="116" t="s">
        <v>1363</v>
      </c>
      <c r="B188" s="21" t="s">
        <v>213</v>
      </c>
      <c r="C188" s="26">
        <v>1915219996</v>
      </c>
      <c r="D188" s="7" t="str">
        <f t="shared" ref="D188:D203" si="36">IF($B188="N/A","N/A",IF(C188&gt;10,"No",IF(C188&lt;-10,"No","Yes")))</f>
        <v>N/A</v>
      </c>
      <c r="E188" s="26">
        <v>2134088912</v>
      </c>
      <c r="F188" s="7" t="str">
        <f t="shared" ref="F188:F203" si="37">IF($B188="N/A","N/A",IF(E188&gt;10,"No",IF(E188&lt;-10,"No","Yes")))</f>
        <v>N/A</v>
      </c>
      <c r="G188" s="26">
        <v>2422003469</v>
      </c>
      <c r="H188" s="7" t="str">
        <f t="shared" ref="H188:H203" si="38">IF($B188="N/A","N/A",IF(G188&gt;10,"No",IF(G188&lt;-10,"No","Yes")))</f>
        <v>N/A</v>
      </c>
      <c r="I188" s="8">
        <v>11.43</v>
      </c>
      <c r="J188" s="8">
        <v>13.49</v>
      </c>
      <c r="K188" s="25" t="s">
        <v>734</v>
      </c>
      <c r="L188" s="85" t="str">
        <f t="shared" ref="L188:L203" si="39">IF(J188="Div by 0", "N/A", IF(K188="N/A","N/A", IF(J188&gt;VALUE(MID(K188,1,2)), "No", IF(J188&lt;-1*VALUE(MID(K188,1,2)), "No", "Yes"))))</f>
        <v>Yes</v>
      </c>
    </row>
    <row r="189" spans="1:12" x14ac:dyDescent="0.25">
      <c r="A189" s="116" t="s">
        <v>1460</v>
      </c>
      <c r="B189" s="21" t="s">
        <v>213</v>
      </c>
      <c r="C189" s="22">
        <v>53284</v>
      </c>
      <c r="D189" s="7" t="str">
        <f t="shared" si="36"/>
        <v>N/A</v>
      </c>
      <c r="E189" s="22">
        <v>56756</v>
      </c>
      <c r="F189" s="7" t="str">
        <f t="shared" si="37"/>
        <v>N/A</v>
      </c>
      <c r="G189" s="22">
        <v>61211</v>
      </c>
      <c r="H189" s="7" t="str">
        <f t="shared" si="38"/>
        <v>N/A</v>
      </c>
      <c r="I189" s="8">
        <v>6.516</v>
      </c>
      <c r="J189" s="8">
        <v>7.8490000000000002</v>
      </c>
      <c r="K189" s="25" t="s">
        <v>734</v>
      </c>
      <c r="L189" s="85" t="str">
        <f t="shared" si="39"/>
        <v>Yes</v>
      </c>
    </row>
    <row r="190" spans="1:12" x14ac:dyDescent="0.25">
      <c r="A190" s="116" t="s">
        <v>1461</v>
      </c>
      <c r="B190" s="21" t="s">
        <v>213</v>
      </c>
      <c r="C190" s="26">
        <v>35943.622775999997</v>
      </c>
      <c r="D190" s="7" t="str">
        <f t="shared" si="36"/>
        <v>N/A</v>
      </c>
      <c r="E190" s="26">
        <v>37601.115511999997</v>
      </c>
      <c r="F190" s="7" t="str">
        <f t="shared" si="37"/>
        <v>N/A</v>
      </c>
      <c r="G190" s="26">
        <v>39568.108166999999</v>
      </c>
      <c r="H190" s="7" t="str">
        <f t="shared" si="38"/>
        <v>N/A</v>
      </c>
      <c r="I190" s="8">
        <v>4.6109999999999998</v>
      </c>
      <c r="J190" s="8">
        <v>5.2309999999999999</v>
      </c>
      <c r="K190" s="25" t="s">
        <v>734</v>
      </c>
      <c r="L190" s="85" t="str">
        <f t="shared" si="39"/>
        <v>Yes</v>
      </c>
    </row>
    <row r="191" spans="1:12" x14ac:dyDescent="0.25">
      <c r="A191" s="116" t="s">
        <v>1462</v>
      </c>
      <c r="B191" s="21" t="s">
        <v>213</v>
      </c>
      <c r="C191" s="26">
        <v>22666.931401000002</v>
      </c>
      <c r="D191" s="7" t="str">
        <f t="shared" si="36"/>
        <v>N/A</v>
      </c>
      <c r="E191" s="26">
        <v>24516.096154999999</v>
      </c>
      <c r="F191" s="7" t="str">
        <f t="shared" si="37"/>
        <v>N/A</v>
      </c>
      <c r="G191" s="26">
        <v>26868.793072</v>
      </c>
      <c r="H191" s="7" t="str">
        <f t="shared" si="38"/>
        <v>N/A</v>
      </c>
      <c r="I191" s="8">
        <v>8.1579999999999995</v>
      </c>
      <c r="J191" s="8">
        <v>9.5969999999999995</v>
      </c>
      <c r="K191" s="25" t="s">
        <v>734</v>
      </c>
      <c r="L191" s="85" t="str">
        <f t="shared" si="39"/>
        <v>Yes</v>
      </c>
    </row>
    <row r="192" spans="1:12" x14ac:dyDescent="0.25">
      <c r="A192" s="116" t="s">
        <v>1463</v>
      </c>
      <c r="B192" s="21" t="s">
        <v>213</v>
      </c>
      <c r="C192" s="26">
        <v>49538.280501000001</v>
      </c>
      <c r="D192" s="7" t="str">
        <f t="shared" si="36"/>
        <v>N/A</v>
      </c>
      <c r="E192" s="26">
        <v>51424.470582000002</v>
      </c>
      <c r="F192" s="7" t="str">
        <f t="shared" si="37"/>
        <v>N/A</v>
      </c>
      <c r="G192" s="26">
        <v>53263.539707000004</v>
      </c>
      <c r="H192" s="7" t="str">
        <f t="shared" si="38"/>
        <v>N/A</v>
      </c>
      <c r="I192" s="8">
        <v>3.8079999999999998</v>
      </c>
      <c r="J192" s="8">
        <v>3.5760000000000001</v>
      </c>
      <c r="K192" s="25" t="s">
        <v>734</v>
      </c>
      <c r="L192" s="85" t="str">
        <f t="shared" si="39"/>
        <v>Yes</v>
      </c>
    </row>
    <row r="193" spans="1:12" x14ac:dyDescent="0.25">
      <c r="A193" s="142" t="s">
        <v>1464</v>
      </c>
      <c r="B193" s="21" t="s">
        <v>213</v>
      </c>
      <c r="C193" s="5">
        <v>15.185948352</v>
      </c>
      <c r="D193" s="7" t="str">
        <f t="shared" si="36"/>
        <v>N/A</v>
      </c>
      <c r="E193" s="5">
        <v>16.055808900999999</v>
      </c>
      <c r="F193" s="7" t="str">
        <f t="shared" si="37"/>
        <v>N/A</v>
      </c>
      <c r="G193" s="5">
        <v>16.887237252999999</v>
      </c>
      <c r="H193" s="7" t="str">
        <f t="shared" si="38"/>
        <v>N/A</v>
      </c>
      <c r="I193" s="8">
        <v>5.7279999999999998</v>
      </c>
      <c r="J193" s="8">
        <v>5.1779999999999999</v>
      </c>
      <c r="K193" s="25" t="s">
        <v>734</v>
      </c>
      <c r="L193" s="85" t="str">
        <f t="shared" si="39"/>
        <v>Yes</v>
      </c>
    </row>
    <row r="194" spans="1:12" x14ac:dyDescent="0.25">
      <c r="A194" s="142" t="s">
        <v>1465</v>
      </c>
      <c r="B194" s="21" t="s">
        <v>213</v>
      </c>
      <c r="C194" s="5">
        <v>14.618991285</v>
      </c>
      <c r="D194" s="7" t="str">
        <f t="shared" si="36"/>
        <v>N/A</v>
      </c>
      <c r="E194" s="5">
        <v>15.658858097</v>
      </c>
      <c r="F194" s="7" t="str">
        <f t="shared" si="37"/>
        <v>N/A</v>
      </c>
      <c r="G194" s="5">
        <v>16.686108833999999</v>
      </c>
      <c r="H194" s="7" t="str">
        <f t="shared" si="38"/>
        <v>N/A</v>
      </c>
      <c r="I194" s="8">
        <v>7.1130000000000004</v>
      </c>
      <c r="J194" s="8">
        <v>6.56</v>
      </c>
      <c r="K194" s="25" t="s">
        <v>734</v>
      </c>
      <c r="L194" s="85" t="str">
        <f t="shared" si="39"/>
        <v>Yes</v>
      </c>
    </row>
    <row r="195" spans="1:12" x14ac:dyDescent="0.25">
      <c r="A195" s="142" t="s">
        <v>1466</v>
      </c>
      <c r="B195" s="21" t="s">
        <v>213</v>
      </c>
      <c r="C195" s="5">
        <v>15.860253909000001</v>
      </c>
      <c r="D195" s="7" t="str">
        <f t="shared" si="36"/>
        <v>N/A</v>
      </c>
      <c r="E195" s="5">
        <v>16.526956147</v>
      </c>
      <c r="F195" s="7" t="str">
        <f t="shared" si="37"/>
        <v>N/A</v>
      </c>
      <c r="G195" s="5">
        <v>17.134795509</v>
      </c>
      <c r="H195" s="7" t="str">
        <f t="shared" si="38"/>
        <v>N/A</v>
      </c>
      <c r="I195" s="8">
        <v>4.2039999999999997</v>
      </c>
      <c r="J195" s="8">
        <v>3.6779999999999999</v>
      </c>
      <c r="K195" s="25" t="s">
        <v>734</v>
      </c>
      <c r="L195" s="85" t="str">
        <f t="shared" si="39"/>
        <v>Yes</v>
      </c>
    </row>
    <row r="196" spans="1:12" x14ac:dyDescent="0.25">
      <c r="A196" s="116" t="s">
        <v>1375</v>
      </c>
      <c r="B196" s="21" t="s">
        <v>213</v>
      </c>
      <c r="C196" s="26">
        <v>1913906194</v>
      </c>
      <c r="D196" s="7" t="str">
        <f t="shared" si="36"/>
        <v>N/A</v>
      </c>
      <c r="E196" s="26">
        <v>2133449524</v>
      </c>
      <c r="F196" s="7" t="str">
        <f t="shared" si="37"/>
        <v>N/A</v>
      </c>
      <c r="G196" s="26">
        <v>2421586196</v>
      </c>
      <c r="H196" s="7" t="str">
        <f t="shared" si="38"/>
        <v>N/A</v>
      </c>
      <c r="I196" s="8">
        <v>11.47</v>
      </c>
      <c r="J196" s="8">
        <v>13.51</v>
      </c>
      <c r="K196" s="25" t="s">
        <v>734</v>
      </c>
      <c r="L196" s="85" t="str">
        <f t="shared" si="39"/>
        <v>Yes</v>
      </c>
    </row>
    <row r="197" spans="1:12" x14ac:dyDescent="0.25">
      <c r="A197" s="116" t="s">
        <v>1467</v>
      </c>
      <c r="B197" s="21" t="s">
        <v>213</v>
      </c>
      <c r="C197" s="22">
        <v>53021</v>
      </c>
      <c r="D197" s="7" t="str">
        <f t="shared" si="36"/>
        <v>N/A</v>
      </c>
      <c r="E197" s="22">
        <v>56650</v>
      </c>
      <c r="F197" s="7" t="str">
        <f t="shared" si="37"/>
        <v>N/A</v>
      </c>
      <c r="G197" s="22">
        <v>61109</v>
      </c>
      <c r="H197" s="7" t="str">
        <f t="shared" si="38"/>
        <v>N/A</v>
      </c>
      <c r="I197" s="8">
        <v>6.8440000000000003</v>
      </c>
      <c r="J197" s="8">
        <v>7.8710000000000004</v>
      </c>
      <c r="K197" s="25" t="s">
        <v>734</v>
      </c>
      <c r="L197" s="85" t="str">
        <f t="shared" si="39"/>
        <v>Yes</v>
      </c>
    </row>
    <row r="198" spans="1:12" ht="25" x14ac:dyDescent="0.25">
      <c r="A198" s="116" t="s">
        <v>1468</v>
      </c>
      <c r="B198" s="21" t="s">
        <v>213</v>
      </c>
      <c r="C198" s="26">
        <v>36097.134983999997</v>
      </c>
      <c r="D198" s="7" t="str">
        <f t="shared" si="36"/>
        <v>N/A</v>
      </c>
      <c r="E198" s="26">
        <v>37660.185771999997</v>
      </c>
      <c r="F198" s="7" t="str">
        <f t="shared" si="37"/>
        <v>N/A</v>
      </c>
      <c r="G198" s="26">
        <v>39627.324877999999</v>
      </c>
      <c r="H198" s="7" t="str">
        <f t="shared" si="38"/>
        <v>N/A</v>
      </c>
      <c r="I198" s="8">
        <v>4.33</v>
      </c>
      <c r="J198" s="8">
        <v>5.2229999999999999</v>
      </c>
      <c r="K198" s="25" t="s">
        <v>734</v>
      </c>
      <c r="L198" s="85" t="str">
        <f t="shared" si="39"/>
        <v>Yes</v>
      </c>
    </row>
    <row r="199" spans="1:12" ht="25" x14ac:dyDescent="0.25">
      <c r="A199" s="116" t="s">
        <v>1469</v>
      </c>
      <c r="B199" s="21" t="s">
        <v>213</v>
      </c>
      <c r="C199" s="26">
        <v>22715.525805000001</v>
      </c>
      <c r="D199" s="7" t="str">
        <f t="shared" si="36"/>
        <v>N/A</v>
      </c>
      <c r="E199" s="26">
        <v>24538.049894</v>
      </c>
      <c r="F199" s="7" t="str">
        <f t="shared" si="37"/>
        <v>N/A</v>
      </c>
      <c r="G199" s="26">
        <v>26893.787875999999</v>
      </c>
      <c r="H199" s="7" t="str">
        <f t="shared" si="38"/>
        <v>N/A</v>
      </c>
      <c r="I199" s="8">
        <v>8.0229999999999997</v>
      </c>
      <c r="J199" s="8">
        <v>9.6</v>
      </c>
      <c r="K199" s="25" t="s">
        <v>734</v>
      </c>
      <c r="L199" s="85" t="str">
        <f t="shared" si="39"/>
        <v>Yes</v>
      </c>
    </row>
    <row r="200" spans="1:12" ht="25" x14ac:dyDescent="0.25">
      <c r="A200" s="116" t="s">
        <v>1470</v>
      </c>
      <c r="B200" s="21" t="s">
        <v>213</v>
      </c>
      <c r="C200" s="26">
        <v>49851.848771999998</v>
      </c>
      <c r="D200" s="7" t="str">
        <f t="shared" si="36"/>
        <v>N/A</v>
      </c>
      <c r="E200" s="26">
        <v>51543.965669999998</v>
      </c>
      <c r="F200" s="7" t="str">
        <f t="shared" si="37"/>
        <v>N/A</v>
      </c>
      <c r="G200" s="26">
        <v>53373.981182000003</v>
      </c>
      <c r="H200" s="7" t="str">
        <f t="shared" si="38"/>
        <v>N/A</v>
      </c>
      <c r="I200" s="8">
        <v>3.3940000000000001</v>
      </c>
      <c r="J200" s="8">
        <v>3.55</v>
      </c>
      <c r="K200" s="25" t="s">
        <v>734</v>
      </c>
      <c r="L200" s="85" t="str">
        <f t="shared" si="39"/>
        <v>Yes</v>
      </c>
    </row>
    <row r="201" spans="1:12" ht="25" x14ac:dyDescent="0.25">
      <c r="A201" s="116" t="s">
        <v>1471</v>
      </c>
      <c r="B201" s="21" t="s">
        <v>213</v>
      </c>
      <c r="C201" s="5">
        <v>15.110993311</v>
      </c>
      <c r="D201" s="7" t="str">
        <f t="shared" si="36"/>
        <v>N/A</v>
      </c>
      <c r="E201" s="5">
        <v>16.025822367</v>
      </c>
      <c r="F201" s="7" t="str">
        <f t="shared" si="37"/>
        <v>N/A</v>
      </c>
      <c r="G201" s="5">
        <v>16.859096915999999</v>
      </c>
      <c r="H201" s="7" t="str">
        <f t="shared" si="38"/>
        <v>N/A</v>
      </c>
      <c r="I201" s="8">
        <v>6.0540000000000003</v>
      </c>
      <c r="J201" s="8">
        <v>5.2</v>
      </c>
      <c r="K201" s="25" t="s">
        <v>734</v>
      </c>
      <c r="L201" s="85" t="str">
        <f t="shared" si="39"/>
        <v>Yes</v>
      </c>
    </row>
    <row r="202" spans="1:12" ht="25" x14ac:dyDescent="0.25">
      <c r="A202" s="116" t="s">
        <v>1472</v>
      </c>
      <c r="B202" s="21" t="s">
        <v>213</v>
      </c>
      <c r="C202" s="5">
        <v>14.584260394999999</v>
      </c>
      <c r="D202" s="7" t="str">
        <f t="shared" si="36"/>
        <v>N/A</v>
      </c>
      <c r="E202" s="5">
        <v>15.643280351</v>
      </c>
      <c r="F202" s="7" t="str">
        <f t="shared" si="37"/>
        <v>N/A</v>
      </c>
      <c r="G202" s="5">
        <v>16.668768523000001</v>
      </c>
      <c r="H202" s="7" t="str">
        <f t="shared" si="38"/>
        <v>N/A</v>
      </c>
      <c r="I202" s="8">
        <v>7.2610000000000001</v>
      </c>
      <c r="J202" s="8">
        <v>6.5549999999999997</v>
      </c>
      <c r="K202" s="25" t="s">
        <v>734</v>
      </c>
      <c r="L202" s="85" t="str">
        <f t="shared" si="39"/>
        <v>Yes</v>
      </c>
    </row>
    <row r="203" spans="1:12" ht="25" x14ac:dyDescent="0.25">
      <c r="A203" s="144" t="s">
        <v>1473</v>
      </c>
      <c r="B203" s="93" t="s">
        <v>213</v>
      </c>
      <c r="C203" s="94">
        <v>15.746428656999999</v>
      </c>
      <c r="D203" s="124" t="str">
        <f t="shared" si="36"/>
        <v>N/A</v>
      </c>
      <c r="E203" s="94">
        <v>16.482049193999998</v>
      </c>
      <c r="F203" s="124" t="str">
        <f t="shared" si="37"/>
        <v>N/A</v>
      </c>
      <c r="G203" s="94">
        <v>17.095817092000001</v>
      </c>
      <c r="H203" s="124" t="str">
        <f t="shared" si="38"/>
        <v>N/A</v>
      </c>
      <c r="I203" s="125">
        <v>4.6719999999999997</v>
      </c>
      <c r="J203" s="125">
        <v>3.7240000000000002</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693769</v>
      </c>
      <c r="D6" s="7" t="str">
        <f>IF($B6="N/A","N/A",IF(C6&gt;10,"No",IF(C6&lt;-10,"No","Yes")))</f>
        <v>N/A</v>
      </c>
      <c r="E6" s="22">
        <v>447316</v>
      </c>
      <c r="F6" s="7" t="str">
        <f>IF($B6="N/A","N/A",IF(E6&gt;10,"No",IF(E6&lt;-10,"No","Yes")))</f>
        <v>N/A</v>
      </c>
      <c r="G6" s="22">
        <v>450962</v>
      </c>
      <c r="H6" s="7" t="str">
        <f>IF($B6="N/A","N/A",IF(G6&gt;10,"No",IF(G6&lt;-10,"No","Yes")))</f>
        <v>N/A</v>
      </c>
      <c r="I6" s="8">
        <v>-35.5</v>
      </c>
      <c r="J6" s="8">
        <v>0.81510000000000005</v>
      </c>
      <c r="K6" s="25" t="s">
        <v>734</v>
      </c>
      <c r="L6" s="85" t="str">
        <f t="shared" ref="L6:L46" si="0">IF(J6="Div by 0", "N/A", IF(K6="N/A","N/A", IF(J6&gt;VALUE(MID(K6,1,2)), "No", IF(J6&lt;-1*VALUE(MID(K6,1,2)), "No", "Yes"))))</f>
        <v>Yes</v>
      </c>
    </row>
    <row r="7" spans="1:12" x14ac:dyDescent="0.25">
      <c r="A7" s="142" t="s">
        <v>10</v>
      </c>
      <c r="B7" s="21" t="s">
        <v>213</v>
      </c>
      <c r="C7" s="22">
        <v>564964</v>
      </c>
      <c r="D7" s="7" t="str">
        <f>IF($B7="N/A","N/A",IF(C7&gt;10,"No",IF(C7&lt;-10,"No","Yes")))</f>
        <v>N/A</v>
      </c>
      <c r="E7" s="22">
        <v>346945</v>
      </c>
      <c r="F7" s="7" t="str">
        <f>IF($B7="N/A","N/A",IF(E7&gt;10,"No",IF(E7&lt;-10,"No","Yes")))</f>
        <v>N/A</v>
      </c>
      <c r="G7" s="22">
        <v>349262</v>
      </c>
      <c r="H7" s="7" t="str">
        <f>IF($B7="N/A","N/A",IF(G7&gt;10,"No",IF(G7&lt;-10,"No","Yes")))</f>
        <v>N/A</v>
      </c>
      <c r="I7" s="8">
        <v>-38.6</v>
      </c>
      <c r="J7" s="8">
        <v>0.66779999999999995</v>
      </c>
      <c r="K7" s="25" t="s">
        <v>734</v>
      </c>
      <c r="L7" s="85" t="str">
        <f t="shared" si="0"/>
        <v>Yes</v>
      </c>
    </row>
    <row r="8" spans="1:12" x14ac:dyDescent="0.25">
      <c r="A8" s="142" t="s">
        <v>91</v>
      </c>
      <c r="B8" s="5" t="s">
        <v>297</v>
      </c>
      <c r="C8" s="4">
        <v>81.434021986999994</v>
      </c>
      <c r="D8" s="7" t="str">
        <f>IF($B8="N/A","N/A",IF(C8&gt;90,"No",IF(C8&lt;65,"No","Yes")))</f>
        <v>Yes</v>
      </c>
      <c r="E8" s="4">
        <v>77.561500147999993</v>
      </c>
      <c r="F8" s="7" t="str">
        <f>IF($B8="N/A","N/A",IF(E8&gt;90,"No",IF(E8&lt;65,"No","Yes")))</f>
        <v>Yes</v>
      </c>
      <c r="G8" s="4">
        <v>77.448210713999998</v>
      </c>
      <c r="H8" s="7" t="str">
        <f>IF($B8="N/A","N/A",IF(G8&gt;90,"No",IF(G8&lt;65,"No","Yes")))</f>
        <v>Yes</v>
      </c>
      <c r="I8" s="8">
        <v>-4.76</v>
      </c>
      <c r="J8" s="8">
        <v>-0.14599999999999999</v>
      </c>
      <c r="K8" s="25" t="s">
        <v>734</v>
      </c>
      <c r="L8" s="85" t="str">
        <f t="shared" si="0"/>
        <v>Yes</v>
      </c>
    </row>
    <row r="9" spans="1:12" x14ac:dyDescent="0.25">
      <c r="A9" s="142" t="s">
        <v>92</v>
      </c>
      <c r="B9" s="5" t="s">
        <v>298</v>
      </c>
      <c r="C9" s="4">
        <v>86.391140179999994</v>
      </c>
      <c r="D9" s="7" t="str">
        <f>IF($B9="N/A","N/A",IF(C9&gt;100,"No",IF(C9&lt;90,"No","Yes")))</f>
        <v>No</v>
      </c>
      <c r="E9" s="4">
        <v>85.224333220999995</v>
      </c>
      <c r="F9" s="7" t="str">
        <f>IF($B9="N/A","N/A",IF(E9&gt;100,"No",IF(E9&lt;90,"No","Yes")))</f>
        <v>No</v>
      </c>
      <c r="G9" s="4">
        <v>85.486037612999993</v>
      </c>
      <c r="H9" s="7" t="str">
        <f>IF($B9="N/A","N/A",IF(G9&gt;100,"No",IF(G9&lt;90,"No","Yes")))</f>
        <v>No</v>
      </c>
      <c r="I9" s="8">
        <v>-1.35</v>
      </c>
      <c r="J9" s="8">
        <v>0.30709999999999998</v>
      </c>
      <c r="K9" s="25" t="s">
        <v>734</v>
      </c>
      <c r="L9" s="85" t="str">
        <f t="shared" si="0"/>
        <v>Yes</v>
      </c>
    </row>
    <row r="10" spans="1:12" x14ac:dyDescent="0.25">
      <c r="A10" s="142" t="s">
        <v>93</v>
      </c>
      <c r="B10" s="5" t="s">
        <v>299</v>
      </c>
      <c r="C10" s="4">
        <v>86.307312029000002</v>
      </c>
      <c r="D10" s="7" t="str">
        <f>IF($B10="N/A","N/A",IF(C10&gt;100,"No",IF(C10&lt;85,"No","Yes")))</f>
        <v>Yes</v>
      </c>
      <c r="E10" s="4">
        <v>82.183793218999995</v>
      </c>
      <c r="F10" s="7" t="str">
        <f>IF($B10="N/A","N/A",IF(E10&gt;100,"No",IF(E10&lt;85,"No","Yes")))</f>
        <v>No</v>
      </c>
      <c r="G10" s="4">
        <v>82.323041681999996</v>
      </c>
      <c r="H10" s="7" t="str">
        <f>IF($B10="N/A","N/A",IF(G10&gt;100,"No",IF(G10&lt;85,"No","Yes")))</f>
        <v>No</v>
      </c>
      <c r="I10" s="8">
        <v>-4.78</v>
      </c>
      <c r="J10" s="8">
        <v>0.1694</v>
      </c>
      <c r="K10" s="25" t="s">
        <v>734</v>
      </c>
      <c r="L10" s="85" t="str">
        <f t="shared" si="0"/>
        <v>Yes</v>
      </c>
    </row>
    <row r="11" spans="1:12" x14ac:dyDescent="0.25">
      <c r="A11" s="142" t="s">
        <v>94</v>
      </c>
      <c r="B11" s="5" t="s">
        <v>300</v>
      </c>
      <c r="C11" s="4">
        <v>74.262957810000003</v>
      </c>
      <c r="D11" s="7" t="str">
        <f>IF($B11="N/A","N/A",IF(C11&gt;100,"No",IF(C11&lt;80,"No","Yes")))</f>
        <v>No</v>
      </c>
      <c r="E11" s="4">
        <v>39.568984137000001</v>
      </c>
      <c r="F11" s="7" t="str">
        <f>IF($B11="N/A","N/A",IF(E11&gt;100,"No",IF(E11&lt;80,"No","Yes")))</f>
        <v>No</v>
      </c>
      <c r="G11" s="4">
        <v>36.629980637999999</v>
      </c>
      <c r="H11" s="7" t="str">
        <f>IF($B11="N/A","N/A",IF(G11&gt;100,"No",IF(G11&lt;80,"No","Yes")))</f>
        <v>No</v>
      </c>
      <c r="I11" s="8">
        <v>-46.7</v>
      </c>
      <c r="J11" s="8">
        <v>-7.43</v>
      </c>
      <c r="K11" s="25" t="s">
        <v>734</v>
      </c>
      <c r="L11" s="85" t="str">
        <f t="shared" si="0"/>
        <v>Yes</v>
      </c>
    </row>
    <row r="12" spans="1:12" x14ac:dyDescent="0.25">
      <c r="A12" s="142" t="s">
        <v>95</v>
      </c>
      <c r="B12" s="5" t="s">
        <v>300</v>
      </c>
      <c r="C12" s="4">
        <v>70.057776813000004</v>
      </c>
      <c r="D12" s="7" t="str">
        <f>IF($B12="N/A","N/A",IF(C12&gt;100,"No",IF(C12&lt;80,"No","Yes")))</f>
        <v>No</v>
      </c>
      <c r="E12" s="4">
        <v>43.228381374999998</v>
      </c>
      <c r="F12" s="7" t="str">
        <f>IF($B12="N/A","N/A",IF(E12&gt;100,"No",IF(E12&lt;80,"No","Yes")))</f>
        <v>No</v>
      </c>
      <c r="G12" s="4">
        <v>35.215016751999997</v>
      </c>
      <c r="H12" s="7" t="str">
        <f>IF($B12="N/A","N/A",IF(G12&gt;100,"No",IF(G12&lt;80,"No","Yes")))</f>
        <v>No</v>
      </c>
      <c r="I12" s="8">
        <v>-38.299999999999997</v>
      </c>
      <c r="J12" s="8">
        <v>-18.5</v>
      </c>
      <c r="K12" s="25" t="s">
        <v>734</v>
      </c>
      <c r="L12" s="85" t="str">
        <f t="shared" si="0"/>
        <v>Yes</v>
      </c>
    </row>
    <row r="13" spans="1:12" x14ac:dyDescent="0.25">
      <c r="A13" s="84" t="s">
        <v>96</v>
      </c>
      <c r="B13" s="21" t="s">
        <v>213</v>
      </c>
      <c r="C13" s="22">
        <v>557246.19999999995</v>
      </c>
      <c r="D13" s="7" t="str">
        <f t="shared" ref="D13:D44" si="1">IF($B13="N/A","N/A",IF(C13&gt;10,"No",IF(C13&lt;-10,"No","Yes")))</f>
        <v>N/A</v>
      </c>
      <c r="E13" s="22">
        <v>357924.94</v>
      </c>
      <c r="F13" s="7" t="str">
        <f t="shared" ref="F13:F44" si="2">IF($B13="N/A","N/A",IF(E13&gt;10,"No",IF(E13&lt;-10,"No","Yes")))</f>
        <v>N/A</v>
      </c>
      <c r="G13" s="22">
        <v>364201.18</v>
      </c>
      <c r="H13" s="7" t="str">
        <f t="shared" ref="H13:H44" si="3">IF($B13="N/A","N/A",IF(G13&gt;10,"No",IF(G13&lt;-10,"No","Yes")))</f>
        <v>N/A</v>
      </c>
      <c r="I13" s="8">
        <v>-35.799999999999997</v>
      </c>
      <c r="J13" s="8">
        <v>1.754</v>
      </c>
      <c r="K13" s="25" t="s">
        <v>734</v>
      </c>
      <c r="L13" s="85" t="str">
        <f t="shared" si="0"/>
        <v>Yes</v>
      </c>
    </row>
    <row r="14" spans="1:12" x14ac:dyDescent="0.25">
      <c r="A14" s="84" t="s">
        <v>100</v>
      </c>
      <c r="B14" s="21" t="s">
        <v>213</v>
      </c>
      <c r="C14" s="22">
        <v>189891</v>
      </c>
      <c r="D14" s="7" t="str">
        <f t="shared" si="1"/>
        <v>N/A</v>
      </c>
      <c r="E14" s="22">
        <v>192905</v>
      </c>
      <c r="F14" s="7" t="str">
        <f t="shared" si="2"/>
        <v>N/A</v>
      </c>
      <c r="G14" s="22">
        <v>196528</v>
      </c>
      <c r="H14" s="7" t="str">
        <f t="shared" si="3"/>
        <v>N/A</v>
      </c>
      <c r="I14" s="8">
        <v>1.587</v>
      </c>
      <c r="J14" s="8">
        <v>1.8779999999999999</v>
      </c>
      <c r="K14" s="25" t="s">
        <v>734</v>
      </c>
      <c r="L14" s="85" t="str">
        <f t="shared" si="0"/>
        <v>Yes</v>
      </c>
    </row>
    <row r="15" spans="1:12" x14ac:dyDescent="0.25">
      <c r="A15" s="84" t="s">
        <v>974</v>
      </c>
      <c r="B15" s="21" t="s">
        <v>213</v>
      </c>
      <c r="C15" s="22">
        <v>63097</v>
      </c>
      <c r="D15" s="7" t="str">
        <f t="shared" si="1"/>
        <v>N/A</v>
      </c>
      <c r="E15" s="22">
        <v>63833</v>
      </c>
      <c r="F15" s="7" t="str">
        <f t="shared" si="2"/>
        <v>N/A</v>
      </c>
      <c r="G15" s="22">
        <v>64596</v>
      </c>
      <c r="H15" s="7" t="str">
        <f t="shared" si="3"/>
        <v>N/A</v>
      </c>
      <c r="I15" s="8">
        <v>1.1659999999999999</v>
      </c>
      <c r="J15" s="8">
        <v>1.1950000000000001</v>
      </c>
      <c r="K15" s="25" t="s">
        <v>734</v>
      </c>
      <c r="L15" s="85" t="str">
        <f t="shared" si="0"/>
        <v>Yes</v>
      </c>
    </row>
    <row r="16" spans="1:12" x14ac:dyDescent="0.25">
      <c r="A16" s="84" t="s">
        <v>975</v>
      </c>
      <c r="B16" s="21" t="s">
        <v>213</v>
      </c>
      <c r="C16" s="22">
        <v>8245</v>
      </c>
      <c r="D16" s="7" t="str">
        <f t="shared" si="1"/>
        <v>N/A</v>
      </c>
      <c r="E16" s="22">
        <v>8600</v>
      </c>
      <c r="F16" s="7" t="str">
        <f t="shared" si="2"/>
        <v>N/A</v>
      </c>
      <c r="G16" s="22">
        <v>9005</v>
      </c>
      <c r="H16" s="7" t="str">
        <f t="shared" si="3"/>
        <v>N/A</v>
      </c>
      <c r="I16" s="8">
        <v>4.306</v>
      </c>
      <c r="J16" s="8">
        <v>4.7089999999999996</v>
      </c>
      <c r="K16" s="25" t="s">
        <v>734</v>
      </c>
      <c r="L16" s="85" t="str">
        <f t="shared" si="0"/>
        <v>Yes</v>
      </c>
    </row>
    <row r="17" spans="1:12" x14ac:dyDescent="0.25">
      <c r="A17" s="84" t="s">
        <v>976</v>
      </c>
      <c r="B17" s="21" t="s">
        <v>213</v>
      </c>
      <c r="C17" s="22">
        <v>42096</v>
      </c>
      <c r="D17" s="7" t="str">
        <f t="shared" si="1"/>
        <v>N/A</v>
      </c>
      <c r="E17" s="22">
        <v>42203</v>
      </c>
      <c r="F17" s="7" t="str">
        <f t="shared" si="2"/>
        <v>N/A</v>
      </c>
      <c r="G17" s="22">
        <v>43678</v>
      </c>
      <c r="H17" s="7" t="str">
        <f t="shared" si="3"/>
        <v>N/A</v>
      </c>
      <c r="I17" s="8">
        <v>0.25419999999999998</v>
      </c>
      <c r="J17" s="8">
        <v>3.4950000000000001</v>
      </c>
      <c r="K17" s="25" t="s">
        <v>734</v>
      </c>
      <c r="L17" s="85" t="str">
        <f t="shared" si="0"/>
        <v>Yes</v>
      </c>
    </row>
    <row r="18" spans="1:12" x14ac:dyDescent="0.25">
      <c r="A18" s="84" t="s">
        <v>977</v>
      </c>
      <c r="B18" s="21" t="s">
        <v>213</v>
      </c>
      <c r="C18" s="22">
        <v>76453</v>
      </c>
      <c r="D18" s="7" t="str">
        <f t="shared" si="1"/>
        <v>N/A</v>
      </c>
      <c r="E18" s="22">
        <v>78269</v>
      </c>
      <c r="F18" s="7" t="str">
        <f t="shared" si="2"/>
        <v>N/A</v>
      </c>
      <c r="G18" s="22">
        <v>79249</v>
      </c>
      <c r="H18" s="7" t="str">
        <f t="shared" si="3"/>
        <v>N/A</v>
      </c>
      <c r="I18" s="8">
        <v>2.375</v>
      </c>
      <c r="J18" s="8">
        <v>1.252</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247592</v>
      </c>
      <c r="D20" s="7" t="str">
        <f t="shared" si="1"/>
        <v>N/A</v>
      </c>
      <c r="E20" s="22">
        <v>190192</v>
      </c>
      <c r="F20" s="7" t="str">
        <f t="shared" si="2"/>
        <v>N/A</v>
      </c>
      <c r="G20" s="22">
        <v>193393</v>
      </c>
      <c r="H20" s="7" t="str">
        <f t="shared" si="3"/>
        <v>N/A</v>
      </c>
      <c r="I20" s="8">
        <v>-23.2</v>
      </c>
      <c r="J20" s="8">
        <v>1.6830000000000001</v>
      </c>
      <c r="K20" s="25" t="s">
        <v>734</v>
      </c>
      <c r="L20" s="85" t="str">
        <f t="shared" si="0"/>
        <v>Yes</v>
      </c>
    </row>
    <row r="21" spans="1:12" x14ac:dyDescent="0.25">
      <c r="A21" s="84" t="s">
        <v>979</v>
      </c>
      <c r="B21" s="21" t="s">
        <v>213</v>
      </c>
      <c r="C21" s="22">
        <v>96292</v>
      </c>
      <c r="D21" s="7" t="str">
        <f t="shared" si="1"/>
        <v>N/A</v>
      </c>
      <c r="E21" s="22">
        <v>66257</v>
      </c>
      <c r="F21" s="7" t="str">
        <f t="shared" si="2"/>
        <v>N/A</v>
      </c>
      <c r="G21" s="22">
        <v>66142</v>
      </c>
      <c r="H21" s="7" t="str">
        <f t="shared" si="3"/>
        <v>N/A</v>
      </c>
      <c r="I21" s="8">
        <v>-31.2</v>
      </c>
      <c r="J21" s="8">
        <v>-0.17399999999999999</v>
      </c>
      <c r="K21" s="25" t="s">
        <v>734</v>
      </c>
      <c r="L21" s="85" t="str">
        <f t="shared" si="0"/>
        <v>Yes</v>
      </c>
    </row>
    <row r="22" spans="1:12" x14ac:dyDescent="0.25">
      <c r="A22" s="84" t="s">
        <v>980</v>
      </c>
      <c r="B22" s="21" t="s">
        <v>213</v>
      </c>
      <c r="C22" s="22">
        <v>2284</v>
      </c>
      <c r="D22" s="7" t="str">
        <f t="shared" si="1"/>
        <v>N/A</v>
      </c>
      <c r="E22" s="22">
        <v>2059</v>
      </c>
      <c r="F22" s="7" t="str">
        <f t="shared" si="2"/>
        <v>N/A</v>
      </c>
      <c r="G22" s="22">
        <v>1651</v>
      </c>
      <c r="H22" s="7" t="str">
        <f t="shared" si="3"/>
        <v>N/A</v>
      </c>
      <c r="I22" s="8">
        <v>-9.85</v>
      </c>
      <c r="J22" s="8">
        <v>-19.8</v>
      </c>
      <c r="K22" s="25" t="s">
        <v>734</v>
      </c>
      <c r="L22" s="85" t="str">
        <f t="shared" si="0"/>
        <v>Yes</v>
      </c>
    </row>
    <row r="23" spans="1:12" x14ac:dyDescent="0.25">
      <c r="A23" s="84" t="s">
        <v>981</v>
      </c>
      <c r="B23" s="21" t="s">
        <v>213</v>
      </c>
      <c r="C23" s="22">
        <v>99469</v>
      </c>
      <c r="D23" s="7" t="str">
        <f>IF($B23="N/A","N/A",IF(C23&gt;10,"No",IF(C23&lt;-10,"No","Yes")))</f>
        <v>N/A</v>
      </c>
      <c r="E23" s="22">
        <v>77976</v>
      </c>
      <c r="F23" s="7" t="str">
        <f t="shared" si="2"/>
        <v>N/A</v>
      </c>
      <c r="G23" s="22">
        <v>80370</v>
      </c>
      <c r="H23" s="7" t="str">
        <f t="shared" si="3"/>
        <v>N/A</v>
      </c>
      <c r="I23" s="8">
        <v>-21.6</v>
      </c>
      <c r="J23" s="8">
        <v>3.07</v>
      </c>
      <c r="K23" s="25" t="s">
        <v>734</v>
      </c>
      <c r="L23" s="85" t="str">
        <f t="shared" si="0"/>
        <v>Yes</v>
      </c>
    </row>
    <row r="24" spans="1:12" x14ac:dyDescent="0.25">
      <c r="A24" s="84" t="s">
        <v>982</v>
      </c>
      <c r="B24" s="21" t="s">
        <v>213</v>
      </c>
      <c r="C24" s="22">
        <v>49547</v>
      </c>
      <c r="D24" s="7" t="str">
        <f t="shared" si="1"/>
        <v>N/A</v>
      </c>
      <c r="E24" s="22">
        <v>43900</v>
      </c>
      <c r="F24" s="7" t="str">
        <f t="shared" si="2"/>
        <v>N/A</v>
      </c>
      <c r="G24" s="22">
        <v>45230</v>
      </c>
      <c r="H24" s="7" t="str">
        <f t="shared" si="3"/>
        <v>N/A</v>
      </c>
      <c r="I24" s="8">
        <v>-11.4</v>
      </c>
      <c r="J24" s="8">
        <v>3.03</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182554</v>
      </c>
      <c r="D26" s="7" t="str">
        <f t="shared" si="1"/>
        <v>N/A</v>
      </c>
      <c r="E26" s="22">
        <v>41669</v>
      </c>
      <c r="F26" s="7" t="str">
        <f t="shared" si="2"/>
        <v>N/A</v>
      </c>
      <c r="G26" s="22">
        <v>39252</v>
      </c>
      <c r="H26" s="7" t="str">
        <f t="shared" si="3"/>
        <v>N/A</v>
      </c>
      <c r="I26" s="8">
        <v>-77.2</v>
      </c>
      <c r="J26" s="8">
        <v>-5.8</v>
      </c>
      <c r="K26" s="25" t="s">
        <v>734</v>
      </c>
      <c r="L26" s="85" t="str">
        <f t="shared" si="0"/>
        <v>Yes</v>
      </c>
    </row>
    <row r="27" spans="1:12" x14ac:dyDescent="0.25">
      <c r="A27" s="84" t="s">
        <v>984</v>
      </c>
      <c r="B27" s="21" t="s">
        <v>213</v>
      </c>
      <c r="C27" s="22">
        <v>44067</v>
      </c>
      <c r="D27" s="7" t="str">
        <f t="shared" si="1"/>
        <v>N/A</v>
      </c>
      <c r="E27" s="22">
        <v>2297</v>
      </c>
      <c r="F27" s="7" t="str">
        <f t="shared" si="2"/>
        <v>N/A</v>
      </c>
      <c r="G27" s="22">
        <v>987</v>
      </c>
      <c r="H27" s="7" t="str">
        <f t="shared" si="3"/>
        <v>N/A</v>
      </c>
      <c r="I27" s="8">
        <v>-94.8</v>
      </c>
      <c r="J27" s="8">
        <v>-57</v>
      </c>
      <c r="K27" s="25" t="s">
        <v>734</v>
      </c>
      <c r="L27" s="85" t="str">
        <f t="shared" si="0"/>
        <v>No</v>
      </c>
    </row>
    <row r="28" spans="1:12" x14ac:dyDescent="0.25">
      <c r="A28" s="84" t="s">
        <v>985</v>
      </c>
      <c r="B28" s="21" t="s">
        <v>213</v>
      </c>
      <c r="C28" s="22">
        <v>9543</v>
      </c>
      <c r="D28" s="7" t="str">
        <f t="shared" si="1"/>
        <v>N/A</v>
      </c>
      <c r="E28" s="22">
        <v>513</v>
      </c>
      <c r="F28" s="7" t="str">
        <f t="shared" si="2"/>
        <v>N/A</v>
      </c>
      <c r="G28" s="22">
        <v>99</v>
      </c>
      <c r="H28" s="7" t="str">
        <f t="shared" si="3"/>
        <v>N/A</v>
      </c>
      <c r="I28" s="8">
        <v>-94.6</v>
      </c>
      <c r="J28" s="8">
        <v>-80.7</v>
      </c>
      <c r="K28" s="25" t="s">
        <v>734</v>
      </c>
      <c r="L28" s="85" t="str">
        <f t="shared" si="0"/>
        <v>No</v>
      </c>
    </row>
    <row r="29" spans="1:12" x14ac:dyDescent="0.25">
      <c r="A29" s="84" t="s">
        <v>986</v>
      </c>
      <c r="B29" s="21" t="s">
        <v>213</v>
      </c>
      <c r="C29" s="22">
        <v>7530</v>
      </c>
      <c r="D29" s="7" t="str">
        <f t="shared" si="1"/>
        <v>N/A</v>
      </c>
      <c r="E29" s="22">
        <v>3137</v>
      </c>
      <c r="F29" s="7" t="str">
        <f t="shared" si="2"/>
        <v>N/A</v>
      </c>
      <c r="G29" s="22">
        <v>3337</v>
      </c>
      <c r="H29" s="7" t="str">
        <f t="shared" si="3"/>
        <v>N/A</v>
      </c>
      <c r="I29" s="8">
        <v>-58.3</v>
      </c>
      <c r="J29" s="8">
        <v>6.3760000000000003</v>
      </c>
      <c r="K29" s="25" t="s">
        <v>734</v>
      </c>
      <c r="L29" s="85" t="str">
        <f t="shared" si="0"/>
        <v>Yes</v>
      </c>
    </row>
    <row r="30" spans="1:12" x14ac:dyDescent="0.25">
      <c r="A30" s="84" t="s">
        <v>987</v>
      </c>
      <c r="B30" s="21" t="s">
        <v>213</v>
      </c>
      <c r="C30" s="22">
        <v>98213</v>
      </c>
      <c r="D30" s="7" t="str">
        <f t="shared" si="1"/>
        <v>N/A</v>
      </c>
      <c r="E30" s="22">
        <v>32483</v>
      </c>
      <c r="F30" s="7" t="str">
        <f t="shared" si="2"/>
        <v>N/A</v>
      </c>
      <c r="G30" s="22">
        <v>32664</v>
      </c>
      <c r="H30" s="7" t="str">
        <f t="shared" si="3"/>
        <v>N/A</v>
      </c>
      <c r="I30" s="8">
        <v>-66.900000000000006</v>
      </c>
      <c r="J30" s="8">
        <v>0.55720000000000003</v>
      </c>
      <c r="K30" s="25" t="s">
        <v>734</v>
      </c>
      <c r="L30" s="85" t="str">
        <f t="shared" si="0"/>
        <v>Yes</v>
      </c>
    </row>
    <row r="31" spans="1:12" x14ac:dyDescent="0.25">
      <c r="A31" s="84" t="s">
        <v>988</v>
      </c>
      <c r="B31" s="21" t="s">
        <v>213</v>
      </c>
      <c r="C31" s="22">
        <v>14269</v>
      </c>
      <c r="D31" s="7" t="str">
        <f t="shared" si="1"/>
        <v>N/A</v>
      </c>
      <c r="E31" s="22">
        <v>1105</v>
      </c>
      <c r="F31" s="7" t="str">
        <f t="shared" si="2"/>
        <v>N/A</v>
      </c>
      <c r="G31" s="22">
        <v>512</v>
      </c>
      <c r="H31" s="7" t="str">
        <f t="shared" si="3"/>
        <v>N/A</v>
      </c>
      <c r="I31" s="8">
        <v>-92.3</v>
      </c>
      <c r="J31" s="8">
        <v>-53.7</v>
      </c>
      <c r="K31" s="25" t="s">
        <v>734</v>
      </c>
      <c r="L31" s="85" t="str">
        <f t="shared" si="0"/>
        <v>No</v>
      </c>
    </row>
    <row r="32" spans="1:12" x14ac:dyDescent="0.25">
      <c r="A32" s="84" t="s">
        <v>989</v>
      </c>
      <c r="B32" s="21" t="s">
        <v>213</v>
      </c>
      <c r="C32" s="22">
        <v>8909</v>
      </c>
      <c r="D32" s="7" t="str">
        <f t="shared" si="1"/>
        <v>N/A</v>
      </c>
      <c r="E32" s="22">
        <v>2129</v>
      </c>
      <c r="F32" s="7" t="str">
        <f t="shared" si="2"/>
        <v>N/A</v>
      </c>
      <c r="G32" s="22">
        <v>1652</v>
      </c>
      <c r="H32" s="7" t="str">
        <f t="shared" si="3"/>
        <v>N/A</v>
      </c>
      <c r="I32" s="8">
        <v>-76.099999999999994</v>
      </c>
      <c r="J32" s="8">
        <v>-22.4</v>
      </c>
      <c r="K32" s="25" t="s">
        <v>734</v>
      </c>
      <c r="L32" s="85" t="str">
        <f t="shared" si="0"/>
        <v>Yes</v>
      </c>
    </row>
    <row r="33" spans="1:12" x14ac:dyDescent="0.25">
      <c r="A33" s="84" t="s">
        <v>990</v>
      </c>
      <c r="B33" s="21" t="s">
        <v>213</v>
      </c>
      <c r="C33" s="22">
        <v>23</v>
      </c>
      <c r="D33" s="7" t="str">
        <f t="shared" si="1"/>
        <v>N/A</v>
      </c>
      <c r="E33" s="22">
        <v>11</v>
      </c>
      <c r="F33" s="7" t="str">
        <f t="shared" si="2"/>
        <v>N/A</v>
      </c>
      <c r="G33" s="22">
        <v>11</v>
      </c>
      <c r="H33" s="7" t="str">
        <f t="shared" si="3"/>
        <v>N/A</v>
      </c>
      <c r="I33" s="8">
        <v>-78.3</v>
      </c>
      <c r="J33" s="8">
        <v>-80</v>
      </c>
      <c r="K33" s="25" t="s">
        <v>734</v>
      </c>
      <c r="L33" s="85" t="str">
        <f t="shared" si="0"/>
        <v>No</v>
      </c>
    </row>
    <row r="34" spans="1:12" x14ac:dyDescent="0.25">
      <c r="A34" s="84" t="s">
        <v>105</v>
      </c>
      <c r="B34" s="21" t="s">
        <v>213</v>
      </c>
      <c r="C34" s="22">
        <v>73732</v>
      </c>
      <c r="D34" s="7" t="str">
        <f t="shared" si="1"/>
        <v>N/A</v>
      </c>
      <c r="E34" s="22">
        <v>22550</v>
      </c>
      <c r="F34" s="7" t="str">
        <f t="shared" si="2"/>
        <v>N/A</v>
      </c>
      <c r="G34" s="22">
        <v>21789</v>
      </c>
      <c r="H34" s="7" t="str">
        <f t="shared" si="3"/>
        <v>N/A</v>
      </c>
      <c r="I34" s="8">
        <v>-69.400000000000006</v>
      </c>
      <c r="J34" s="8">
        <v>-3.37</v>
      </c>
      <c r="K34" s="25" t="s">
        <v>734</v>
      </c>
      <c r="L34" s="85" t="str">
        <f t="shared" si="0"/>
        <v>Yes</v>
      </c>
    </row>
    <row r="35" spans="1:12" x14ac:dyDescent="0.25">
      <c r="A35" s="84" t="s">
        <v>991</v>
      </c>
      <c r="B35" s="21" t="s">
        <v>213</v>
      </c>
      <c r="C35" s="22">
        <v>24071</v>
      </c>
      <c r="D35" s="7" t="str">
        <f t="shared" si="1"/>
        <v>N/A</v>
      </c>
      <c r="E35" s="22">
        <v>2098</v>
      </c>
      <c r="F35" s="7" t="str">
        <f t="shared" si="2"/>
        <v>N/A</v>
      </c>
      <c r="G35" s="22">
        <v>747</v>
      </c>
      <c r="H35" s="7" t="str">
        <f t="shared" si="3"/>
        <v>N/A</v>
      </c>
      <c r="I35" s="8">
        <v>-91.3</v>
      </c>
      <c r="J35" s="8">
        <v>-64.400000000000006</v>
      </c>
      <c r="K35" s="25" t="s">
        <v>734</v>
      </c>
      <c r="L35" s="85" t="str">
        <f t="shared" si="0"/>
        <v>No</v>
      </c>
    </row>
    <row r="36" spans="1:12" x14ac:dyDescent="0.25">
      <c r="A36" s="84" t="s">
        <v>992</v>
      </c>
      <c r="B36" s="21" t="s">
        <v>213</v>
      </c>
      <c r="C36" s="22">
        <v>10044</v>
      </c>
      <c r="D36" s="7" t="str">
        <f t="shared" si="1"/>
        <v>N/A</v>
      </c>
      <c r="E36" s="22">
        <v>1337</v>
      </c>
      <c r="F36" s="7" t="str">
        <f t="shared" si="2"/>
        <v>N/A</v>
      </c>
      <c r="G36" s="22">
        <v>223</v>
      </c>
      <c r="H36" s="7" t="str">
        <f t="shared" si="3"/>
        <v>N/A</v>
      </c>
      <c r="I36" s="8">
        <v>-86.7</v>
      </c>
      <c r="J36" s="8">
        <v>-83.3</v>
      </c>
      <c r="K36" s="25" t="s">
        <v>734</v>
      </c>
      <c r="L36" s="85" t="str">
        <f t="shared" si="0"/>
        <v>No</v>
      </c>
    </row>
    <row r="37" spans="1:12" x14ac:dyDescent="0.25">
      <c r="A37" s="84" t="s">
        <v>993</v>
      </c>
      <c r="B37" s="21" t="s">
        <v>213</v>
      </c>
      <c r="C37" s="22">
        <v>8893</v>
      </c>
      <c r="D37" s="7" t="str">
        <f t="shared" si="1"/>
        <v>N/A</v>
      </c>
      <c r="E37" s="22">
        <v>4354</v>
      </c>
      <c r="F37" s="7" t="str">
        <f t="shared" si="2"/>
        <v>N/A</v>
      </c>
      <c r="G37" s="22">
        <v>3627</v>
      </c>
      <c r="H37" s="7" t="str">
        <f t="shared" si="3"/>
        <v>N/A</v>
      </c>
      <c r="I37" s="8">
        <v>-51</v>
      </c>
      <c r="J37" s="8">
        <v>-16.7</v>
      </c>
      <c r="K37" s="25" t="s">
        <v>734</v>
      </c>
      <c r="L37" s="85" t="str">
        <f t="shared" si="0"/>
        <v>Yes</v>
      </c>
    </row>
    <row r="38" spans="1:12" x14ac:dyDescent="0.25">
      <c r="A38" s="84" t="s">
        <v>994</v>
      </c>
      <c r="B38" s="21" t="s">
        <v>213</v>
      </c>
      <c r="C38" s="22">
        <v>6724</v>
      </c>
      <c r="D38" s="7" t="str">
        <f t="shared" si="1"/>
        <v>N/A</v>
      </c>
      <c r="E38" s="22">
        <v>11077</v>
      </c>
      <c r="F38" s="7" t="str">
        <f t="shared" si="2"/>
        <v>N/A</v>
      </c>
      <c r="G38" s="22">
        <v>15190</v>
      </c>
      <c r="H38" s="7" t="str">
        <f t="shared" si="3"/>
        <v>N/A</v>
      </c>
      <c r="I38" s="8">
        <v>64.739999999999995</v>
      </c>
      <c r="J38" s="8">
        <v>37.130000000000003</v>
      </c>
      <c r="K38" s="25" t="s">
        <v>734</v>
      </c>
      <c r="L38" s="85" t="str">
        <f t="shared" si="0"/>
        <v>No</v>
      </c>
    </row>
    <row r="39" spans="1:12" x14ac:dyDescent="0.25">
      <c r="A39" s="84" t="s">
        <v>995</v>
      </c>
      <c r="B39" s="21" t="s">
        <v>213</v>
      </c>
      <c r="C39" s="22">
        <v>17355</v>
      </c>
      <c r="D39" s="7" t="str">
        <f t="shared" si="1"/>
        <v>N/A</v>
      </c>
      <c r="E39" s="22">
        <v>2183</v>
      </c>
      <c r="F39" s="7" t="str">
        <f t="shared" si="2"/>
        <v>N/A</v>
      </c>
      <c r="G39" s="22">
        <v>831</v>
      </c>
      <c r="H39" s="7" t="str">
        <f t="shared" si="3"/>
        <v>N/A</v>
      </c>
      <c r="I39" s="8">
        <v>-87.4</v>
      </c>
      <c r="J39" s="8">
        <v>-61.9</v>
      </c>
      <c r="K39" s="25" t="s">
        <v>734</v>
      </c>
      <c r="L39" s="85" t="str">
        <f t="shared" si="0"/>
        <v>No</v>
      </c>
    </row>
    <row r="40" spans="1:12" x14ac:dyDescent="0.25">
      <c r="A40" s="84" t="s">
        <v>996</v>
      </c>
      <c r="B40" s="21" t="s">
        <v>213</v>
      </c>
      <c r="C40" s="22">
        <v>6645</v>
      </c>
      <c r="D40" s="7" t="str">
        <f t="shared" si="1"/>
        <v>N/A</v>
      </c>
      <c r="E40" s="22">
        <v>1501</v>
      </c>
      <c r="F40" s="7" t="str">
        <f t="shared" si="2"/>
        <v>N/A</v>
      </c>
      <c r="G40" s="22">
        <v>1171</v>
      </c>
      <c r="H40" s="7" t="str">
        <f t="shared" si="3"/>
        <v>N/A</v>
      </c>
      <c r="I40" s="8">
        <v>-77.400000000000006</v>
      </c>
      <c r="J40" s="8">
        <v>-22</v>
      </c>
      <c r="K40" s="25" t="s">
        <v>734</v>
      </c>
      <c r="L40" s="85" t="str">
        <f t="shared" si="0"/>
        <v>Yes</v>
      </c>
    </row>
    <row r="41" spans="1:12" x14ac:dyDescent="0.25">
      <c r="A41" s="142" t="s">
        <v>84</v>
      </c>
      <c r="B41" s="21" t="s">
        <v>213</v>
      </c>
      <c r="C41" s="26">
        <v>6702969846</v>
      </c>
      <c r="D41" s="7" t="str">
        <f t="shared" si="1"/>
        <v>N/A</v>
      </c>
      <c r="E41" s="26">
        <v>6100841951</v>
      </c>
      <c r="F41" s="7" t="str">
        <f t="shared" si="2"/>
        <v>N/A</v>
      </c>
      <c r="G41" s="26">
        <v>6535797827</v>
      </c>
      <c r="H41" s="7" t="str">
        <f t="shared" si="3"/>
        <v>N/A</v>
      </c>
      <c r="I41" s="8">
        <v>-8.98</v>
      </c>
      <c r="J41" s="8">
        <v>7.1289999999999996</v>
      </c>
      <c r="K41" s="25" t="s">
        <v>734</v>
      </c>
      <c r="L41" s="85" t="str">
        <f t="shared" si="0"/>
        <v>Yes</v>
      </c>
    </row>
    <row r="42" spans="1:12" x14ac:dyDescent="0.25">
      <c r="A42" s="142" t="s">
        <v>1474</v>
      </c>
      <c r="B42" s="21" t="s">
        <v>213</v>
      </c>
      <c r="C42" s="26">
        <v>9661.6739087999995</v>
      </c>
      <c r="D42" s="7" t="str">
        <f t="shared" si="1"/>
        <v>N/A</v>
      </c>
      <c r="E42" s="26">
        <v>13638.774269</v>
      </c>
      <c r="F42" s="7" t="str">
        <f t="shared" si="2"/>
        <v>N/A</v>
      </c>
      <c r="G42" s="26">
        <v>14493.012331</v>
      </c>
      <c r="H42" s="7" t="str">
        <f t="shared" si="3"/>
        <v>N/A</v>
      </c>
      <c r="I42" s="8">
        <v>41.16</v>
      </c>
      <c r="J42" s="8">
        <v>6.2629999999999999</v>
      </c>
      <c r="K42" s="25" t="s">
        <v>734</v>
      </c>
      <c r="L42" s="85" t="str">
        <f t="shared" si="0"/>
        <v>Yes</v>
      </c>
    </row>
    <row r="43" spans="1:12" x14ac:dyDescent="0.25">
      <c r="A43" s="142" t="s">
        <v>1475</v>
      </c>
      <c r="B43" s="21" t="s">
        <v>213</v>
      </c>
      <c r="C43" s="26">
        <v>11864.419406999999</v>
      </c>
      <c r="D43" s="7" t="str">
        <f t="shared" si="1"/>
        <v>N/A</v>
      </c>
      <c r="E43" s="26">
        <v>17584.464254999999</v>
      </c>
      <c r="F43" s="7" t="str">
        <f t="shared" si="2"/>
        <v>N/A</v>
      </c>
      <c r="G43" s="26">
        <v>18713.166125</v>
      </c>
      <c r="H43" s="7" t="str">
        <f t="shared" si="3"/>
        <v>N/A</v>
      </c>
      <c r="I43" s="8">
        <v>48.21</v>
      </c>
      <c r="J43" s="8">
        <v>6.4189999999999996</v>
      </c>
      <c r="K43" s="25" t="s">
        <v>734</v>
      </c>
      <c r="L43" s="85" t="str">
        <f t="shared" si="0"/>
        <v>Yes</v>
      </c>
    </row>
    <row r="44" spans="1:12" x14ac:dyDescent="0.25">
      <c r="A44" s="116" t="s">
        <v>107</v>
      </c>
      <c r="B44" s="21" t="s">
        <v>213</v>
      </c>
      <c r="C44" s="26">
        <v>555551611</v>
      </c>
      <c r="D44" s="7" t="str">
        <f t="shared" si="1"/>
        <v>N/A</v>
      </c>
      <c r="E44" s="26">
        <v>264678155</v>
      </c>
      <c r="F44" s="7" t="str">
        <f t="shared" si="2"/>
        <v>N/A</v>
      </c>
      <c r="G44" s="26">
        <v>275264171</v>
      </c>
      <c r="H44" s="7" t="str">
        <f t="shared" si="3"/>
        <v>N/A</v>
      </c>
      <c r="I44" s="8">
        <v>-52.4</v>
      </c>
      <c r="J44" s="8">
        <v>4</v>
      </c>
      <c r="K44" s="25" t="s">
        <v>734</v>
      </c>
      <c r="L44" s="85" t="str">
        <f t="shared" si="0"/>
        <v>Yes</v>
      </c>
    </row>
    <row r="45" spans="1:12" x14ac:dyDescent="0.25">
      <c r="A45" s="142" t="s">
        <v>158</v>
      </c>
      <c r="B45" s="25" t="s">
        <v>217</v>
      </c>
      <c r="C45" s="1">
        <v>6668</v>
      </c>
      <c r="D45" s="7" t="str">
        <f>IF($B45="N/A","N/A",IF(C45&gt;0,"No",IF(C45&lt;0,"No","Yes")))</f>
        <v>No</v>
      </c>
      <c r="E45" s="1">
        <v>374</v>
      </c>
      <c r="F45" s="7" t="str">
        <f>IF($B45="N/A","N/A",IF(E45&gt;0,"No",IF(E45&lt;0,"No","Yes")))</f>
        <v>No</v>
      </c>
      <c r="G45" s="1">
        <v>913</v>
      </c>
      <c r="H45" s="7" t="str">
        <f>IF($B45="N/A","N/A",IF(G45&gt;0,"No",IF(G45&lt;0,"No","Yes")))</f>
        <v>No</v>
      </c>
      <c r="I45" s="8">
        <v>-94.4</v>
      </c>
      <c r="J45" s="8">
        <v>144.1</v>
      </c>
      <c r="K45" s="25" t="s">
        <v>734</v>
      </c>
      <c r="L45" s="85" t="str">
        <f t="shared" si="0"/>
        <v>No</v>
      </c>
    </row>
    <row r="46" spans="1:12" x14ac:dyDescent="0.25">
      <c r="A46" s="142" t="s">
        <v>156</v>
      </c>
      <c r="B46" s="21" t="s">
        <v>213</v>
      </c>
      <c r="C46" s="26">
        <v>17171225</v>
      </c>
      <c r="D46" s="7" t="str">
        <f t="shared" ref="D46:D47" si="4">IF($B46="N/A","N/A",IF(C46&gt;10,"No",IF(C46&lt;-10,"No","Yes")))</f>
        <v>N/A</v>
      </c>
      <c r="E46" s="26">
        <v>8175937</v>
      </c>
      <c r="F46" s="7" t="str">
        <f t="shared" ref="F46:F47" si="5">IF($B46="N/A","N/A",IF(E46&gt;10,"No",IF(E46&lt;-10,"No","Yes")))</f>
        <v>N/A</v>
      </c>
      <c r="G46" s="26">
        <v>9602049</v>
      </c>
      <c r="H46" s="7" t="str">
        <f t="shared" ref="H46:H47" si="6">IF($B46="N/A","N/A",IF(G46&gt;10,"No",IF(G46&lt;-10,"No","Yes")))</f>
        <v>N/A</v>
      </c>
      <c r="I46" s="8">
        <v>-52.4</v>
      </c>
      <c r="J46" s="8">
        <v>17.440000000000001</v>
      </c>
      <c r="K46" s="25" t="s">
        <v>734</v>
      </c>
      <c r="L46" s="85" t="str">
        <f t="shared" si="0"/>
        <v>Yes</v>
      </c>
    </row>
    <row r="47" spans="1:12" x14ac:dyDescent="0.25">
      <c r="A47" s="142" t="s">
        <v>1277</v>
      </c>
      <c r="B47" s="21" t="s">
        <v>213</v>
      </c>
      <c r="C47" s="26">
        <v>2575.1687163000001</v>
      </c>
      <c r="D47" s="7" t="str">
        <f t="shared" si="4"/>
        <v>N/A</v>
      </c>
      <c r="E47" s="26">
        <v>21860.794118000002</v>
      </c>
      <c r="F47" s="7" t="str">
        <f t="shared" si="5"/>
        <v>N/A</v>
      </c>
      <c r="G47" s="26">
        <v>10517.030667999999</v>
      </c>
      <c r="H47" s="7" t="str">
        <f t="shared" si="6"/>
        <v>N/A</v>
      </c>
      <c r="I47" s="8">
        <v>748.9</v>
      </c>
      <c r="J47" s="8">
        <v>-51.9</v>
      </c>
      <c r="K47" s="25" t="s">
        <v>734</v>
      </c>
      <c r="L47" s="85" t="str">
        <f>IF(J47="Div by 0", "N/A", IF(OR(J47="N/A",K47="N/A"),"N/A", IF(J47&gt;VALUE(MID(K47,1,2)), "No", IF(J47&lt;-1*VALUE(MID(K47,1,2)), "No", "Yes"))))</f>
        <v>No</v>
      </c>
    </row>
    <row r="48" spans="1:12" x14ac:dyDescent="0.25">
      <c r="A48" s="142" t="s">
        <v>1476</v>
      </c>
      <c r="B48" s="21" t="s">
        <v>213</v>
      </c>
      <c r="C48" s="26">
        <v>18133.947748999999</v>
      </c>
      <c r="D48" s="7" t="str">
        <f t="shared" ref="D48:D74" si="7">IF($B48="N/A","N/A",IF(C48&gt;10,"No",IF(C48&lt;-10,"No","Yes")))</f>
        <v>N/A</v>
      </c>
      <c r="E48" s="26">
        <v>18376.726876000001</v>
      </c>
      <c r="F48" s="7" t="str">
        <f t="shared" ref="F48:F74" si="8">IF($B48="N/A","N/A",IF(E48&gt;10,"No",IF(E48&lt;-10,"No","Yes")))</f>
        <v>N/A</v>
      </c>
      <c r="G48" s="26">
        <v>19357.236337999999</v>
      </c>
      <c r="H48" s="7" t="str">
        <f t="shared" ref="H48:H74" si="9">IF($B48="N/A","N/A",IF(G48&gt;10,"No",IF(G48&lt;-10,"No","Yes")))</f>
        <v>N/A</v>
      </c>
      <c r="I48" s="8">
        <v>1.339</v>
      </c>
      <c r="J48" s="8">
        <v>5.3360000000000003</v>
      </c>
      <c r="K48" s="25" t="s">
        <v>734</v>
      </c>
      <c r="L48" s="85" t="str">
        <f t="shared" ref="L48:L74" si="10">IF(J48="Div by 0", "N/A", IF(K48="N/A","N/A", IF(J48&gt;VALUE(MID(K48,1,2)), "No", IF(J48&lt;-1*VALUE(MID(K48,1,2)), "No", "Yes"))))</f>
        <v>Yes</v>
      </c>
    </row>
    <row r="49" spans="1:12" x14ac:dyDescent="0.25">
      <c r="A49" s="142" t="s">
        <v>1477</v>
      </c>
      <c r="B49" s="21" t="s">
        <v>213</v>
      </c>
      <c r="C49" s="26">
        <v>6565.4669002000001</v>
      </c>
      <c r="D49" s="7" t="str">
        <f t="shared" si="7"/>
        <v>N/A</v>
      </c>
      <c r="E49" s="26">
        <v>7364.4612817999996</v>
      </c>
      <c r="F49" s="7" t="str">
        <f t="shared" si="8"/>
        <v>N/A</v>
      </c>
      <c r="G49" s="26">
        <v>8320.9723357000003</v>
      </c>
      <c r="H49" s="7" t="str">
        <f t="shared" si="9"/>
        <v>N/A</v>
      </c>
      <c r="I49" s="8">
        <v>12.17</v>
      </c>
      <c r="J49" s="8">
        <v>12.99</v>
      </c>
      <c r="K49" s="25" t="s">
        <v>734</v>
      </c>
      <c r="L49" s="85" t="str">
        <f t="shared" si="10"/>
        <v>Yes</v>
      </c>
    </row>
    <row r="50" spans="1:12" x14ac:dyDescent="0.25">
      <c r="A50" s="142" t="s">
        <v>1478</v>
      </c>
      <c r="B50" s="21" t="s">
        <v>213</v>
      </c>
      <c r="C50" s="26">
        <v>26051.635294</v>
      </c>
      <c r="D50" s="7" t="str">
        <f t="shared" si="7"/>
        <v>N/A</v>
      </c>
      <c r="E50" s="26">
        <v>25386.878140000001</v>
      </c>
      <c r="F50" s="7" t="str">
        <f t="shared" si="8"/>
        <v>N/A</v>
      </c>
      <c r="G50" s="26">
        <v>26301.216657000001</v>
      </c>
      <c r="H50" s="7" t="str">
        <f t="shared" si="9"/>
        <v>N/A</v>
      </c>
      <c r="I50" s="8">
        <v>-2.5499999999999998</v>
      </c>
      <c r="J50" s="8">
        <v>3.6019999999999999</v>
      </c>
      <c r="K50" s="25" t="s">
        <v>734</v>
      </c>
      <c r="L50" s="85" t="str">
        <f t="shared" si="10"/>
        <v>Yes</v>
      </c>
    </row>
    <row r="51" spans="1:12" x14ac:dyDescent="0.25">
      <c r="A51" s="142" t="s">
        <v>1479</v>
      </c>
      <c r="B51" s="21" t="s">
        <v>213</v>
      </c>
      <c r="C51" s="26">
        <v>765.57316609999998</v>
      </c>
      <c r="D51" s="7" t="str">
        <f t="shared" si="7"/>
        <v>N/A</v>
      </c>
      <c r="E51" s="26">
        <v>687.87064900999997</v>
      </c>
      <c r="F51" s="7" t="str">
        <f t="shared" si="8"/>
        <v>N/A</v>
      </c>
      <c r="G51" s="26">
        <v>708.16726956000002</v>
      </c>
      <c r="H51" s="7" t="str">
        <f t="shared" si="9"/>
        <v>N/A</v>
      </c>
      <c r="I51" s="8">
        <v>-10.1</v>
      </c>
      <c r="J51" s="8">
        <v>2.9510000000000001</v>
      </c>
      <c r="K51" s="25" t="s">
        <v>734</v>
      </c>
      <c r="L51" s="85" t="str">
        <f t="shared" si="10"/>
        <v>Yes</v>
      </c>
    </row>
    <row r="52" spans="1:12" x14ac:dyDescent="0.25">
      <c r="A52" s="142" t="s">
        <v>1480</v>
      </c>
      <c r="B52" s="21" t="s">
        <v>213</v>
      </c>
      <c r="C52" s="26">
        <v>36390.840201999999</v>
      </c>
      <c r="D52" s="7" t="str">
        <f t="shared" si="7"/>
        <v>N/A</v>
      </c>
      <c r="E52" s="26">
        <v>36125.534808999997</v>
      </c>
      <c r="F52" s="7" t="str">
        <f t="shared" si="8"/>
        <v>N/A</v>
      </c>
      <c r="G52" s="26">
        <v>37842.289846</v>
      </c>
      <c r="H52" s="7" t="str">
        <f t="shared" si="9"/>
        <v>N/A</v>
      </c>
      <c r="I52" s="8">
        <v>-0.72899999999999998</v>
      </c>
      <c r="J52" s="8">
        <v>4.7519999999999998</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11920.077122999999</v>
      </c>
      <c r="D54" s="7" t="str">
        <f t="shared" si="7"/>
        <v>N/A</v>
      </c>
      <c r="E54" s="26">
        <v>13273.768392</v>
      </c>
      <c r="F54" s="7" t="str">
        <f t="shared" si="8"/>
        <v>N/A</v>
      </c>
      <c r="G54" s="26">
        <v>13990.042116000001</v>
      </c>
      <c r="H54" s="7" t="str">
        <f t="shared" si="9"/>
        <v>N/A</v>
      </c>
      <c r="I54" s="8">
        <v>11.36</v>
      </c>
      <c r="J54" s="8">
        <v>5.3959999999999999</v>
      </c>
      <c r="K54" s="25" t="s">
        <v>734</v>
      </c>
      <c r="L54" s="85" t="str">
        <f t="shared" si="10"/>
        <v>Yes</v>
      </c>
    </row>
    <row r="55" spans="1:12" x14ac:dyDescent="0.25">
      <c r="A55" s="142" t="s">
        <v>1483</v>
      </c>
      <c r="B55" s="21" t="s">
        <v>213</v>
      </c>
      <c r="C55" s="26">
        <v>9890.8802911999992</v>
      </c>
      <c r="D55" s="7" t="str">
        <f t="shared" si="7"/>
        <v>N/A</v>
      </c>
      <c r="E55" s="26">
        <v>9857.1144029999996</v>
      </c>
      <c r="F55" s="7" t="str">
        <f t="shared" si="8"/>
        <v>N/A</v>
      </c>
      <c r="G55" s="26">
        <v>10576.963895999999</v>
      </c>
      <c r="H55" s="7" t="str">
        <f t="shared" si="9"/>
        <v>N/A</v>
      </c>
      <c r="I55" s="8">
        <v>-0.34100000000000003</v>
      </c>
      <c r="J55" s="8">
        <v>7.3029999999999999</v>
      </c>
      <c r="K55" s="25" t="s">
        <v>734</v>
      </c>
      <c r="L55" s="85" t="str">
        <f t="shared" si="10"/>
        <v>Yes</v>
      </c>
    </row>
    <row r="56" spans="1:12" x14ac:dyDescent="0.25">
      <c r="A56" s="142" t="s">
        <v>1484</v>
      </c>
      <c r="B56" s="21" t="s">
        <v>213</v>
      </c>
      <c r="C56" s="26">
        <v>12333.555166</v>
      </c>
      <c r="D56" s="7" t="str">
        <f t="shared" si="7"/>
        <v>N/A</v>
      </c>
      <c r="E56" s="26">
        <v>12524.099077000001</v>
      </c>
      <c r="F56" s="7" t="str">
        <f t="shared" si="8"/>
        <v>N/A</v>
      </c>
      <c r="G56" s="26">
        <v>15045.609328</v>
      </c>
      <c r="H56" s="7" t="str">
        <f t="shared" si="9"/>
        <v>N/A</v>
      </c>
      <c r="I56" s="8">
        <v>1.5449999999999999</v>
      </c>
      <c r="J56" s="8">
        <v>20.13</v>
      </c>
      <c r="K56" s="25" t="s">
        <v>734</v>
      </c>
      <c r="L56" s="85" t="str">
        <f t="shared" si="10"/>
        <v>Yes</v>
      </c>
    </row>
    <row r="57" spans="1:12" x14ac:dyDescent="0.25">
      <c r="A57" s="142" t="s">
        <v>1485</v>
      </c>
      <c r="B57" s="21" t="s">
        <v>213</v>
      </c>
      <c r="C57" s="26">
        <v>2385.2168213</v>
      </c>
      <c r="D57" s="7" t="str">
        <f t="shared" si="7"/>
        <v>N/A</v>
      </c>
      <c r="E57" s="26">
        <v>1184.680376</v>
      </c>
      <c r="F57" s="7" t="str">
        <f t="shared" si="8"/>
        <v>N/A</v>
      </c>
      <c r="G57" s="26">
        <v>1132.8797311999999</v>
      </c>
      <c r="H57" s="7" t="str">
        <f t="shared" si="9"/>
        <v>N/A</v>
      </c>
      <c r="I57" s="8">
        <v>-50.3</v>
      </c>
      <c r="J57" s="8">
        <v>-4.37</v>
      </c>
      <c r="K57" s="25" t="s">
        <v>734</v>
      </c>
      <c r="L57" s="85" t="str">
        <f t="shared" si="10"/>
        <v>Yes</v>
      </c>
    </row>
    <row r="58" spans="1:12" x14ac:dyDescent="0.25">
      <c r="A58" s="142" t="s">
        <v>1486</v>
      </c>
      <c r="B58" s="21" t="s">
        <v>213</v>
      </c>
      <c r="C58" s="26">
        <v>34986.540416000003</v>
      </c>
      <c r="D58" s="7" t="str">
        <f t="shared" si="7"/>
        <v>N/A</v>
      </c>
      <c r="E58" s="26">
        <v>39938.450386999997</v>
      </c>
      <c r="F58" s="7" t="str">
        <f t="shared" si="8"/>
        <v>N/A</v>
      </c>
      <c r="G58" s="26">
        <v>41788.742515999998</v>
      </c>
      <c r="H58" s="7" t="str">
        <f t="shared" si="9"/>
        <v>N/A</v>
      </c>
      <c r="I58" s="8">
        <v>14.15</v>
      </c>
      <c r="J58" s="8">
        <v>4.633</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1007.879181</v>
      </c>
      <c r="D60" s="7" t="str">
        <f t="shared" si="7"/>
        <v>N/A</v>
      </c>
      <c r="E60" s="26">
        <v>374.87717487999998</v>
      </c>
      <c r="F60" s="7" t="str">
        <f t="shared" si="8"/>
        <v>N/A</v>
      </c>
      <c r="G60" s="26">
        <v>349.41022113999998</v>
      </c>
      <c r="H60" s="7" t="str">
        <f t="shared" si="9"/>
        <v>N/A</v>
      </c>
      <c r="I60" s="8">
        <v>-62.8</v>
      </c>
      <c r="J60" s="8">
        <v>-6.79</v>
      </c>
      <c r="K60" s="25" t="s">
        <v>734</v>
      </c>
      <c r="L60" s="85" t="str">
        <f t="shared" si="10"/>
        <v>Yes</v>
      </c>
    </row>
    <row r="61" spans="1:12" x14ac:dyDescent="0.25">
      <c r="A61" s="142" t="s">
        <v>1489</v>
      </c>
      <c r="B61" s="21" t="s">
        <v>213</v>
      </c>
      <c r="C61" s="26">
        <v>1141.9779653999999</v>
      </c>
      <c r="D61" s="7" t="str">
        <f t="shared" si="7"/>
        <v>N/A</v>
      </c>
      <c r="E61" s="26">
        <v>404.84196778</v>
      </c>
      <c r="F61" s="7" t="str">
        <f t="shared" si="8"/>
        <v>N/A</v>
      </c>
      <c r="G61" s="26">
        <v>275.75075987999998</v>
      </c>
      <c r="H61" s="7" t="str">
        <f t="shared" si="9"/>
        <v>N/A</v>
      </c>
      <c r="I61" s="8">
        <v>-64.5</v>
      </c>
      <c r="J61" s="8">
        <v>-31.9</v>
      </c>
      <c r="K61" s="25" t="s">
        <v>734</v>
      </c>
      <c r="L61" s="85" t="str">
        <f t="shared" si="10"/>
        <v>No</v>
      </c>
    </row>
    <row r="62" spans="1:12" x14ac:dyDescent="0.25">
      <c r="A62" s="142" t="s">
        <v>1490</v>
      </c>
      <c r="B62" s="21" t="s">
        <v>213</v>
      </c>
      <c r="C62" s="26">
        <v>1053.8010059999999</v>
      </c>
      <c r="D62" s="7" t="str">
        <f t="shared" si="7"/>
        <v>N/A</v>
      </c>
      <c r="E62" s="26">
        <v>410.04678362999999</v>
      </c>
      <c r="F62" s="7" t="str">
        <f t="shared" si="8"/>
        <v>N/A</v>
      </c>
      <c r="G62" s="26">
        <v>108.63636364</v>
      </c>
      <c r="H62" s="7" t="str">
        <f t="shared" si="9"/>
        <v>N/A</v>
      </c>
      <c r="I62" s="8">
        <v>-61.1</v>
      </c>
      <c r="J62" s="8">
        <v>-73.5</v>
      </c>
      <c r="K62" s="25" t="s">
        <v>734</v>
      </c>
      <c r="L62" s="85" t="str">
        <f t="shared" si="10"/>
        <v>No</v>
      </c>
    </row>
    <row r="63" spans="1:12" ht="25" x14ac:dyDescent="0.25">
      <c r="A63" s="142" t="s">
        <v>1491</v>
      </c>
      <c r="B63" s="21" t="s">
        <v>213</v>
      </c>
      <c r="C63" s="26">
        <v>690.25962815000003</v>
      </c>
      <c r="D63" s="7" t="str">
        <f t="shared" si="7"/>
        <v>N/A</v>
      </c>
      <c r="E63" s="26">
        <v>359.74625437999998</v>
      </c>
      <c r="F63" s="7" t="str">
        <f t="shared" si="8"/>
        <v>N/A</v>
      </c>
      <c r="G63" s="26">
        <v>470.15912495999999</v>
      </c>
      <c r="H63" s="7" t="str">
        <f t="shared" si="9"/>
        <v>N/A</v>
      </c>
      <c r="I63" s="8">
        <v>-47.9</v>
      </c>
      <c r="J63" s="8">
        <v>30.69</v>
      </c>
      <c r="K63" s="25" t="s">
        <v>734</v>
      </c>
      <c r="L63" s="85" t="str">
        <f t="shared" si="10"/>
        <v>No</v>
      </c>
    </row>
    <row r="64" spans="1:12" x14ac:dyDescent="0.25">
      <c r="A64" s="142" t="s">
        <v>1492</v>
      </c>
      <c r="B64" s="21" t="s">
        <v>213</v>
      </c>
      <c r="C64" s="26">
        <v>802.64170731000002</v>
      </c>
      <c r="D64" s="7" t="str">
        <f t="shared" si="7"/>
        <v>N/A</v>
      </c>
      <c r="E64" s="26">
        <v>351.9053351</v>
      </c>
      <c r="F64" s="7" t="str">
        <f t="shared" si="8"/>
        <v>N/A</v>
      </c>
      <c r="G64" s="26">
        <v>322.69155645000001</v>
      </c>
      <c r="H64" s="7" t="str">
        <f t="shared" si="9"/>
        <v>N/A</v>
      </c>
      <c r="I64" s="8">
        <v>-56.2</v>
      </c>
      <c r="J64" s="8">
        <v>-8.3000000000000007</v>
      </c>
      <c r="K64" s="25" t="s">
        <v>734</v>
      </c>
      <c r="L64" s="85" t="str">
        <f t="shared" si="10"/>
        <v>Yes</v>
      </c>
    </row>
    <row r="65" spans="1:12" x14ac:dyDescent="0.25">
      <c r="A65" s="142" t="s">
        <v>1493</v>
      </c>
      <c r="B65" s="21" t="s">
        <v>213</v>
      </c>
      <c r="C65" s="26">
        <v>1033.5815404</v>
      </c>
      <c r="D65" s="7" t="str">
        <f t="shared" si="7"/>
        <v>N/A</v>
      </c>
      <c r="E65" s="26">
        <v>452.67782805000002</v>
      </c>
      <c r="F65" s="7" t="str">
        <f t="shared" si="8"/>
        <v>N/A</v>
      </c>
      <c r="G65" s="26">
        <v>394.8984375</v>
      </c>
      <c r="H65" s="7" t="str">
        <f t="shared" si="9"/>
        <v>N/A</v>
      </c>
      <c r="I65" s="8">
        <v>-56.2</v>
      </c>
      <c r="J65" s="8">
        <v>-12.8</v>
      </c>
      <c r="K65" s="25" t="s">
        <v>734</v>
      </c>
      <c r="L65" s="85" t="str">
        <f t="shared" si="10"/>
        <v>Yes</v>
      </c>
    </row>
    <row r="66" spans="1:12" x14ac:dyDescent="0.25">
      <c r="A66" s="142" t="s">
        <v>1494</v>
      </c>
      <c r="B66" s="21" t="s">
        <v>213</v>
      </c>
      <c r="C66" s="26">
        <v>2786.7047929</v>
      </c>
      <c r="D66" s="7" t="str">
        <f t="shared" si="7"/>
        <v>N/A</v>
      </c>
      <c r="E66" s="26">
        <v>667.24800375999996</v>
      </c>
      <c r="F66" s="7" t="str">
        <f t="shared" si="8"/>
        <v>N/A</v>
      </c>
      <c r="G66" s="26">
        <v>678.25726392000001</v>
      </c>
      <c r="H66" s="7" t="str">
        <f t="shared" si="9"/>
        <v>N/A</v>
      </c>
      <c r="I66" s="8">
        <v>-76.099999999999994</v>
      </c>
      <c r="J66" s="8">
        <v>1.65</v>
      </c>
      <c r="K66" s="25" t="s">
        <v>734</v>
      </c>
      <c r="L66" s="85" t="str">
        <f t="shared" si="10"/>
        <v>Yes</v>
      </c>
    </row>
    <row r="67" spans="1:12" x14ac:dyDescent="0.25">
      <c r="A67" s="142" t="s">
        <v>1495</v>
      </c>
      <c r="B67" s="21" t="s">
        <v>213</v>
      </c>
      <c r="C67" s="26">
        <v>433.78260870000003</v>
      </c>
      <c r="D67" s="7" t="str">
        <f t="shared" si="7"/>
        <v>N/A</v>
      </c>
      <c r="E67" s="26">
        <v>47.2</v>
      </c>
      <c r="F67" s="7" t="str">
        <f t="shared" si="8"/>
        <v>N/A</v>
      </c>
      <c r="G67" s="26">
        <v>142</v>
      </c>
      <c r="H67" s="7" t="str">
        <f t="shared" si="9"/>
        <v>N/A</v>
      </c>
      <c r="I67" s="8">
        <v>-89.1</v>
      </c>
      <c r="J67" s="8">
        <v>200.8</v>
      </c>
      <c r="K67" s="25" t="s">
        <v>734</v>
      </c>
      <c r="L67" s="85" t="str">
        <f t="shared" si="10"/>
        <v>No</v>
      </c>
    </row>
    <row r="68" spans="1:12" x14ac:dyDescent="0.25">
      <c r="A68" s="142" t="s">
        <v>1496</v>
      </c>
      <c r="B68" s="21" t="s">
        <v>213</v>
      </c>
      <c r="C68" s="26">
        <v>1684.3197391000001</v>
      </c>
      <c r="D68" s="7" t="str">
        <f t="shared" si="7"/>
        <v>N/A</v>
      </c>
      <c r="E68" s="26">
        <v>695.97064302000001</v>
      </c>
      <c r="F68" s="7" t="str">
        <f t="shared" si="8"/>
        <v>N/A</v>
      </c>
      <c r="G68" s="26">
        <v>563.01890862000005</v>
      </c>
      <c r="H68" s="7" t="str">
        <f t="shared" si="9"/>
        <v>N/A</v>
      </c>
      <c r="I68" s="8">
        <v>-58.7</v>
      </c>
      <c r="J68" s="8">
        <v>-19.100000000000001</v>
      </c>
      <c r="K68" s="25" t="s">
        <v>734</v>
      </c>
      <c r="L68" s="85" t="str">
        <f t="shared" si="10"/>
        <v>Yes</v>
      </c>
    </row>
    <row r="69" spans="1:12" x14ac:dyDescent="0.25">
      <c r="A69" s="142" t="s">
        <v>1497</v>
      </c>
      <c r="B69" s="21" t="s">
        <v>213</v>
      </c>
      <c r="C69" s="26">
        <v>2076.8611606999998</v>
      </c>
      <c r="D69" s="7" t="str">
        <f t="shared" si="7"/>
        <v>N/A</v>
      </c>
      <c r="E69" s="26">
        <v>729.07435653000005</v>
      </c>
      <c r="F69" s="7" t="str">
        <f t="shared" si="8"/>
        <v>N/A</v>
      </c>
      <c r="G69" s="26">
        <v>424.75100401999998</v>
      </c>
      <c r="H69" s="7" t="str">
        <f t="shared" si="9"/>
        <v>N/A</v>
      </c>
      <c r="I69" s="8">
        <v>-64.900000000000006</v>
      </c>
      <c r="J69" s="8">
        <v>-41.7</v>
      </c>
      <c r="K69" s="25" t="s">
        <v>734</v>
      </c>
      <c r="L69" s="85" t="str">
        <f t="shared" si="10"/>
        <v>No</v>
      </c>
    </row>
    <row r="70" spans="1:12" x14ac:dyDescent="0.25">
      <c r="A70" s="142" t="s">
        <v>1498</v>
      </c>
      <c r="B70" s="21" t="s">
        <v>213</v>
      </c>
      <c r="C70" s="26">
        <v>1303.4655516</v>
      </c>
      <c r="D70" s="7" t="str">
        <f t="shared" si="7"/>
        <v>N/A</v>
      </c>
      <c r="E70" s="26">
        <v>425.19072549999999</v>
      </c>
      <c r="F70" s="7" t="str">
        <f t="shared" si="8"/>
        <v>N/A</v>
      </c>
      <c r="G70" s="26">
        <v>93.071748878999998</v>
      </c>
      <c r="H70" s="7" t="str">
        <f t="shared" si="9"/>
        <v>N/A</v>
      </c>
      <c r="I70" s="8">
        <v>-67.400000000000006</v>
      </c>
      <c r="J70" s="8">
        <v>-78.099999999999994</v>
      </c>
      <c r="K70" s="25" t="s">
        <v>734</v>
      </c>
      <c r="L70" s="85" t="str">
        <f t="shared" si="10"/>
        <v>No</v>
      </c>
    </row>
    <row r="71" spans="1:12" ht="25" x14ac:dyDescent="0.25">
      <c r="A71" s="142" t="s">
        <v>1499</v>
      </c>
      <c r="B71" s="21" t="s">
        <v>213</v>
      </c>
      <c r="C71" s="26">
        <v>1156.9089171000001</v>
      </c>
      <c r="D71" s="7" t="str">
        <f t="shared" si="7"/>
        <v>N/A</v>
      </c>
      <c r="E71" s="26">
        <v>1178.7333486</v>
      </c>
      <c r="F71" s="7" t="str">
        <f t="shared" si="8"/>
        <v>N/A</v>
      </c>
      <c r="G71" s="26">
        <v>1120.1163495999999</v>
      </c>
      <c r="H71" s="7" t="str">
        <f t="shared" si="9"/>
        <v>N/A</v>
      </c>
      <c r="I71" s="8">
        <v>1.8859999999999999</v>
      </c>
      <c r="J71" s="8">
        <v>-4.97</v>
      </c>
      <c r="K71" s="25" t="s">
        <v>734</v>
      </c>
      <c r="L71" s="85" t="str">
        <f t="shared" si="10"/>
        <v>Yes</v>
      </c>
    </row>
    <row r="72" spans="1:12" x14ac:dyDescent="0.25">
      <c r="A72" s="142" t="s">
        <v>1500</v>
      </c>
      <c r="B72" s="21" t="s">
        <v>213</v>
      </c>
      <c r="C72" s="26">
        <v>2270.047442</v>
      </c>
      <c r="D72" s="7" t="str">
        <f t="shared" si="7"/>
        <v>N/A</v>
      </c>
      <c r="E72" s="26">
        <v>583.21133881000003</v>
      </c>
      <c r="F72" s="7" t="str">
        <f t="shared" si="8"/>
        <v>N/A</v>
      </c>
      <c r="G72" s="26">
        <v>466.89881501000002</v>
      </c>
      <c r="H72" s="7" t="str">
        <f t="shared" si="9"/>
        <v>N/A</v>
      </c>
      <c r="I72" s="8">
        <v>-74.3</v>
      </c>
      <c r="J72" s="8">
        <v>-19.899999999999999</v>
      </c>
      <c r="K72" s="25" t="s">
        <v>734</v>
      </c>
      <c r="L72" s="85" t="str">
        <f t="shared" si="10"/>
        <v>Yes</v>
      </c>
    </row>
    <row r="73" spans="1:12" x14ac:dyDescent="0.25">
      <c r="A73" s="142" t="s">
        <v>1501</v>
      </c>
      <c r="B73" s="21" t="s">
        <v>213</v>
      </c>
      <c r="C73" s="26">
        <v>1400.2059349000001</v>
      </c>
      <c r="D73" s="7" t="str">
        <f t="shared" si="7"/>
        <v>N/A</v>
      </c>
      <c r="E73" s="26">
        <v>517.57260650000001</v>
      </c>
      <c r="F73" s="7" t="str">
        <f t="shared" si="8"/>
        <v>N/A</v>
      </c>
      <c r="G73" s="26">
        <v>451.76895307000001</v>
      </c>
      <c r="H73" s="7" t="str">
        <f t="shared" si="9"/>
        <v>N/A</v>
      </c>
      <c r="I73" s="8">
        <v>-63</v>
      </c>
      <c r="J73" s="8">
        <v>-12.7</v>
      </c>
      <c r="K73" s="25" t="s">
        <v>734</v>
      </c>
      <c r="L73" s="85" t="str">
        <f t="shared" si="10"/>
        <v>Yes</v>
      </c>
    </row>
    <row r="74" spans="1:12" x14ac:dyDescent="0.25">
      <c r="A74" s="142" t="s">
        <v>1502</v>
      </c>
      <c r="B74" s="21" t="s">
        <v>213</v>
      </c>
      <c r="C74" s="26">
        <v>1693.2078254</v>
      </c>
      <c r="D74" s="7" t="str">
        <f t="shared" si="7"/>
        <v>N/A</v>
      </c>
      <c r="E74" s="26">
        <v>582.11992005000002</v>
      </c>
      <c r="F74" s="7" t="str">
        <f t="shared" si="8"/>
        <v>N/A</v>
      </c>
      <c r="G74" s="26">
        <v>340.99060631999998</v>
      </c>
      <c r="H74" s="7" t="str">
        <f t="shared" si="9"/>
        <v>N/A</v>
      </c>
      <c r="I74" s="8">
        <v>-65.599999999999994</v>
      </c>
      <c r="J74" s="8">
        <v>-41.4</v>
      </c>
      <c r="K74" s="25" t="s">
        <v>734</v>
      </c>
      <c r="L74" s="85" t="str">
        <f t="shared" si="10"/>
        <v>No</v>
      </c>
    </row>
    <row r="75" spans="1:12" x14ac:dyDescent="0.25">
      <c r="A75" s="142" t="s">
        <v>1584</v>
      </c>
      <c r="B75" s="21" t="s">
        <v>213</v>
      </c>
      <c r="C75" s="26">
        <v>365123723</v>
      </c>
      <c r="D75" s="7" t="str">
        <f t="shared" ref="D75:D144" si="11">IF($B75="N/A","N/A",IF(C75&gt;10,"No",IF(C75&lt;-10,"No","Yes")))</f>
        <v>N/A</v>
      </c>
      <c r="E75" s="26">
        <v>179222789</v>
      </c>
      <c r="F75" s="7" t="str">
        <f t="shared" ref="F75:F144" si="12">IF($B75="N/A","N/A",IF(E75&gt;10,"No",IF(E75&lt;-10,"No","Yes")))</f>
        <v>N/A</v>
      </c>
      <c r="G75" s="26">
        <v>174891476</v>
      </c>
      <c r="H75" s="7" t="str">
        <f t="shared" ref="H75:H144" si="13">IF($B75="N/A","N/A",IF(G75&gt;10,"No",IF(G75&lt;-10,"No","Yes")))</f>
        <v>N/A</v>
      </c>
      <c r="I75" s="8">
        <v>-50.9</v>
      </c>
      <c r="J75" s="8">
        <v>-2.42</v>
      </c>
      <c r="K75" s="25" t="s">
        <v>734</v>
      </c>
      <c r="L75" s="85" t="str">
        <f t="shared" ref="L75:L135" si="14">IF(J75="Div by 0", "N/A", IF(K75="N/A","N/A", IF(J75&gt;VALUE(MID(K75,1,2)), "No", IF(J75&lt;-1*VALUE(MID(K75,1,2)), "No", "Yes"))))</f>
        <v>Yes</v>
      </c>
    </row>
    <row r="76" spans="1:12" x14ac:dyDescent="0.25">
      <c r="A76" s="142" t="s">
        <v>595</v>
      </c>
      <c r="B76" s="21" t="s">
        <v>213</v>
      </c>
      <c r="C76" s="22">
        <v>64166</v>
      </c>
      <c r="D76" s="7" t="str">
        <f t="shared" si="11"/>
        <v>N/A</v>
      </c>
      <c r="E76" s="22">
        <v>42639</v>
      </c>
      <c r="F76" s="7" t="str">
        <f t="shared" si="12"/>
        <v>N/A</v>
      </c>
      <c r="G76" s="22">
        <v>39744</v>
      </c>
      <c r="H76" s="7" t="str">
        <f t="shared" si="13"/>
        <v>N/A</v>
      </c>
      <c r="I76" s="8">
        <v>-33.5</v>
      </c>
      <c r="J76" s="8">
        <v>-6.79</v>
      </c>
      <c r="K76" s="25" t="s">
        <v>734</v>
      </c>
      <c r="L76" s="85" t="str">
        <f t="shared" si="14"/>
        <v>Yes</v>
      </c>
    </row>
    <row r="77" spans="1:12" x14ac:dyDescent="0.25">
      <c r="A77" s="142" t="s">
        <v>1411</v>
      </c>
      <c r="B77" s="21" t="s">
        <v>213</v>
      </c>
      <c r="C77" s="26">
        <v>5690.2989589999997</v>
      </c>
      <c r="D77" s="7" t="str">
        <f t="shared" si="11"/>
        <v>N/A</v>
      </c>
      <c r="E77" s="26">
        <v>4203.2596684</v>
      </c>
      <c r="F77" s="7" t="str">
        <f t="shared" si="12"/>
        <v>N/A</v>
      </c>
      <c r="G77" s="26">
        <v>4400.4497786000002</v>
      </c>
      <c r="H77" s="7" t="str">
        <f t="shared" si="13"/>
        <v>N/A</v>
      </c>
      <c r="I77" s="8">
        <v>-26.1</v>
      </c>
      <c r="J77" s="8">
        <v>4.6909999999999998</v>
      </c>
      <c r="K77" s="25" t="s">
        <v>734</v>
      </c>
      <c r="L77" s="85" t="str">
        <f t="shared" si="14"/>
        <v>Yes</v>
      </c>
    </row>
    <row r="78" spans="1:12" x14ac:dyDescent="0.25">
      <c r="A78" s="142" t="s">
        <v>1412</v>
      </c>
      <c r="B78" s="21" t="s">
        <v>213</v>
      </c>
      <c r="C78" s="22">
        <v>4.2459869712999998</v>
      </c>
      <c r="D78" s="7" t="str">
        <f t="shared" si="11"/>
        <v>N/A</v>
      </c>
      <c r="E78" s="22">
        <v>3.7992682754999998</v>
      </c>
      <c r="F78" s="7" t="str">
        <f t="shared" si="12"/>
        <v>N/A</v>
      </c>
      <c r="G78" s="22">
        <v>3.9484450483</v>
      </c>
      <c r="H78" s="7" t="str">
        <f t="shared" si="13"/>
        <v>N/A</v>
      </c>
      <c r="I78" s="8">
        <v>-10.5</v>
      </c>
      <c r="J78" s="8">
        <v>3.9260000000000002</v>
      </c>
      <c r="K78" s="25" t="s">
        <v>734</v>
      </c>
      <c r="L78" s="85" t="str">
        <f t="shared" si="14"/>
        <v>Yes</v>
      </c>
    </row>
    <row r="79" spans="1:12" x14ac:dyDescent="0.25">
      <c r="A79" s="142" t="s">
        <v>596</v>
      </c>
      <c r="B79" s="21" t="s">
        <v>213</v>
      </c>
      <c r="C79" s="26">
        <v>40007991</v>
      </c>
      <c r="D79" s="7" t="str">
        <f t="shared" si="11"/>
        <v>N/A</v>
      </c>
      <c r="E79" s="26">
        <v>40402274</v>
      </c>
      <c r="F79" s="7" t="str">
        <f t="shared" si="12"/>
        <v>N/A</v>
      </c>
      <c r="G79" s="26">
        <v>42583394</v>
      </c>
      <c r="H79" s="7" t="str">
        <f t="shared" si="13"/>
        <v>N/A</v>
      </c>
      <c r="I79" s="8">
        <v>0.98550000000000004</v>
      </c>
      <c r="J79" s="8">
        <v>5.399</v>
      </c>
      <c r="K79" s="25" t="s">
        <v>734</v>
      </c>
      <c r="L79" s="85" t="str">
        <f t="shared" si="14"/>
        <v>Yes</v>
      </c>
    </row>
    <row r="80" spans="1:12" x14ac:dyDescent="0.25">
      <c r="A80" s="142" t="s">
        <v>597</v>
      </c>
      <c r="B80" s="21" t="s">
        <v>213</v>
      </c>
      <c r="C80" s="22">
        <v>1133</v>
      </c>
      <c r="D80" s="7" t="str">
        <f t="shared" si="11"/>
        <v>N/A</v>
      </c>
      <c r="E80" s="22">
        <v>983</v>
      </c>
      <c r="F80" s="7" t="str">
        <f t="shared" si="12"/>
        <v>N/A</v>
      </c>
      <c r="G80" s="22">
        <v>981</v>
      </c>
      <c r="H80" s="7" t="str">
        <f t="shared" si="13"/>
        <v>N/A</v>
      </c>
      <c r="I80" s="8">
        <v>-13.2</v>
      </c>
      <c r="J80" s="8">
        <v>-0.20300000000000001</v>
      </c>
      <c r="K80" s="25" t="s">
        <v>734</v>
      </c>
      <c r="L80" s="85" t="str">
        <f t="shared" si="14"/>
        <v>Yes</v>
      </c>
    </row>
    <row r="81" spans="1:12" x14ac:dyDescent="0.25">
      <c r="A81" s="142" t="s">
        <v>1413</v>
      </c>
      <c r="B81" s="21" t="s">
        <v>213</v>
      </c>
      <c r="C81" s="26">
        <v>35311.554280999997</v>
      </c>
      <c r="D81" s="7" t="str">
        <f t="shared" si="11"/>
        <v>N/A</v>
      </c>
      <c r="E81" s="26">
        <v>41100.990844</v>
      </c>
      <c r="F81" s="7" t="str">
        <f t="shared" si="12"/>
        <v>N/A</v>
      </c>
      <c r="G81" s="26">
        <v>43408.148827999998</v>
      </c>
      <c r="H81" s="7" t="str">
        <f t="shared" si="13"/>
        <v>N/A</v>
      </c>
      <c r="I81" s="8">
        <v>16.399999999999999</v>
      </c>
      <c r="J81" s="8">
        <v>5.6130000000000004</v>
      </c>
      <c r="K81" s="25" t="s">
        <v>734</v>
      </c>
      <c r="L81" s="85" t="str">
        <f t="shared" si="14"/>
        <v>Yes</v>
      </c>
    </row>
    <row r="82" spans="1:12" ht="25" x14ac:dyDescent="0.25">
      <c r="A82" s="142" t="s">
        <v>598</v>
      </c>
      <c r="B82" s="21" t="s">
        <v>213</v>
      </c>
      <c r="C82" s="26">
        <v>4690109</v>
      </c>
      <c r="D82" s="7" t="str">
        <f t="shared" si="11"/>
        <v>N/A</v>
      </c>
      <c r="E82" s="26">
        <v>3048590</v>
      </c>
      <c r="F82" s="7" t="str">
        <f t="shared" si="12"/>
        <v>N/A</v>
      </c>
      <c r="G82" s="26">
        <v>4286736</v>
      </c>
      <c r="H82" s="7" t="str">
        <f t="shared" si="13"/>
        <v>N/A</v>
      </c>
      <c r="I82" s="8">
        <v>-35</v>
      </c>
      <c r="J82" s="8">
        <v>40.61</v>
      </c>
      <c r="K82" s="25" t="s">
        <v>734</v>
      </c>
      <c r="L82" s="85" t="str">
        <f t="shared" si="14"/>
        <v>No</v>
      </c>
    </row>
    <row r="83" spans="1:12" x14ac:dyDescent="0.25">
      <c r="A83" s="142" t="s">
        <v>599</v>
      </c>
      <c r="B83" s="21" t="s">
        <v>213</v>
      </c>
      <c r="C83" s="22">
        <v>353</v>
      </c>
      <c r="D83" s="7" t="str">
        <f t="shared" si="11"/>
        <v>N/A</v>
      </c>
      <c r="E83" s="22">
        <v>196</v>
      </c>
      <c r="F83" s="7" t="str">
        <f t="shared" si="12"/>
        <v>N/A</v>
      </c>
      <c r="G83" s="22">
        <v>203</v>
      </c>
      <c r="H83" s="7" t="str">
        <f t="shared" si="13"/>
        <v>N/A</v>
      </c>
      <c r="I83" s="8">
        <v>-44.5</v>
      </c>
      <c r="J83" s="8">
        <v>3.5710000000000002</v>
      </c>
      <c r="K83" s="25" t="s">
        <v>734</v>
      </c>
      <c r="L83" s="85" t="str">
        <f t="shared" si="14"/>
        <v>Yes</v>
      </c>
    </row>
    <row r="84" spans="1:12" ht="25" x14ac:dyDescent="0.25">
      <c r="A84" s="116" t="s">
        <v>1414</v>
      </c>
      <c r="B84" s="21" t="s">
        <v>213</v>
      </c>
      <c r="C84" s="26">
        <v>13286.427761999999</v>
      </c>
      <c r="D84" s="7" t="str">
        <f t="shared" si="11"/>
        <v>N/A</v>
      </c>
      <c r="E84" s="26">
        <v>15554.030612</v>
      </c>
      <c r="F84" s="7" t="str">
        <f t="shared" si="12"/>
        <v>N/A</v>
      </c>
      <c r="G84" s="26">
        <v>21116.926108</v>
      </c>
      <c r="H84" s="7" t="str">
        <f t="shared" si="13"/>
        <v>N/A</v>
      </c>
      <c r="I84" s="8">
        <v>17.07</v>
      </c>
      <c r="J84" s="8">
        <v>35.76</v>
      </c>
      <c r="K84" s="25" t="s">
        <v>734</v>
      </c>
      <c r="L84" s="85" t="str">
        <f t="shared" si="14"/>
        <v>No</v>
      </c>
    </row>
    <row r="85" spans="1:12" x14ac:dyDescent="0.25">
      <c r="A85" s="116" t="s">
        <v>600</v>
      </c>
      <c r="B85" s="21" t="s">
        <v>213</v>
      </c>
      <c r="C85" s="26">
        <v>487070017</v>
      </c>
      <c r="D85" s="7" t="str">
        <f t="shared" si="11"/>
        <v>N/A</v>
      </c>
      <c r="E85" s="26">
        <v>468036765</v>
      </c>
      <c r="F85" s="7" t="str">
        <f t="shared" si="12"/>
        <v>N/A</v>
      </c>
      <c r="G85" s="26">
        <v>488352669</v>
      </c>
      <c r="H85" s="7" t="str">
        <f t="shared" si="13"/>
        <v>N/A</v>
      </c>
      <c r="I85" s="8">
        <v>-3.91</v>
      </c>
      <c r="J85" s="8">
        <v>4.3410000000000002</v>
      </c>
      <c r="K85" s="25" t="s">
        <v>734</v>
      </c>
      <c r="L85" s="85" t="str">
        <f t="shared" si="14"/>
        <v>Yes</v>
      </c>
    </row>
    <row r="86" spans="1:12" x14ac:dyDescent="0.25">
      <c r="A86" s="116" t="s">
        <v>601</v>
      </c>
      <c r="B86" s="21" t="s">
        <v>213</v>
      </c>
      <c r="C86" s="22">
        <v>2840</v>
      </c>
      <c r="D86" s="7" t="str">
        <f t="shared" si="11"/>
        <v>N/A</v>
      </c>
      <c r="E86" s="22">
        <v>2612</v>
      </c>
      <c r="F86" s="7" t="str">
        <f t="shared" si="12"/>
        <v>N/A</v>
      </c>
      <c r="G86" s="22">
        <v>2531</v>
      </c>
      <c r="H86" s="7" t="str">
        <f t="shared" si="13"/>
        <v>N/A</v>
      </c>
      <c r="I86" s="8">
        <v>-8.0299999999999994</v>
      </c>
      <c r="J86" s="8">
        <v>-3.1</v>
      </c>
      <c r="K86" s="25" t="s">
        <v>734</v>
      </c>
      <c r="L86" s="85" t="str">
        <f t="shared" si="14"/>
        <v>Yes</v>
      </c>
    </row>
    <row r="87" spans="1:12" x14ac:dyDescent="0.25">
      <c r="A87" s="116" t="s">
        <v>1415</v>
      </c>
      <c r="B87" s="21" t="s">
        <v>213</v>
      </c>
      <c r="C87" s="26">
        <v>171503.52711</v>
      </c>
      <c r="D87" s="7" t="str">
        <f t="shared" si="11"/>
        <v>N/A</v>
      </c>
      <c r="E87" s="26">
        <v>179187.12289</v>
      </c>
      <c r="F87" s="7" t="str">
        <f t="shared" si="12"/>
        <v>N/A</v>
      </c>
      <c r="G87" s="26">
        <v>192948.50612000001</v>
      </c>
      <c r="H87" s="7" t="str">
        <f t="shared" si="13"/>
        <v>N/A</v>
      </c>
      <c r="I87" s="8">
        <v>4.4800000000000004</v>
      </c>
      <c r="J87" s="8">
        <v>7.68</v>
      </c>
      <c r="K87" s="25" t="s">
        <v>734</v>
      </c>
      <c r="L87" s="85" t="str">
        <f t="shared" si="14"/>
        <v>Yes</v>
      </c>
    </row>
    <row r="88" spans="1:12" x14ac:dyDescent="0.25">
      <c r="A88" s="142" t="s">
        <v>602</v>
      </c>
      <c r="B88" s="21" t="s">
        <v>213</v>
      </c>
      <c r="C88" s="26">
        <v>3003794810</v>
      </c>
      <c r="D88" s="7" t="str">
        <f t="shared" si="11"/>
        <v>N/A</v>
      </c>
      <c r="E88" s="26">
        <v>2997123058</v>
      </c>
      <c r="F88" s="7" t="str">
        <f t="shared" si="12"/>
        <v>N/A</v>
      </c>
      <c r="G88" s="26">
        <v>3100988783</v>
      </c>
      <c r="H88" s="7" t="str">
        <f t="shared" si="13"/>
        <v>N/A</v>
      </c>
      <c r="I88" s="8">
        <v>-0.222</v>
      </c>
      <c r="J88" s="8">
        <v>3.4660000000000002</v>
      </c>
      <c r="K88" s="25" t="s">
        <v>734</v>
      </c>
      <c r="L88" s="85" t="str">
        <f t="shared" si="14"/>
        <v>Yes</v>
      </c>
    </row>
    <row r="89" spans="1:12" x14ac:dyDescent="0.25">
      <c r="A89" s="145" t="s">
        <v>603</v>
      </c>
      <c r="B89" s="22" t="s">
        <v>213</v>
      </c>
      <c r="C89" s="22">
        <v>75505</v>
      </c>
      <c r="D89" s="7" t="str">
        <f t="shared" si="11"/>
        <v>N/A</v>
      </c>
      <c r="E89" s="22">
        <v>75380</v>
      </c>
      <c r="F89" s="7" t="str">
        <f t="shared" si="12"/>
        <v>N/A</v>
      </c>
      <c r="G89" s="22">
        <v>76016</v>
      </c>
      <c r="H89" s="7" t="str">
        <f t="shared" si="13"/>
        <v>N/A</v>
      </c>
      <c r="I89" s="8">
        <v>-0.16600000000000001</v>
      </c>
      <c r="J89" s="8">
        <v>0.84370000000000001</v>
      </c>
      <c r="K89" s="1" t="s">
        <v>734</v>
      </c>
      <c r="L89" s="85" t="str">
        <f t="shared" si="14"/>
        <v>Yes</v>
      </c>
    </row>
    <row r="90" spans="1:12" x14ac:dyDescent="0.25">
      <c r="A90" s="142" t="s">
        <v>1416</v>
      </c>
      <c r="B90" s="21" t="s">
        <v>213</v>
      </c>
      <c r="C90" s="26">
        <v>39782.727103999998</v>
      </c>
      <c r="D90" s="7" t="str">
        <f t="shared" si="11"/>
        <v>N/A</v>
      </c>
      <c r="E90" s="26">
        <v>39760.189147999998</v>
      </c>
      <c r="F90" s="7" t="str">
        <f t="shared" si="12"/>
        <v>N/A</v>
      </c>
      <c r="G90" s="26">
        <v>40793.895797999998</v>
      </c>
      <c r="H90" s="7" t="str">
        <f t="shared" si="13"/>
        <v>N/A</v>
      </c>
      <c r="I90" s="8">
        <v>-5.7000000000000002E-2</v>
      </c>
      <c r="J90" s="8">
        <v>2.6</v>
      </c>
      <c r="K90" s="25" t="s">
        <v>734</v>
      </c>
      <c r="L90" s="85" t="str">
        <f t="shared" si="14"/>
        <v>Yes</v>
      </c>
    </row>
    <row r="91" spans="1:12" x14ac:dyDescent="0.25">
      <c r="A91" s="142" t="s">
        <v>604</v>
      </c>
      <c r="B91" s="21" t="s">
        <v>213</v>
      </c>
      <c r="C91" s="26">
        <v>100602632</v>
      </c>
      <c r="D91" s="7" t="str">
        <f t="shared" si="11"/>
        <v>N/A</v>
      </c>
      <c r="E91" s="26">
        <v>38554301</v>
      </c>
      <c r="F91" s="7" t="str">
        <f t="shared" si="12"/>
        <v>N/A</v>
      </c>
      <c r="G91" s="26">
        <v>43014009</v>
      </c>
      <c r="H91" s="7" t="str">
        <f t="shared" si="13"/>
        <v>N/A</v>
      </c>
      <c r="I91" s="8">
        <v>-61.7</v>
      </c>
      <c r="J91" s="8">
        <v>11.57</v>
      </c>
      <c r="K91" s="25" t="s">
        <v>734</v>
      </c>
      <c r="L91" s="85" t="str">
        <f t="shared" si="14"/>
        <v>Yes</v>
      </c>
    </row>
    <row r="92" spans="1:12" x14ac:dyDescent="0.25">
      <c r="A92" s="142" t="s">
        <v>605</v>
      </c>
      <c r="B92" s="21" t="s">
        <v>213</v>
      </c>
      <c r="C92" s="22">
        <v>386214</v>
      </c>
      <c r="D92" s="7" t="str">
        <f t="shared" si="11"/>
        <v>N/A</v>
      </c>
      <c r="E92" s="22">
        <v>222600</v>
      </c>
      <c r="F92" s="7" t="str">
        <f t="shared" si="12"/>
        <v>N/A</v>
      </c>
      <c r="G92" s="22">
        <v>231029</v>
      </c>
      <c r="H92" s="7" t="str">
        <f t="shared" si="13"/>
        <v>N/A</v>
      </c>
      <c r="I92" s="8">
        <v>-42.4</v>
      </c>
      <c r="J92" s="8">
        <v>3.7869999999999999</v>
      </c>
      <c r="K92" s="25" t="s">
        <v>734</v>
      </c>
      <c r="L92" s="85" t="str">
        <f t="shared" si="14"/>
        <v>Yes</v>
      </c>
    </row>
    <row r="93" spans="1:12" x14ac:dyDescent="0.25">
      <c r="A93" s="142" t="s">
        <v>1417</v>
      </c>
      <c r="B93" s="21" t="s">
        <v>213</v>
      </c>
      <c r="C93" s="26">
        <v>260.48416680999998</v>
      </c>
      <c r="D93" s="7" t="str">
        <f t="shared" si="11"/>
        <v>N/A</v>
      </c>
      <c r="E93" s="26">
        <v>173.19991465000001</v>
      </c>
      <c r="F93" s="7" t="str">
        <f t="shared" si="12"/>
        <v>N/A</v>
      </c>
      <c r="G93" s="26">
        <v>186.18445736000001</v>
      </c>
      <c r="H93" s="7" t="str">
        <f t="shared" si="13"/>
        <v>N/A</v>
      </c>
      <c r="I93" s="8">
        <v>-33.5</v>
      </c>
      <c r="J93" s="8">
        <v>7.4969999999999999</v>
      </c>
      <c r="K93" s="25" t="s">
        <v>734</v>
      </c>
      <c r="L93" s="85" t="str">
        <f t="shared" si="14"/>
        <v>Yes</v>
      </c>
    </row>
    <row r="94" spans="1:12" x14ac:dyDescent="0.25">
      <c r="A94" s="142" t="s">
        <v>606</v>
      </c>
      <c r="B94" s="21" t="s">
        <v>213</v>
      </c>
      <c r="C94" s="26">
        <v>53333618</v>
      </c>
      <c r="D94" s="7" t="str">
        <f t="shared" si="11"/>
        <v>N/A</v>
      </c>
      <c r="E94" s="26">
        <v>25080436</v>
      </c>
      <c r="F94" s="7" t="str">
        <f t="shared" si="12"/>
        <v>N/A</v>
      </c>
      <c r="G94" s="26">
        <v>24231987</v>
      </c>
      <c r="H94" s="7" t="str">
        <f t="shared" si="13"/>
        <v>N/A</v>
      </c>
      <c r="I94" s="8">
        <v>-53</v>
      </c>
      <c r="J94" s="8">
        <v>-3.38</v>
      </c>
      <c r="K94" s="25" t="s">
        <v>734</v>
      </c>
      <c r="L94" s="85" t="str">
        <f t="shared" si="14"/>
        <v>Yes</v>
      </c>
    </row>
    <row r="95" spans="1:12" x14ac:dyDescent="0.25">
      <c r="A95" s="142" t="s">
        <v>607</v>
      </c>
      <c r="B95" s="21" t="s">
        <v>213</v>
      </c>
      <c r="C95" s="22">
        <v>154268</v>
      </c>
      <c r="D95" s="7" t="str">
        <f t="shared" si="11"/>
        <v>N/A</v>
      </c>
      <c r="E95" s="22">
        <v>75248</v>
      </c>
      <c r="F95" s="7" t="str">
        <f t="shared" si="12"/>
        <v>N/A</v>
      </c>
      <c r="G95" s="22">
        <v>74944</v>
      </c>
      <c r="H95" s="7" t="str">
        <f t="shared" si="13"/>
        <v>N/A</v>
      </c>
      <c r="I95" s="8">
        <v>-51.2</v>
      </c>
      <c r="J95" s="8">
        <v>-0.40400000000000003</v>
      </c>
      <c r="K95" s="25" t="s">
        <v>734</v>
      </c>
      <c r="L95" s="85" t="str">
        <f t="shared" si="14"/>
        <v>Yes</v>
      </c>
    </row>
    <row r="96" spans="1:12" x14ac:dyDescent="0.25">
      <c r="A96" s="142" t="s">
        <v>1418</v>
      </c>
      <c r="B96" s="21" t="s">
        <v>213</v>
      </c>
      <c r="C96" s="26">
        <v>345.72055125000003</v>
      </c>
      <c r="D96" s="7" t="str">
        <f t="shared" si="11"/>
        <v>N/A</v>
      </c>
      <c r="E96" s="26">
        <v>333.30368913000001</v>
      </c>
      <c r="F96" s="7" t="str">
        <f t="shared" si="12"/>
        <v>N/A</v>
      </c>
      <c r="G96" s="26">
        <v>323.33458316000002</v>
      </c>
      <c r="H96" s="7" t="str">
        <f t="shared" si="13"/>
        <v>N/A</v>
      </c>
      <c r="I96" s="8">
        <v>-3.59</v>
      </c>
      <c r="J96" s="8">
        <v>-2.99</v>
      </c>
      <c r="K96" s="25" t="s">
        <v>734</v>
      </c>
      <c r="L96" s="85" t="str">
        <f t="shared" si="14"/>
        <v>Yes</v>
      </c>
    </row>
    <row r="97" spans="1:12" ht="25" x14ac:dyDescent="0.25">
      <c r="A97" s="142" t="s">
        <v>608</v>
      </c>
      <c r="B97" s="21" t="s">
        <v>213</v>
      </c>
      <c r="C97" s="26">
        <v>3700817</v>
      </c>
      <c r="D97" s="7" t="str">
        <f t="shared" si="11"/>
        <v>N/A</v>
      </c>
      <c r="E97" s="26">
        <v>889702</v>
      </c>
      <c r="F97" s="7" t="str">
        <f t="shared" si="12"/>
        <v>N/A</v>
      </c>
      <c r="G97" s="26">
        <v>994145</v>
      </c>
      <c r="H97" s="7" t="str">
        <f t="shared" si="13"/>
        <v>N/A</v>
      </c>
      <c r="I97" s="8">
        <v>-76</v>
      </c>
      <c r="J97" s="8">
        <v>11.74</v>
      </c>
      <c r="K97" s="25" t="s">
        <v>734</v>
      </c>
      <c r="L97" s="85" t="str">
        <f t="shared" si="14"/>
        <v>Yes</v>
      </c>
    </row>
    <row r="98" spans="1:12" x14ac:dyDescent="0.25">
      <c r="A98" s="142" t="s">
        <v>609</v>
      </c>
      <c r="B98" s="21" t="s">
        <v>213</v>
      </c>
      <c r="C98" s="22">
        <v>71531</v>
      </c>
      <c r="D98" s="7" t="str">
        <f t="shared" si="11"/>
        <v>N/A</v>
      </c>
      <c r="E98" s="22">
        <v>28306</v>
      </c>
      <c r="F98" s="7" t="str">
        <f t="shared" si="12"/>
        <v>N/A</v>
      </c>
      <c r="G98" s="22">
        <v>30773</v>
      </c>
      <c r="H98" s="7" t="str">
        <f t="shared" si="13"/>
        <v>N/A</v>
      </c>
      <c r="I98" s="8">
        <v>-60.4</v>
      </c>
      <c r="J98" s="8">
        <v>8.7149999999999999</v>
      </c>
      <c r="K98" s="25" t="s">
        <v>734</v>
      </c>
      <c r="L98" s="85" t="str">
        <f t="shared" si="14"/>
        <v>Yes</v>
      </c>
    </row>
    <row r="99" spans="1:12" ht="25" x14ac:dyDescent="0.25">
      <c r="A99" s="142" t="s">
        <v>1419</v>
      </c>
      <c r="B99" s="21" t="s">
        <v>213</v>
      </c>
      <c r="C99" s="26">
        <v>51.737246788</v>
      </c>
      <c r="D99" s="7" t="str">
        <f t="shared" si="11"/>
        <v>N/A</v>
      </c>
      <c r="E99" s="26">
        <v>31.431569279000001</v>
      </c>
      <c r="F99" s="7" t="str">
        <f t="shared" si="12"/>
        <v>N/A</v>
      </c>
      <c r="G99" s="26">
        <v>32.305755044999998</v>
      </c>
      <c r="H99" s="7" t="str">
        <f t="shared" si="13"/>
        <v>N/A</v>
      </c>
      <c r="I99" s="8">
        <v>-39.200000000000003</v>
      </c>
      <c r="J99" s="8">
        <v>2.7810000000000001</v>
      </c>
      <c r="K99" s="25" t="s">
        <v>734</v>
      </c>
      <c r="L99" s="85" t="str">
        <f t="shared" si="14"/>
        <v>Yes</v>
      </c>
    </row>
    <row r="100" spans="1:12" ht="25" x14ac:dyDescent="0.25">
      <c r="A100" s="142" t="s">
        <v>610</v>
      </c>
      <c r="B100" s="21" t="s">
        <v>213</v>
      </c>
      <c r="C100" s="26">
        <v>40853111</v>
      </c>
      <c r="D100" s="7" t="str">
        <f t="shared" si="11"/>
        <v>N/A</v>
      </c>
      <c r="E100" s="26">
        <v>7302591</v>
      </c>
      <c r="F100" s="7" t="str">
        <f t="shared" si="12"/>
        <v>N/A</v>
      </c>
      <c r="G100" s="26">
        <v>6590964</v>
      </c>
      <c r="H100" s="7" t="str">
        <f t="shared" si="13"/>
        <v>N/A</v>
      </c>
      <c r="I100" s="8">
        <v>-82.1</v>
      </c>
      <c r="J100" s="8">
        <v>-9.74</v>
      </c>
      <c r="K100" s="25" t="s">
        <v>734</v>
      </c>
      <c r="L100" s="85" t="str">
        <f t="shared" si="14"/>
        <v>Yes</v>
      </c>
    </row>
    <row r="101" spans="1:12" x14ac:dyDescent="0.25">
      <c r="A101" s="142" t="s">
        <v>611</v>
      </c>
      <c r="B101" s="21" t="s">
        <v>213</v>
      </c>
      <c r="C101" s="22">
        <v>155432</v>
      </c>
      <c r="D101" s="7" t="str">
        <f t="shared" si="11"/>
        <v>N/A</v>
      </c>
      <c r="E101" s="22">
        <v>58707</v>
      </c>
      <c r="F101" s="7" t="str">
        <f t="shared" si="12"/>
        <v>N/A</v>
      </c>
      <c r="G101" s="22">
        <v>43549</v>
      </c>
      <c r="H101" s="7" t="str">
        <f t="shared" si="13"/>
        <v>N/A</v>
      </c>
      <c r="I101" s="8">
        <v>-62.2</v>
      </c>
      <c r="J101" s="8">
        <v>-25.8</v>
      </c>
      <c r="K101" s="25" t="s">
        <v>734</v>
      </c>
      <c r="L101" s="85" t="str">
        <f t="shared" si="14"/>
        <v>Yes</v>
      </c>
    </row>
    <row r="102" spans="1:12" x14ac:dyDescent="0.25">
      <c r="A102" s="142" t="s">
        <v>1420</v>
      </c>
      <c r="B102" s="21" t="s">
        <v>213</v>
      </c>
      <c r="C102" s="26">
        <v>262.83590894999998</v>
      </c>
      <c r="D102" s="7" t="str">
        <f t="shared" si="11"/>
        <v>N/A</v>
      </c>
      <c r="E102" s="26">
        <v>124.39046451</v>
      </c>
      <c r="F102" s="7" t="str">
        <f t="shared" si="12"/>
        <v>N/A</v>
      </c>
      <c r="G102" s="26">
        <v>151.34593217</v>
      </c>
      <c r="H102" s="7" t="str">
        <f t="shared" si="13"/>
        <v>N/A</v>
      </c>
      <c r="I102" s="8">
        <v>-52.7</v>
      </c>
      <c r="J102" s="8">
        <v>21.67</v>
      </c>
      <c r="K102" s="25" t="s">
        <v>734</v>
      </c>
      <c r="L102" s="85" t="str">
        <f t="shared" si="14"/>
        <v>Yes</v>
      </c>
    </row>
    <row r="103" spans="1:12" x14ac:dyDescent="0.25">
      <c r="A103" s="142" t="s">
        <v>612</v>
      </c>
      <c r="B103" s="21" t="s">
        <v>213</v>
      </c>
      <c r="C103" s="26">
        <v>30668233</v>
      </c>
      <c r="D103" s="7" t="str">
        <f t="shared" si="11"/>
        <v>N/A</v>
      </c>
      <c r="E103" s="26">
        <v>11526246</v>
      </c>
      <c r="F103" s="7" t="str">
        <f t="shared" si="12"/>
        <v>N/A</v>
      </c>
      <c r="G103" s="26">
        <v>13056041</v>
      </c>
      <c r="H103" s="7" t="str">
        <f t="shared" si="13"/>
        <v>N/A</v>
      </c>
      <c r="I103" s="8">
        <v>-62.4</v>
      </c>
      <c r="J103" s="8">
        <v>13.27</v>
      </c>
      <c r="K103" s="25" t="s">
        <v>734</v>
      </c>
      <c r="L103" s="85" t="str">
        <f t="shared" si="14"/>
        <v>Yes</v>
      </c>
    </row>
    <row r="104" spans="1:12" x14ac:dyDescent="0.25">
      <c r="A104" s="142" t="s">
        <v>613</v>
      </c>
      <c r="B104" s="21" t="s">
        <v>213</v>
      </c>
      <c r="C104" s="22">
        <v>79519</v>
      </c>
      <c r="D104" s="7" t="str">
        <f t="shared" si="11"/>
        <v>N/A</v>
      </c>
      <c r="E104" s="22">
        <v>39837</v>
      </c>
      <c r="F104" s="7" t="str">
        <f t="shared" si="12"/>
        <v>N/A</v>
      </c>
      <c r="G104" s="22">
        <v>41505</v>
      </c>
      <c r="H104" s="7" t="str">
        <f t="shared" si="13"/>
        <v>N/A</v>
      </c>
      <c r="I104" s="8">
        <v>-49.9</v>
      </c>
      <c r="J104" s="8">
        <v>4.1870000000000003</v>
      </c>
      <c r="K104" s="25" t="s">
        <v>734</v>
      </c>
      <c r="L104" s="85" t="str">
        <f t="shared" si="14"/>
        <v>Yes</v>
      </c>
    </row>
    <row r="105" spans="1:12" x14ac:dyDescent="0.25">
      <c r="A105" s="142" t="s">
        <v>1421</v>
      </c>
      <c r="B105" s="21" t="s">
        <v>213</v>
      </c>
      <c r="C105" s="26">
        <v>385.67176397999998</v>
      </c>
      <c r="D105" s="7" t="str">
        <f t="shared" si="11"/>
        <v>N/A</v>
      </c>
      <c r="E105" s="26">
        <v>289.33519089999999</v>
      </c>
      <c r="F105" s="7" t="str">
        <f t="shared" si="12"/>
        <v>N/A</v>
      </c>
      <c r="G105" s="26">
        <v>314.56549812999998</v>
      </c>
      <c r="H105" s="7" t="str">
        <f t="shared" si="13"/>
        <v>N/A</v>
      </c>
      <c r="I105" s="8">
        <v>-25</v>
      </c>
      <c r="J105" s="8">
        <v>8.7200000000000006</v>
      </c>
      <c r="K105" s="25" t="s">
        <v>734</v>
      </c>
      <c r="L105" s="85" t="str">
        <f t="shared" si="14"/>
        <v>Yes</v>
      </c>
    </row>
    <row r="106" spans="1:12" ht="25" x14ac:dyDescent="0.25">
      <c r="A106" s="142" t="s">
        <v>614</v>
      </c>
      <c r="B106" s="21" t="s">
        <v>213</v>
      </c>
      <c r="C106" s="26">
        <v>112009355</v>
      </c>
      <c r="D106" s="7" t="str">
        <f t="shared" si="11"/>
        <v>N/A</v>
      </c>
      <c r="E106" s="26">
        <v>38799672</v>
      </c>
      <c r="F106" s="7" t="str">
        <f t="shared" si="12"/>
        <v>N/A</v>
      </c>
      <c r="G106" s="26">
        <v>40142705</v>
      </c>
      <c r="H106" s="7" t="str">
        <f t="shared" si="13"/>
        <v>N/A</v>
      </c>
      <c r="I106" s="8">
        <v>-65.400000000000006</v>
      </c>
      <c r="J106" s="8">
        <v>3.4609999999999999</v>
      </c>
      <c r="K106" s="25" t="s">
        <v>734</v>
      </c>
      <c r="L106" s="85" t="str">
        <f t="shared" si="14"/>
        <v>Yes</v>
      </c>
    </row>
    <row r="107" spans="1:12" x14ac:dyDescent="0.25">
      <c r="A107" s="142" t="s">
        <v>615</v>
      </c>
      <c r="B107" s="21" t="s">
        <v>213</v>
      </c>
      <c r="C107" s="22">
        <v>12069</v>
      </c>
      <c r="D107" s="7" t="str">
        <f t="shared" si="11"/>
        <v>N/A</v>
      </c>
      <c r="E107" s="22">
        <v>3686</v>
      </c>
      <c r="F107" s="7" t="str">
        <f t="shared" si="12"/>
        <v>N/A</v>
      </c>
      <c r="G107" s="22">
        <v>3637</v>
      </c>
      <c r="H107" s="7" t="str">
        <f t="shared" si="13"/>
        <v>N/A</v>
      </c>
      <c r="I107" s="8">
        <v>-69.5</v>
      </c>
      <c r="J107" s="8">
        <v>-1.33</v>
      </c>
      <c r="K107" s="25" t="s">
        <v>734</v>
      </c>
      <c r="L107" s="85" t="str">
        <f t="shared" si="14"/>
        <v>Yes</v>
      </c>
    </row>
    <row r="108" spans="1:12" x14ac:dyDescent="0.25">
      <c r="A108" s="142" t="s">
        <v>1422</v>
      </c>
      <c r="B108" s="21" t="s">
        <v>213</v>
      </c>
      <c r="C108" s="26">
        <v>9280.7486121000002</v>
      </c>
      <c r="D108" s="7" t="str">
        <f t="shared" si="11"/>
        <v>N/A</v>
      </c>
      <c r="E108" s="26">
        <v>10526.226804</v>
      </c>
      <c r="F108" s="7" t="str">
        <f t="shared" si="12"/>
        <v>N/A</v>
      </c>
      <c r="G108" s="26">
        <v>11037.312345</v>
      </c>
      <c r="H108" s="7" t="str">
        <f t="shared" si="13"/>
        <v>N/A</v>
      </c>
      <c r="I108" s="8">
        <v>13.42</v>
      </c>
      <c r="J108" s="8">
        <v>4.8550000000000004</v>
      </c>
      <c r="K108" s="25" t="s">
        <v>734</v>
      </c>
      <c r="L108" s="85" t="str">
        <f t="shared" si="14"/>
        <v>Yes</v>
      </c>
    </row>
    <row r="109" spans="1:12" x14ac:dyDescent="0.25">
      <c r="A109" s="142" t="s">
        <v>616</v>
      </c>
      <c r="B109" s="21" t="s">
        <v>213</v>
      </c>
      <c r="C109" s="26">
        <v>54410974</v>
      </c>
      <c r="D109" s="7" t="str">
        <f t="shared" si="11"/>
        <v>N/A</v>
      </c>
      <c r="E109" s="26">
        <v>12489497</v>
      </c>
      <c r="F109" s="7" t="str">
        <f t="shared" si="12"/>
        <v>N/A</v>
      </c>
      <c r="G109" s="26">
        <v>12707755</v>
      </c>
      <c r="H109" s="7" t="str">
        <f t="shared" si="13"/>
        <v>N/A</v>
      </c>
      <c r="I109" s="8">
        <v>-77</v>
      </c>
      <c r="J109" s="8">
        <v>1.748</v>
      </c>
      <c r="K109" s="25" t="s">
        <v>734</v>
      </c>
      <c r="L109" s="85" t="str">
        <f t="shared" si="14"/>
        <v>Yes</v>
      </c>
    </row>
    <row r="110" spans="1:12" x14ac:dyDescent="0.25">
      <c r="A110" s="142" t="s">
        <v>617</v>
      </c>
      <c r="B110" s="21" t="s">
        <v>213</v>
      </c>
      <c r="C110" s="22">
        <v>299499</v>
      </c>
      <c r="D110" s="7" t="str">
        <f t="shared" si="11"/>
        <v>N/A</v>
      </c>
      <c r="E110" s="22">
        <v>150161</v>
      </c>
      <c r="F110" s="7" t="str">
        <f t="shared" si="12"/>
        <v>N/A</v>
      </c>
      <c r="G110" s="22">
        <v>152686</v>
      </c>
      <c r="H110" s="7" t="str">
        <f t="shared" si="13"/>
        <v>N/A</v>
      </c>
      <c r="I110" s="8">
        <v>-49.9</v>
      </c>
      <c r="J110" s="8">
        <v>1.6819999999999999</v>
      </c>
      <c r="K110" s="25" t="s">
        <v>734</v>
      </c>
      <c r="L110" s="85" t="str">
        <f t="shared" si="14"/>
        <v>Yes</v>
      </c>
    </row>
    <row r="111" spans="1:12" x14ac:dyDescent="0.25">
      <c r="A111" s="142" t="s">
        <v>1423</v>
      </c>
      <c r="B111" s="21" t="s">
        <v>213</v>
      </c>
      <c r="C111" s="26">
        <v>181.67330776</v>
      </c>
      <c r="D111" s="7" t="str">
        <f t="shared" si="11"/>
        <v>N/A</v>
      </c>
      <c r="E111" s="26">
        <v>83.174039863999994</v>
      </c>
      <c r="F111" s="7" t="str">
        <f t="shared" si="12"/>
        <v>N/A</v>
      </c>
      <c r="G111" s="26">
        <v>83.228030075000007</v>
      </c>
      <c r="H111" s="7" t="str">
        <f t="shared" si="13"/>
        <v>N/A</v>
      </c>
      <c r="I111" s="8">
        <v>-54.2</v>
      </c>
      <c r="J111" s="8">
        <v>6.4899999999999999E-2</v>
      </c>
      <c r="K111" s="25" t="s">
        <v>734</v>
      </c>
      <c r="L111" s="85" t="str">
        <f t="shared" si="14"/>
        <v>Yes</v>
      </c>
    </row>
    <row r="112" spans="1:12" x14ac:dyDescent="0.25">
      <c r="A112" s="142" t="s">
        <v>618</v>
      </c>
      <c r="B112" s="21" t="s">
        <v>213</v>
      </c>
      <c r="C112" s="26">
        <v>275469448</v>
      </c>
      <c r="D112" s="7" t="str">
        <f t="shared" si="11"/>
        <v>N/A</v>
      </c>
      <c r="E112" s="26">
        <v>47346648</v>
      </c>
      <c r="F112" s="7" t="str">
        <f t="shared" si="12"/>
        <v>N/A</v>
      </c>
      <c r="G112" s="26">
        <v>49997734</v>
      </c>
      <c r="H112" s="7" t="str">
        <f t="shared" si="13"/>
        <v>N/A</v>
      </c>
      <c r="I112" s="8">
        <v>-82.8</v>
      </c>
      <c r="J112" s="8">
        <v>5.5990000000000002</v>
      </c>
      <c r="K112" s="25" t="s">
        <v>734</v>
      </c>
      <c r="L112" s="85" t="str">
        <f t="shared" si="14"/>
        <v>Yes</v>
      </c>
    </row>
    <row r="113" spans="1:12" x14ac:dyDescent="0.25">
      <c r="A113" s="142" t="s">
        <v>619</v>
      </c>
      <c r="B113" s="21" t="s">
        <v>213</v>
      </c>
      <c r="C113" s="22">
        <v>359316</v>
      </c>
      <c r="D113" s="7" t="str">
        <f t="shared" si="11"/>
        <v>N/A</v>
      </c>
      <c r="E113" s="22">
        <v>138027</v>
      </c>
      <c r="F113" s="7" t="str">
        <f t="shared" si="12"/>
        <v>N/A</v>
      </c>
      <c r="G113" s="22">
        <v>133877</v>
      </c>
      <c r="H113" s="7" t="str">
        <f t="shared" si="13"/>
        <v>N/A</v>
      </c>
      <c r="I113" s="8">
        <v>-61.6</v>
      </c>
      <c r="J113" s="8">
        <v>-3.01</v>
      </c>
      <c r="K113" s="25" t="s">
        <v>734</v>
      </c>
      <c r="L113" s="85" t="str">
        <f t="shared" si="14"/>
        <v>Yes</v>
      </c>
    </row>
    <row r="114" spans="1:12" x14ac:dyDescent="0.25">
      <c r="A114" s="142" t="s">
        <v>1424</v>
      </c>
      <c r="B114" s="21" t="s">
        <v>213</v>
      </c>
      <c r="C114" s="26">
        <v>766.64954524999996</v>
      </c>
      <c r="D114" s="7" t="str">
        <f t="shared" si="11"/>
        <v>N/A</v>
      </c>
      <c r="E114" s="26">
        <v>343.02453867999998</v>
      </c>
      <c r="F114" s="7" t="str">
        <f t="shared" si="12"/>
        <v>N/A</v>
      </c>
      <c r="G114" s="26">
        <v>373.46022095000001</v>
      </c>
      <c r="H114" s="7" t="str">
        <f t="shared" si="13"/>
        <v>N/A</v>
      </c>
      <c r="I114" s="8">
        <v>-55.3</v>
      </c>
      <c r="J114" s="8">
        <v>8.8729999999999993</v>
      </c>
      <c r="K114" s="25" t="s">
        <v>734</v>
      </c>
      <c r="L114" s="85" t="str">
        <f t="shared" si="14"/>
        <v>Yes</v>
      </c>
    </row>
    <row r="115" spans="1:12" ht="25" x14ac:dyDescent="0.25">
      <c r="A115" s="142" t="s">
        <v>620</v>
      </c>
      <c r="B115" s="21" t="s">
        <v>213</v>
      </c>
      <c r="C115" s="26">
        <v>840615398</v>
      </c>
      <c r="D115" s="7" t="str">
        <f t="shared" si="11"/>
        <v>N/A</v>
      </c>
      <c r="E115" s="26">
        <v>948960490</v>
      </c>
      <c r="F115" s="7" t="str">
        <f t="shared" si="12"/>
        <v>N/A</v>
      </c>
      <c r="G115" s="26">
        <v>1161905541</v>
      </c>
      <c r="H115" s="7" t="str">
        <f t="shared" si="13"/>
        <v>N/A</v>
      </c>
      <c r="I115" s="8">
        <v>12.89</v>
      </c>
      <c r="J115" s="8">
        <v>22.44</v>
      </c>
      <c r="K115" s="25" t="s">
        <v>734</v>
      </c>
      <c r="L115" s="85" t="str">
        <f t="shared" si="14"/>
        <v>Yes</v>
      </c>
    </row>
    <row r="116" spans="1:12" x14ac:dyDescent="0.25">
      <c r="A116" s="145" t="s">
        <v>621</v>
      </c>
      <c r="B116" s="22" t="s">
        <v>213</v>
      </c>
      <c r="C116" s="22">
        <v>77908</v>
      </c>
      <c r="D116" s="7" t="str">
        <f t="shared" si="11"/>
        <v>N/A</v>
      </c>
      <c r="E116" s="22">
        <v>65698</v>
      </c>
      <c r="F116" s="7" t="str">
        <f t="shared" si="12"/>
        <v>N/A</v>
      </c>
      <c r="G116" s="22">
        <v>72908</v>
      </c>
      <c r="H116" s="7" t="str">
        <f t="shared" si="13"/>
        <v>N/A</v>
      </c>
      <c r="I116" s="8">
        <v>-15.7</v>
      </c>
      <c r="J116" s="8">
        <v>10.97</v>
      </c>
      <c r="K116" s="1" t="s">
        <v>734</v>
      </c>
      <c r="L116" s="85" t="str">
        <f t="shared" si="14"/>
        <v>Yes</v>
      </c>
    </row>
    <row r="117" spans="1:12" x14ac:dyDescent="0.25">
      <c r="A117" s="142" t="s">
        <v>1425</v>
      </c>
      <c r="B117" s="21" t="s">
        <v>213</v>
      </c>
      <c r="C117" s="26">
        <v>10789.846973</v>
      </c>
      <c r="D117" s="7" t="str">
        <f t="shared" si="11"/>
        <v>N/A</v>
      </c>
      <c r="E117" s="26">
        <v>14444.282778999999</v>
      </c>
      <c r="F117" s="7" t="str">
        <f t="shared" si="12"/>
        <v>N/A</v>
      </c>
      <c r="G117" s="26">
        <v>15936.598741</v>
      </c>
      <c r="H117" s="7" t="str">
        <f t="shared" si="13"/>
        <v>N/A</v>
      </c>
      <c r="I117" s="8">
        <v>33.869999999999997</v>
      </c>
      <c r="J117" s="8">
        <v>10.33</v>
      </c>
      <c r="K117" s="25" t="s">
        <v>734</v>
      </c>
      <c r="L117" s="85" t="str">
        <f t="shared" si="14"/>
        <v>Yes</v>
      </c>
    </row>
    <row r="118" spans="1:12" ht="25" x14ac:dyDescent="0.25">
      <c r="A118" s="142" t="s">
        <v>622</v>
      </c>
      <c r="B118" s="21" t="s">
        <v>213</v>
      </c>
      <c r="C118" s="26">
        <v>19224946</v>
      </c>
      <c r="D118" s="7" t="str">
        <f t="shared" si="11"/>
        <v>N/A</v>
      </c>
      <c r="E118" s="26">
        <v>13682743</v>
      </c>
      <c r="F118" s="7" t="str">
        <f t="shared" si="12"/>
        <v>N/A</v>
      </c>
      <c r="G118" s="26">
        <v>14760465</v>
      </c>
      <c r="H118" s="7" t="str">
        <f t="shared" si="13"/>
        <v>N/A</v>
      </c>
      <c r="I118" s="8">
        <v>-28.8</v>
      </c>
      <c r="J118" s="8">
        <v>7.8769999999999998</v>
      </c>
      <c r="K118" s="25" t="s">
        <v>734</v>
      </c>
      <c r="L118" s="85" t="str">
        <f t="shared" si="14"/>
        <v>Yes</v>
      </c>
    </row>
    <row r="119" spans="1:12" x14ac:dyDescent="0.25">
      <c r="A119" s="142" t="s">
        <v>623</v>
      </c>
      <c r="B119" s="21" t="s">
        <v>213</v>
      </c>
      <c r="C119" s="22">
        <v>25440</v>
      </c>
      <c r="D119" s="7" t="str">
        <f t="shared" si="11"/>
        <v>N/A</v>
      </c>
      <c r="E119" s="22">
        <v>11109</v>
      </c>
      <c r="F119" s="7" t="str">
        <f t="shared" si="12"/>
        <v>N/A</v>
      </c>
      <c r="G119" s="22">
        <v>10954</v>
      </c>
      <c r="H119" s="7" t="str">
        <f t="shared" si="13"/>
        <v>N/A</v>
      </c>
      <c r="I119" s="8">
        <v>-56.3</v>
      </c>
      <c r="J119" s="8">
        <v>-1.4</v>
      </c>
      <c r="K119" s="25" t="s">
        <v>734</v>
      </c>
      <c r="L119" s="85" t="str">
        <f t="shared" si="14"/>
        <v>Yes</v>
      </c>
    </row>
    <row r="120" spans="1:12" x14ac:dyDescent="0.25">
      <c r="A120" s="142" t="s">
        <v>1426</v>
      </c>
      <c r="B120" s="21" t="s">
        <v>213</v>
      </c>
      <c r="C120" s="26">
        <v>755.69756288999997</v>
      </c>
      <c r="D120" s="7" t="str">
        <f t="shared" si="11"/>
        <v>N/A</v>
      </c>
      <c r="E120" s="26">
        <v>1231.6808894000001</v>
      </c>
      <c r="F120" s="7" t="str">
        <f t="shared" si="12"/>
        <v>N/A</v>
      </c>
      <c r="G120" s="26">
        <v>1347.4954355</v>
      </c>
      <c r="H120" s="7" t="str">
        <f t="shared" si="13"/>
        <v>N/A</v>
      </c>
      <c r="I120" s="8">
        <v>62.99</v>
      </c>
      <c r="J120" s="8">
        <v>9.4030000000000005</v>
      </c>
      <c r="K120" s="25" t="s">
        <v>734</v>
      </c>
      <c r="L120" s="85" t="str">
        <f t="shared" si="14"/>
        <v>Yes</v>
      </c>
    </row>
    <row r="121" spans="1:12" ht="25" x14ac:dyDescent="0.25">
      <c r="A121" s="142" t="s">
        <v>624</v>
      </c>
      <c r="B121" s="21" t="s">
        <v>213</v>
      </c>
      <c r="C121" s="26">
        <v>3730</v>
      </c>
      <c r="D121" s="7" t="str">
        <f t="shared" si="11"/>
        <v>N/A</v>
      </c>
      <c r="E121" s="26">
        <v>10332</v>
      </c>
      <c r="F121" s="7" t="str">
        <f t="shared" si="12"/>
        <v>N/A</v>
      </c>
      <c r="G121" s="26">
        <v>17170</v>
      </c>
      <c r="H121" s="7" t="str">
        <f t="shared" si="13"/>
        <v>N/A</v>
      </c>
      <c r="I121" s="8">
        <v>177</v>
      </c>
      <c r="J121" s="8">
        <v>66.180000000000007</v>
      </c>
      <c r="K121" s="25" t="s">
        <v>734</v>
      </c>
      <c r="L121" s="85" t="str">
        <f t="shared" si="14"/>
        <v>No</v>
      </c>
    </row>
    <row r="122" spans="1:12" x14ac:dyDescent="0.25">
      <c r="A122" s="142" t="s">
        <v>625</v>
      </c>
      <c r="B122" s="21" t="s">
        <v>213</v>
      </c>
      <c r="C122" s="22">
        <v>11</v>
      </c>
      <c r="D122" s="7" t="str">
        <f t="shared" si="11"/>
        <v>N/A</v>
      </c>
      <c r="E122" s="22">
        <v>11</v>
      </c>
      <c r="F122" s="7" t="str">
        <f t="shared" si="12"/>
        <v>N/A</v>
      </c>
      <c r="G122" s="22">
        <v>11</v>
      </c>
      <c r="H122" s="7" t="str">
        <f t="shared" si="13"/>
        <v>N/A</v>
      </c>
      <c r="I122" s="8">
        <v>50</v>
      </c>
      <c r="J122" s="8">
        <v>0</v>
      </c>
      <c r="K122" s="25" t="s">
        <v>734</v>
      </c>
      <c r="L122" s="85" t="str">
        <f t="shared" si="14"/>
        <v>Yes</v>
      </c>
    </row>
    <row r="123" spans="1:12" ht="25" x14ac:dyDescent="0.25">
      <c r="A123" s="142" t="s">
        <v>1427</v>
      </c>
      <c r="B123" s="21" t="s">
        <v>213</v>
      </c>
      <c r="C123" s="26">
        <v>1865</v>
      </c>
      <c r="D123" s="7" t="str">
        <f t="shared" si="11"/>
        <v>N/A</v>
      </c>
      <c r="E123" s="26">
        <v>3444</v>
      </c>
      <c r="F123" s="7" t="str">
        <f t="shared" si="12"/>
        <v>N/A</v>
      </c>
      <c r="G123" s="26">
        <v>5723.3333333</v>
      </c>
      <c r="H123" s="7" t="str">
        <f t="shared" si="13"/>
        <v>N/A</v>
      </c>
      <c r="I123" s="8">
        <v>84.66</v>
      </c>
      <c r="J123" s="8">
        <v>66.180000000000007</v>
      </c>
      <c r="K123" s="25" t="s">
        <v>734</v>
      </c>
      <c r="L123" s="85" t="str">
        <f t="shared" si="14"/>
        <v>No</v>
      </c>
    </row>
    <row r="124" spans="1:12" ht="25" x14ac:dyDescent="0.25">
      <c r="A124" s="142" t="s">
        <v>626</v>
      </c>
      <c r="B124" s="21" t="s">
        <v>213</v>
      </c>
      <c r="C124" s="26">
        <v>55616218</v>
      </c>
      <c r="D124" s="7" t="str">
        <f t="shared" si="11"/>
        <v>N/A</v>
      </c>
      <c r="E124" s="26">
        <v>50776773</v>
      </c>
      <c r="F124" s="7" t="str">
        <f t="shared" si="12"/>
        <v>N/A</v>
      </c>
      <c r="G124" s="26">
        <v>53171054</v>
      </c>
      <c r="H124" s="7" t="str">
        <f t="shared" si="13"/>
        <v>N/A</v>
      </c>
      <c r="I124" s="8">
        <v>-8.6999999999999993</v>
      </c>
      <c r="J124" s="8">
        <v>4.7149999999999999</v>
      </c>
      <c r="K124" s="25" t="s">
        <v>734</v>
      </c>
      <c r="L124" s="85" t="str">
        <f t="shared" si="14"/>
        <v>Yes</v>
      </c>
    </row>
    <row r="125" spans="1:12" x14ac:dyDescent="0.25">
      <c r="A125" s="142" t="s">
        <v>627</v>
      </c>
      <c r="B125" s="21" t="s">
        <v>213</v>
      </c>
      <c r="C125" s="22">
        <v>31799</v>
      </c>
      <c r="D125" s="7" t="str">
        <f t="shared" si="11"/>
        <v>N/A</v>
      </c>
      <c r="E125" s="22">
        <v>24894</v>
      </c>
      <c r="F125" s="7" t="str">
        <f t="shared" si="12"/>
        <v>N/A</v>
      </c>
      <c r="G125" s="22">
        <v>24896</v>
      </c>
      <c r="H125" s="7" t="str">
        <f t="shared" si="13"/>
        <v>N/A</v>
      </c>
      <c r="I125" s="8">
        <v>-21.7</v>
      </c>
      <c r="J125" s="8">
        <v>8.0000000000000002E-3</v>
      </c>
      <c r="K125" s="25" t="s">
        <v>734</v>
      </c>
      <c r="L125" s="85" t="str">
        <f t="shared" si="14"/>
        <v>Yes</v>
      </c>
    </row>
    <row r="126" spans="1:12" ht="25" x14ac:dyDescent="0.25">
      <c r="A126" s="142" t="s">
        <v>1428</v>
      </c>
      <c r="B126" s="21" t="s">
        <v>213</v>
      </c>
      <c r="C126" s="26">
        <v>1748.9926727</v>
      </c>
      <c r="D126" s="7" t="str">
        <f t="shared" si="11"/>
        <v>N/A</v>
      </c>
      <c r="E126" s="26">
        <v>2039.7193299999999</v>
      </c>
      <c r="F126" s="7" t="str">
        <f t="shared" si="12"/>
        <v>N/A</v>
      </c>
      <c r="G126" s="26">
        <v>2135.7267833999999</v>
      </c>
      <c r="H126" s="7" t="str">
        <f t="shared" si="13"/>
        <v>N/A</v>
      </c>
      <c r="I126" s="8">
        <v>16.62</v>
      </c>
      <c r="J126" s="8">
        <v>4.7069999999999999</v>
      </c>
      <c r="K126" s="25" t="s">
        <v>734</v>
      </c>
      <c r="L126" s="85" t="str">
        <f t="shared" si="14"/>
        <v>Yes</v>
      </c>
    </row>
    <row r="127" spans="1:12" ht="25" x14ac:dyDescent="0.25">
      <c r="A127" s="142" t="s">
        <v>628</v>
      </c>
      <c r="B127" s="21" t="s">
        <v>213</v>
      </c>
      <c r="C127" s="26">
        <v>6431258</v>
      </c>
      <c r="D127" s="7" t="str">
        <f t="shared" si="11"/>
        <v>N/A</v>
      </c>
      <c r="E127" s="26">
        <v>819321</v>
      </c>
      <c r="F127" s="7" t="str">
        <f t="shared" si="12"/>
        <v>N/A</v>
      </c>
      <c r="G127" s="26">
        <v>833775</v>
      </c>
      <c r="H127" s="7" t="str">
        <f t="shared" si="13"/>
        <v>N/A</v>
      </c>
      <c r="I127" s="8">
        <v>-87.3</v>
      </c>
      <c r="J127" s="8">
        <v>1.764</v>
      </c>
      <c r="K127" s="25" t="s">
        <v>734</v>
      </c>
      <c r="L127" s="85" t="str">
        <f t="shared" si="14"/>
        <v>Yes</v>
      </c>
    </row>
    <row r="128" spans="1:12" x14ac:dyDescent="0.25">
      <c r="A128" s="142" t="s">
        <v>629</v>
      </c>
      <c r="B128" s="21" t="s">
        <v>213</v>
      </c>
      <c r="C128" s="22">
        <v>2958</v>
      </c>
      <c r="D128" s="7" t="str">
        <f t="shared" si="11"/>
        <v>N/A</v>
      </c>
      <c r="E128" s="22">
        <v>601</v>
      </c>
      <c r="F128" s="7" t="str">
        <f t="shared" si="12"/>
        <v>N/A</v>
      </c>
      <c r="G128" s="22">
        <v>532</v>
      </c>
      <c r="H128" s="7" t="str">
        <f t="shared" si="13"/>
        <v>N/A</v>
      </c>
      <c r="I128" s="8">
        <v>-79.7</v>
      </c>
      <c r="J128" s="8">
        <v>-11.5</v>
      </c>
      <c r="K128" s="25" t="s">
        <v>734</v>
      </c>
      <c r="L128" s="85" t="str">
        <f t="shared" si="14"/>
        <v>Yes</v>
      </c>
    </row>
    <row r="129" spans="1:12" ht="25" x14ac:dyDescent="0.25">
      <c r="A129" s="142" t="s">
        <v>1429</v>
      </c>
      <c r="B129" s="21" t="s">
        <v>213</v>
      </c>
      <c r="C129" s="26">
        <v>2174.1913454999999</v>
      </c>
      <c r="D129" s="7" t="str">
        <f t="shared" si="11"/>
        <v>N/A</v>
      </c>
      <c r="E129" s="26">
        <v>1363.2628952</v>
      </c>
      <c r="F129" s="7" t="str">
        <f t="shared" si="12"/>
        <v>N/A</v>
      </c>
      <c r="G129" s="26">
        <v>1567.2462406</v>
      </c>
      <c r="H129" s="7" t="str">
        <f t="shared" si="13"/>
        <v>N/A</v>
      </c>
      <c r="I129" s="8">
        <v>-37.299999999999997</v>
      </c>
      <c r="J129" s="8">
        <v>14.96</v>
      </c>
      <c r="K129" s="25" t="s">
        <v>734</v>
      </c>
      <c r="L129" s="85" t="str">
        <f t="shared" si="14"/>
        <v>Yes</v>
      </c>
    </row>
    <row r="130" spans="1:12" ht="25" x14ac:dyDescent="0.25">
      <c r="A130" s="142" t="s">
        <v>630</v>
      </c>
      <c r="B130" s="21" t="s">
        <v>213</v>
      </c>
      <c r="C130" s="26">
        <v>823935</v>
      </c>
      <c r="D130" s="7" t="str">
        <f t="shared" si="11"/>
        <v>N/A</v>
      </c>
      <c r="E130" s="26">
        <v>270202</v>
      </c>
      <c r="F130" s="7" t="str">
        <f t="shared" si="12"/>
        <v>N/A</v>
      </c>
      <c r="G130" s="26">
        <v>292098</v>
      </c>
      <c r="H130" s="7" t="str">
        <f t="shared" si="13"/>
        <v>N/A</v>
      </c>
      <c r="I130" s="8">
        <v>-67.2</v>
      </c>
      <c r="J130" s="8">
        <v>8.1039999999999992</v>
      </c>
      <c r="K130" s="25" t="s">
        <v>734</v>
      </c>
      <c r="L130" s="85" t="str">
        <f t="shared" si="14"/>
        <v>Yes</v>
      </c>
    </row>
    <row r="131" spans="1:12" x14ac:dyDescent="0.25">
      <c r="A131" s="142" t="s">
        <v>631</v>
      </c>
      <c r="B131" s="21" t="s">
        <v>213</v>
      </c>
      <c r="C131" s="22">
        <v>5873</v>
      </c>
      <c r="D131" s="7" t="str">
        <f t="shared" si="11"/>
        <v>N/A</v>
      </c>
      <c r="E131" s="22">
        <v>3909</v>
      </c>
      <c r="F131" s="7" t="str">
        <f t="shared" si="12"/>
        <v>N/A</v>
      </c>
      <c r="G131" s="22">
        <v>4567</v>
      </c>
      <c r="H131" s="7" t="str">
        <f t="shared" si="13"/>
        <v>N/A</v>
      </c>
      <c r="I131" s="8">
        <v>-33.4</v>
      </c>
      <c r="J131" s="8">
        <v>16.829999999999998</v>
      </c>
      <c r="K131" s="25" t="s">
        <v>734</v>
      </c>
      <c r="L131" s="85" t="str">
        <f t="shared" si="14"/>
        <v>Yes</v>
      </c>
    </row>
    <row r="132" spans="1:12" ht="25" x14ac:dyDescent="0.25">
      <c r="A132" s="142" t="s">
        <v>1430</v>
      </c>
      <c r="B132" s="21" t="s">
        <v>213</v>
      </c>
      <c r="C132" s="26">
        <v>140.29201430000001</v>
      </c>
      <c r="D132" s="7" t="str">
        <f t="shared" si="11"/>
        <v>N/A</v>
      </c>
      <c r="E132" s="26">
        <v>69.123049373000001</v>
      </c>
      <c r="F132" s="7" t="str">
        <f t="shared" si="12"/>
        <v>N/A</v>
      </c>
      <c r="G132" s="26">
        <v>63.958397196999996</v>
      </c>
      <c r="H132" s="7" t="str">
        <f t="shared" si="13"/>
        <v>N/A</v>
      </c>
      <c r="I132" s="8">
        <v>-50.7</v>
      </c>
      <c r="J132" s="8">
        <v>-7.47</v>
      </c>
      <c r="K132" s="25" t="s">
        <v>734</v>
      </c>
      <c r="L132" s="85" t="str">
        <f t="shared" si="14"/>
        <v>Yes</v>
      </c>
    </row>
    <row r="133" spans="1:12" x14ac:dyDescent="0.25">
      <c r="A133" s="142" t="s">
        <v>632</v>
      </c>
      <c r="B133" s="21" t="s">
        <v>213</v>
      </c>
      <c r="C133" s="26">
        <v>6781374</v>
      </c>
      <c r="D133" s="7" t="str">
        <f t="shared" si="11"/>
        <v>N/A</v>
      </c>
      <c r="E133" s="26">
        <v>4463193</v>
      </c>
      <c r="F133" s="7" t="str">
        <f t="shared" si="12"/>
        <v>N/A</v>
      </c>
      <c r="G133" s="26">
        <v>4926268</v>
      </c>
      <c r="H133" s="7" t="str">
        <f t="shared" si="13"/>
        <v>N/A</v>
      </c>
      <c r="I133" s="8">
        <v>-34.200000000000003</v>
      </c>
      <c r="J133" s="8">
        <v>10.38</v>
      </c>
      <c r="K133" s="25" t="s">
        <v>734</v>
      </c>
      <c r="L133" s="85" t="str">
        <f t="shared" si="14"/>
        <v>Yes</v>
      </c>
    </row>
    <row r="134" spans="1:12" x14ac:dyDescent="0.25">
      <c r="A134" s="142" t="s">
        <v>633</v>
      </c>
      <c r="B134" s="21" t="s">
        <v>213</v>
      </c>
      <c r="C134" s="22">
        <v>761</v>
      </c>
      <c r="D134" s="7" t="str">
        <f t="shared" si="11"/>
        <v>N/A</v>
      </c>
      <c r="E134" s="22">
        <v>490</v>
      </c>
      <c r="F134" s="7" t="str">
        <f t="shared" si="12"/>
        <v>N/A</v>
      </c>
      <c r="G134" s="22">
        <v>441</v>
      </c>
      <c r="H134" s="7" t="str">
        <f t="shared" si="13"/>
        <v>N/A</v>
      </c>
      <c r="I134" s="8">
        <v>-35.6</v>
      </c>
      <c r="J134" s="8">
        <v>-10</v>
      </c>
      <c r="K134" s="25" t="s">
        <v>734</v>
      </c>
      <c r="L134" s="85" t="str">
        <f t="shared" si="14"/>
        <v>Yes</v>
      </c>
    </row>
    <row r="135" spans="1:12" x14ac:dyDescent="0.25">
      <c r="A135" s="142" t="s">
        <v>1431</v>
      </c>
      <c r="B135" s="21" t="s">
        <v>213</v>
      </c>
      <c r="C135" s="26">
        <v>8911.1353481999995</v>
      </c>
      <c r="D135" s="7" t="str">
        <f t="shared" si="11"/>
        <v>N/A</v>
      </c>
      <c r="E135" s="26">
        <v>9108.5571428999992</v>
      </c>
      <c r="F135" s="7" t="str">
        <f t="shared" si="12"/>
        <v>N/A</v>
      </c>
      <c r="G135" s="26">
        <v>11170.675737</v>
      </c>
      <c r="H135" s="7" t="str">
        <f t="shared" si="13"/>
        <v>N/A</v>
      </c>
      <c r="I135" s="8">
        <v>2.2149999999999999</v>
      </c>
      <c r="J135" s="8">
        <v>22.64</v>
      </c>
      <c r="K135" s="25" t="s">
        <v>734</v>
      </c>
      <c r="L135" s="85" t="str">
        <f t="shared" si="14"/>
        <v>Yes</v>
      </c>
    </row>
    <row r="136" spans="1:12" ht="25" x14ac:dyDescent="0.25">
      <c r="A136" s="142" t="s">
        <v>634</v>
      </c>
      <c r="B136" s="21" t="s">
        <v>213</v>
      </c>
      <c r="C136" s="26">
        <v>289489</v>
      </c>
      <c r="D136" s="7" t="str">
        <f t="shared" si="11"/>
        <v>N/A</v>
      </c>
      <c r="E136" s="26">
        <v>183800</v>
      </c>
      <c r="F136" s="7" t="str">
        <f t="shared" si="12"/>
        <v>N/A</v>
      </c>
      <c r="G136" s="26">
        <v>246072</v>
      </c>
      <c r="H136" s="7" t="str">
        <f t="shared" si="13"/>
        <v>N/A</v>
      </c>
      <c r="I136" s="8">
        <v>-36.5</v>
      </c>
      <c r="J136" s="8">
        <v>33.880000000000003</v>
      </c>
      <c r="K136" s="25" t="s">
        <v>734</v>
      </c>
      <c r="L136" s="85" t="str">
        <f>IF(J136="Div by 0", "N/A", IF(OR(J136="N/A",K136="N/A"),"N/A", IF(J136&gt;VALUE(MID(K136,1,2)), "No", IF(J136&lt;-1*VALUE(MID(K136,1,2)), "No", "Yes"))))</f>
        <v>No</v>
      </c>
    </row>
    <row r="137" spans="1:12" x14ac:dyDescent="0.25">
      <c r="A137" s="142" t="s">
        <v>635</v>
      </c>
      <c r="B137" s="21" t="s">
        <v>213</v>
      </c>
      <c r="C137" s="22">
        <v>2060</v>
      </c>
      <c r="D137" s="7" t="str">
        <f t="shared" si="11"/>
        <v>N/A</v>
      </c>
      <c r="E137" s="22">
        <v>1364</v>
      </c>
      <c r="F137" s="7" t="str">
        <f t="shared" si="12"/>
        <v>N/A</v>
      </c>
      <c r="G137" s="22">
        <v>1377</v>
      </c>
      <c r="H137" s="7" t="str">
        <f t="shared" si="13"/>
        <v>N/A</v>
      </c>
      <c r="I137" s="8">
        <v>-33.799999999999997</v>
      </c>
      <c r="J137" s="8">
        <v>0.95309999999999995</v>
      </c>
      <c r="K137" s="25" t="s">
        <v>734</v>
      </c>
      <c r="L137" s="85" t="str">
        <f t="shared" ref="L137:L141" si="15">IF(J137="Div by 0", "N/A", IF(OR(J137="N/A",K137="N/A"),"N/A", IF(J137&gt;VALUE(MID(K137,1,2)), "No", IF(J137&lt;-1*VALUE(MID(K137,1,2)), "No", "Yes"))))</f>
        <v>Yes</v>
      </c>
    </row>
    <row r="138" spans="1:12" ht="25" x14ac:dyDescent="0.25">
      <c r="A138" s="142" t="s">
        <v>1432</v>
      </c>
      <c r="B138" s="21" t="s">
        <v>213</v>
      </c>
      <c r="C138" s="26">
        <v>140.52864077999999</v>
      </c>
      <c r="D138" s="7" t="str">
        <f t="shared" si="11"/>
        <v>N/A</v>
      </c>
      <c r="E138" s="26">
        <v>134.75073313999999</v>
      </c>
      <c r="F138" s="7" t="str">
        <f t="shared" si="12"/>
        <v>N/A</v>
      </c>
      <c r="G138" s="26">
        <v>178.70152504999999</v>
      </c>
      <c r="H138" s="7" t="str">
        <f t="shared" si="13"/>
        <v>N/A</v>
      </c>
      <c r="I138" s="8">
        <v>-4.1100000000000003</v>
      </c>
      <c r="J138" s="8">
        <v>32.619999999999997</v>
      </c>
      <c r="K138" s="25" t="s">
        <v>734</v>
      </c>
      <c r="L138" s="85" t="str">
        <f t="shared" si="15"/>
        <v>No</v>
      </c>
    </row>
    <row r="139" spans="1:12" ht="25" x14ac:dyDescent="0.25">
      <c r="A139" s="142" t="s">
        <v>636</v>
      </c>
      <c r="B139" s="21" t="s">
        <v>213</v>
      </c>
      <c r="C139" s="26">
        <v>4014376</v>
      </c>
      <c r="D139" s="7" t="str">
        <f t="shared" si="11"/>
        <v>N/A</v>
      </c>
      <c r="E139" s="26">
        <v>2080894</v>
      </c>
      <c r="F139" s="7" t="str">
        <f t="shared" si="12"/>
        <v>N/A</v>
      </c>
      <c r="G139" s="26">
        <v>1504555</v>
      </c>
      <c r="H139" s="7" t="str">
        <f t="shared" si="13"/>
        <v>N/A</v>
      </c>
      <c r="I139" s="8">
        <v>-48.2</v>
      </c>
      <c r="J139" s="8">
        <v>-27.7</v>
      </c>
      <c r="K139" s="25" t="s">
        <v>734</v>
      </c>
      <c r="L139" s="85" t="str">
        <f t="shared" si="15"/>
        <v>Yes</v>
      </c>
    </row>
    <row r="140" spans="1:12" x14ac:dyDescent="0.25">
      <c r="A140" s="142" t="s">
        <v>637</v>
      </c>
      <c r="B140" s="21" t="s">
        <v>213</v>
      </c>
      <c r="C140" s="22">
        <v>61</v>
      </c>
      <c r="D140" s="7" t="str">
        <f t="shared" si="11"/>
        <v>N/A</v>
      </c>
      <c r="E140" s="22">
        <v>40</v>
      </c>
      <c r="F140" s="7" t="str">
        <f t="shared" si="12"/>
        <v>N/A</v>
      </c>
      <c r="G140" s="22">
        <v>33</v>
      </c>
      <c r="H140" s="7" t="str">
        <f t="shared" si="13"/>
        <v>N/A</v>
      </c>
      <c r="I140" s="8">
        <v>-34.4</v>
      </c>
      <c r="J140" s="8">
        <v>-17.5</v>
      </c>
      <c r="K140" s="25" t="s">
        <v>734</v>
      </c>
      <c r="L140" s="85" t="str">
        <f t="shared" si="15"/>
        <v>Yes</v>
      </c>
    </row>
    <row r="141" spans="1:12" ht="25" x14ac:dyDescent="0.25">
      <c r="A141" s="142" t="s">
        <v>1433</v>
      </c>
      <c r="B141" s="21" t="s">
        <v>213</v>
      </c>
      <c r="C141" s="26">
        <v>65809.442622999995</v>
      </c>
      <c r="D141" s="7" t="str">
        <f t="shared" si="11"/>
        <v>N/A</v>
      </c>
      <c r="E141" s="26">
        <v>52022.35</v>
      </c>
      <c r="F141" s="7" t="str">
        <f t="shared" si="12"/>
        <v>N/A</v>
      </c>
      <c r="G141" s="26">
        <v>45592.575757999999</v>
      </c>
      <c r="H141" s="7" t="str">
        <f t="shared" si="13"/>
        <v>N/A</v>
      </c>
      <c r="I141" s="8">
        <v>-21</v>
      </c>
      <c r="J141" s="8">
        <v>-12.4</v>
      </c>
      <c r="K141" s="25" t="s">
        <v>734</v>
      </c>
      <c r="L141" s="85" t="str">
        <f t="shared" si="15"/>
        <v>Yes</v>
      </c>
    </row>
    <row r="142" spans="1:12" ht="25" x14ac:dyDescent="0.25">
      <c r="A142" s="142" t="s">
        <v>638</v>
      </c>
      <c r="B142" s="21" t="s">
        <v>213</v>
      </c>
      <c r="C142" s="26">
        <v>844880850</v>
      </c>
      <c r="D142" s="7" t="str">
        <f t="shared" si="11"/>
        <v>N/A</v>
      </c>
      <c r="E142" s="26">
        <v>842540569</v>
      </c>
      <c r="F142" s="7" t="str">
        <f t="shared" si="12"/>
        <v>N/A</v>
      </c>
      <c r="G142" s="26">
        <v>878757096</v>
      </c>
      <c r="H142" s="7" t="str">
        <f t="shared" si="13"/>
        <v>N/A</v>
      </c>
      <c r="I142" s="8">
        <v>-0.27700000000000002</v>
      </c>
      <c r="J142" s="8">
        <v>4.298</v>
      </c>
      <c r="K142" s="25" t="s">
        <v>734</v>
      </c>
      <c r="L142" s="85" t="str">
        <f t="shared" ref="L142:L153" si="16">IF(J142="Div by 0", "N/A", IF(K142="N/A","N/A", IF(J142&gt;VALUE(MID(K142,1,2)), "No", IF(J142&lt;-1*VALUE(MID(K142,1,2)), "No", "Yes"))))</f>
        <v>Yes</v>
      </c>
    </row>
    <row r="143" spans="1:12" x14ac:dyDescent="0.25">
      <c r="A143" s="142" t="s">
        <v>639</v>
      </c>
      <c r="B143" s="21" t="s">
        <v>213</v>
      </c>
      <c r="C143" s="22">
        <v>125590</v>
      </c>
      <c r="D143" s="7" t="str">
        <f t="shared" si="11"/>
        <v>N/A</v>
      </c>
      <c r="E143" s="22">
        <v>91820</v>
      </c>
      <c r="F143" s="7" t="str">
        <f t="shared" si="12"/>
        <v>N/A</v>
      </c>
      <c r="G143" s="22">
        <v>93549</v>
      </c>
      <c r="H143" s="7" t="str">
        <f t="shared" si="13"/>
        <v>N/A</v>
      </c>
      <c r="I143" s="8">
        <v>-26.9</v>
      </c>
      <c r="J143" s="8">
        <v>1.883</v>
      </c>
      <c r="K143" s="25" t="s">
        <v>734</v>
      </c>
      <c r="L143" s="85" t="str">
        <f t="shared" si="16"/>
        <v>Yes</v>
      </c>
    </row>
    <row r="144" spans="1:12" ht="25" x14ac:dyDescent="0.25">
      <c r="A144" s="142" t="s">
        <v>1434</v>
      </c>
      <c r="B144" s="21" t="s">
        <v>213</v>
      </c>
      <c r="C144" s="26">
        <v>6727.2939724999997</v>
      </c>
      <c r="D144" s="7" t="str">
        <f t="shared" si="11"/>
        <v>N/A</v>
      </c>
      <c r="E144" s="26">
        <v>9176.0027117999998</v>
      </c>
      <c r="F144" s="7" t="str">
        <f t="shared" si="12"/>
        <v>N/A</v>
      </c>
      <c r="G144" s="26">
        <v>9393.5487926000005</v>
      </c>
      <c r="H144" s="7" t="str">
        <f t="shared" si="13"/>
        <v>N/A</v>
      </c>
      <c r="I144" s="8">
        <v>36.4</v>
      </c>
      <c r="J144" s="8">
        <v>2.371</v>
      </c>
      <c r="K144" s="25" t="s">
        <v>734</v>
      </c>
      <c r="L144" s="85" t="str">
        <f t="shared" si="16"/>
        <v>Yes</v>
      </c>
    </row>
    <row r="145" spans="1:12" ht="25" x14ac:dyDescent="0.25">
      <c r="A145" s="142" t="s">
        <v>640</v>
      </c>
      <c r="B145" s="21" t="s">
        <v>213</v>
      </c>
      <c r="C145" s="26">
        <v>168886457</v>
      </c>
      <c r="D145" s="7" t="str">
        <f t="shared" ref="D145:D153" si="17">IF($B145="N/A","N/A",IF(C145&gt;10,"No",IF(C145&lt;-10,"No","Yes")))</f>
        <v>N/A</v>
      </c>
      <c r="E145" s="26">
        <v>173701190</v>
      </c>
      <c r="F145" s="7" t="str">
        <f t="shared" ref="F145:F153" si="18">IF($B145="N/A","N/A",IF(E145&gt;10,"No",IF(E145&lt;-10,"No","Yes")))</f>
        <v>N/A</v>
      </c>
      <c r="G145" s="26">
        <v>200907025</v>
      </c>
      <c r="H145" s="7" t="str">
        <f t="shared" ref="H145:H153" si="19">IF($B145="N/A","N/A",IF(G145&gt;10,"No",IF(G145&lt;-10,"No","Yes")))</f>
        <v>N/A</v>
      </c>
      <c r="I145" s="8">
        <v>2.851</v>
      </c>
      <c r="J145" s="8">
        <v>15.66</v>
      </c>
      <c r="K145" s="25" t="s">
        <v>734</v>
      </c>
      <c r="L145" s="85" t="str">
        <f t="shared" si="16"/>
        <v>Yes</v>
      </c>
    </row>
    <row r="146" spans="1:12" x14ac:dyDescent="0.25">
      <c r="A146" s="142" t="s">
        <v>641</v>
      </c>
      <c r="B146" s="21" t="s">
        <v>213</v>
      </c>
      <c r="C146" s="22">
        <v>8716</v>
      </c>
      <c r="D146" s="7" t="str">
        <f t="shared" si="17"/>
        <v>N/A</v>
      </c>
      <c r="E146" s="22">
        <v>8284</v>
      </c>
      <c r="F146" s="7" t="str">
        <f t="shared" si="18"/>
        <v>N/A</v>
      </c>
      <c r="G146" s="22">
        <v>8852</v>
      </c>
      <c r="H146" s="7" t="str">
        <f t="shared" si="19"/>
        <v>N/A</v>
      </c>
      <c r="I146" s="8">
        <v>-4.96</v>
      </c>
      <c r="J146" s="8">
        <v>6.8570000000000002</v>
      </c>
      <c r="K146" s="25" t="s">
        <v>734</v>
      </c>
      <c r="L146" s="85" t="str">
        <f t="shared" si="16"/>
        <v>Yes</v>
      </c>
    </row>
    <row r="147" spans="1:12" ht="25" x14ac:dyDescent="0.25">
      <c r="A147" s="142" t="s">
        <v>1435</v>
      </c>
      <c r="B147" s="21" t="s">
        <v>213</v>
      </c>
      <c r="C147" s="26">
        <v>19376.601308000001</v>
      </c>
      <c r="D147" s="7" t="str">
        <f t="shared" si="17"/>
        <v>N/A</v>
      </c>
      <c r="E147" s="26">
        <v>20968.274988000001</v>
      </c>
      <c r="F147" s="7" t="str">
        <f t="shared" si="18"/>
        <v>N/A</v>
      </c>
      <c r="G147" s="26">
        <v>22696.229665999999</v>
      </c>
      <c r="H147" s="7" t="str">
        <f t="shared" si="19"/>
        <v>N/A</v>
      </c>
      <c r="I147" s="8">
        <v>8.2140000000000004</v>
      </c>
      <c r="J147" s="8">
        <v>8.2409999999999997</v>
      </c>
      <c r="K147" s="25" t="s">
        <v>734</v>
      </c>
      <c r="L147" s="85" t="str">
        <f t="shared" si="16"/>
        <v>Yes</v>
      </c>
    </row>
    <row r="148" spans="1:12" ht="25" x14ac:dyDescent="0.25">
      <c r="A148" s="142" t="s">
        <v>642</v>
      </c>
      <c r="B148" s="21" t="s">
        <v>213</v>
      </c>
      <c r="C148" s="26">
        <v>51251111</v>
      </c>
      <c r="D148" s="7" t="str">
        <f t="shared" si="17"/>
        <v>N/A</v>
      </c>
      <c r="E148" s="26">
        <v>48590947</v>
      </c>
      <c r="F148" s="7" t="str">
        <f t="shared" si="18"/>
        <v>N/A</v>
      </c>
      <c r="G148" s="26">
        <v>52212493</v>
      </c>
      <c r="H148" s="7" t="str">
        <f t="shared" si="19"/>
        <v>N/A</v>
      </c>
      <c r="I148" s="8">
        <v>-5.19</v>
      </c>
      <c r="J148" s="8">
        <v>7.4530000000000003</v>
      </c>
      <c r="K148" s="25" t="s">
        <v>734</v>
      </c>
      <c r="L148" s="85" t="str">
        <f t="shared" si="16"/>
        <v>Yes</v>
      </c>
    </row>
    <row r="149" spans="1:12" x14ac:dyDescent="0.25">
      <c r="A149" s="142" t="s">
        <v>643</v>
      </c>
      <c r="B149" s="21" t="s">
        <v>213</v>
      </c>
      <c r="C149" s="22">
        <v>13598</v>
      </c>
      <c r="D149" s="7" t="str">
        <f t="shared" si="17"/>
        <v>N/A</v>
      </c>
      <c r="E149" s="22">
        <v>8398</v>
      </c>
      <c r="F149" s="7" t="str">
        <f t="shared" si="18"/>
        <v>N/A</v>
      </c>
      <c r="G149" s="22">
        <v>8158</v>
      </c>
      <c r="H149" s="7" t="str">
        <f t="shared" si="19"/>
        <v>N/A</v>
      </c>
      <c r="I149" s="8">
        <v>-38.200000000000003</v>
      </c>
      <c r="J149" s="8">
        <v>-2.86</v>
      </c>
      <c r="K149" s="25" t="s">
        <v>734</v>
      </c>
      <c r="L149" s="85" t="str">
        <f t="shared" si="16"/>
        <v>Yes</v>
      </c>
    </row>
    <row r="150" spans="1:12" ht="25" x14ac:dyDescent="0.25">
      <c r="A150" s="142" t="s">
        <v>1436</v>
      </c>
      <c r="B150" s="21" t="s">
        <v>213</v>
      </c>
      <c r="C150" s="26">
        <v>3769.0183115</v>
      </c>
      <c r="D150" s="7" t="str">
        <f t="shared" si="17"/>
        <v>N/A</v>
      </c>
      <c r="E150" s="26">
        <v>5786.0141700000004</v>
      </c>
      <c r="F150" s="7" t="str">
        <f t="shared" si="18"/>
        <v>N/A</v>
      </c>
      <c r="G150" s="26">
        <v>6400.1584947000001</v>
      </c>
      <c r="H150" s="7" t="str">
        <f t="shared" si="19"/>
        <v>N/A</v>
      </c>
      <c r="I150" s="8">
        <v>53.52</v>
      </c>
      <c r="J150" s="8">
        <v>10.61</v>
      </c>
      <c r="K150" s="25" t="s">
        <v>734</v>
      </c>
      <c r="L150" s="85" t="str">
        <f t="shared" si="16"/>
        <v>Yes</v>
      </c>
    </row>
    <row r="151" spans="1:12" ht="25" x14ac:dyDescent="0.25">
      <c r="A151" s="142" t="s">
        <v>644</v>
      </c>
      <c r="B151" s="21" t="s">
        <v>213</v>
      </c>
      <c r="C151" s="26">
        <v>129261298</v>
      </c>
      <c r="D151" s="7" t="str">
        <f t="shared" si="17"/>
        <v>N/A</v>
      </c>
      <c r="E151" s="26">
        <v>142661876</v>
      </c>
      <c r="F151" s="7" t="str">
        <f t="shared" si="18"/>
        <v>N/A</v>
      </c>
      <c r="G151" s="26">
        <v>154282138</v>
      </c>
      <c r="H151" s="7" t="str">
        <f t="shared" si="19"/>
        <v>N/A</v>
      </c>
      <c r="I151" s="8">
        <v>10.37</v>
      </c>
      <c r="J151" s="8">
        <v>8.1449999999999996</v>
      </c>
      <c r="K151" s="25" t="s">
        <v>734</v>
      </c>
      <c r="L151" s="85" t="str">
        <f t="shared" si="16"/>
        <v>Yes</v>
      </c>
    </row>
    <row r="152" spans="1:12" x14ac:dyDescent="0.25">
      <c r="A152" s="142" t="s">
        <v>645</v>
      </c>
      <c r="B152" s="21" t="s">
        <v>213</v>
      </c>
      <c r="C152" s="22">
        <v>9405</v>
      </c>
      <c r="D152" s="7" t="str">
        <f t="shared" si="17"/>
        <v>N/A</v>
      </c>
      <c r="E152" s="22">
        <v>9300</v>
      </c>
      <c r="F152" s="7" t="str">
        <f t="shared" si="18"/>
        <v>N/A</v>
      </c>
      <c r="G152" s="22">
        <v>9869</v>
      </c>
      <c r="H152" s="7" t="str">
        <f t="shared" si="19"/>
        <v>N/A</v>
      </c>
      <c r="I152" s="8">
        <v>-1.1200000000000001</v>
      </c>
      <c r="J152" s="8">
        <v>6.1180000000000003</v>
      </c>
      <c r="K152" s="25" t="s">
        <v>734</v>
      </c>
      <c r="L152" s="85" t="str">
        <f t="shared" si="16"/>
        <v>Yes</v>
      </c>
    </row>
    <row r="153" spans="1:12" ht="25" x14ac:dyDescent="0.25">
      <c r="A153" s="142" t="s">
        <v>1437</v>
      </c>
      <c r="B153" s="21" t="s">
        <v>213</v>
      </c>
      <c r="C153" s="26">
        <v>13743.891334</v>
      </c>
      <c r="D153" s="7" t="str">
        <f t="shared" si="17"/>
        <v>N/A</v>
      </c>
      <c r="E153" s="26">
        <v>15339.986666999999</v>
      </c>
      <c r="F153" s="7" t="str">
        <f t="shared" si="18"/>
        <v>N/A</v>
      </c>
      <c r="G153" s="26">
        <v>15633.006181000001</v>
      </c>
      <c r="H153" s="7" t="str">
        <f t="shared" si="19"/>
        <v>N/A</v>
      </c>
      <c r="I153" s="8">
        <v>11.61</v>
      </c>
      <c r="J153" s="8">
        <v>1.91</v>
      </c>
      <c r="K153" s="25" t="s">
        <v>734</v>
      </c>
      <c r="L153" s="85" t="str">
        <f t="shared" si="16"/>
        <v>Yes</v>
      </c>
    </row>
    <row r="154" spans="1:12" x14ac:dyDescent="0.25">
      <c r="A154" s="142" t="s">
        <v>1503</v>
      </c>
      <c r="B154" s="21" t="s">
        <v>213</v>
      </c>
      <c r="C154" s="26">
        <v>526.29005187999996</v>
      </c>
      <c r="D154" s="7" t="str">
        <f t="shared" ref="D154:D173" si="20">IF($B154="N/A","N/A",IF(C154&gt;10,"No",IF(C154&lt;-10,"No","Yes")))</f>
        <v>N/A</v>
      </c>
      <c r="E154" s="26">
        <v>400.66259423000002</v>
      </c>
      <c r="F154" s="7" t="str">
        <f t="shared" ref="F154:F173" si="21">IF($B154="N/A","N/A",IF(E154&gt;10,"No",IF(E154&lt;-10,"No","Yes")))</f>
        <v>N/A</v>
      </c>
      <c r="G154" s="26">
        <v>387.81865434000002</v>
      </c>
      <c r="H154" s="7" t="str">
        <f t="shared" ref="H154:H173" si="22">IF($B154="N/A","N/A",IF(G154&gt;10,"No",IF(G154&lt;-10,"No","Yes")))</f>
        <v>N/A</v>
      </c>
      <c r="I154" s="8">
        <v>-23.9</v>
      </c>
      <c r="J154" s="8">
        <v>-3.21</v>
      </c>
      <c r="K154" s="25" t="s">
        <v>734</v>
      </c>
      <c r="L154" s="85" t="str">
        <f t="shared" ref="L154:L173" si="23">IF(J154="Div by 0", "N/A", IF(K154="N/A","N/A", IF(J154&gt;VALUE(MID(K154,1,2)), "No", IF(J154&lt;-1*VALUE(MID(K154,1,2)), "No", "Yes"))))</f>
        <v>Yes</v>
      </c>
    </row>
    <row r="155" spans="1:12" x14ac:dyDescent="0.25">
      <c r="A155" s="146" t="s">
        <v>1504</v>
      </c>
      <c r="B155" s="21" t="s">
        <v>213</v>
      </c>
      <c r="C155" s="26">
        <v>211.80620461000001</v>
      </c>
      <c r="D155" s="7" t="str">
        <f t="shared" si="20"/>
        <v>N/A</v>
      </c>
      <c r="E155" s="26">
        <v>203.4745652</v>
      </c>
      <c r="F155" s="7" t="str">
        <f t="shared" si="21"/>
        <v>N/A</v>
      </c>
      <c r="G155" s="26">
        <v>201.19414028</v>
      </c>
      <c r="H155" s="7" t="str">
        <f t="shared" si="22"/>
        <v>N/A</v>
      </c>
      <c r="I155" s="8">
        <v>-3.93</v>
      </c>
      <c r="J155" s="8">
        <v>-1.1200000000000001</v>
      </c>
      <c r="K155" s="25" t="s">
        <v>734</v>
      </c>
      <c r="L155" s="85" t="str">
        <f t="shared" si="23"/>
        <v>Yes</v>
      </c>
    </row>
    <row r="156" spans="1:12" x14ac:dyDescent="0.25">
      <c r="A156" s="146" t="s">
        <v>1505</v>
      </c>
      <c r="B156" s="21" t="s">
        <v>213</v>
      </c>
      <c r="C156" s="26">
        <v>949.99028643999998</v>
      </c>
      <c r="D156" s="7" t="str">
        <f t="shared" si="20"/>
        <v>N/A</v>
      </c>
      <c r="E156" s="26">
        <v>645.37509464000004</v>
      </c>
      <c r="F156" s="7" t="str">
        <f t="shared" si="21"/>
        <v>N/A</v>
      </c>
      <c r="G156" s="26">
        <v>628.50705041000003</v>
      </c>
      <c r="H156" s="7" t="str">
        <f t="shared" si="22"/>
        <v>N/A</v>
      </c>
      <c r="I156" s="8">
        <v>-32.1</v>
      </c>
      <c r="J156" s="8">
        <v>-2.61</v>
      </c>
      <c r="K156" s="25" t="s">
        <v>734</v>
      </c>
      <c r="L156" s="85" t="str">
        <f t="shared" si="23"/>
        <v>Yes</v>
      </c>
    </row>
    <row r="157" spans="1:12" x14ac:dyDescent="0.25">
      <c r="A157" s="146" t="s">
        <v>1506</v>
      </c>
      <c r="B157" s="21" t="s">
        <v>213</v>
      </c>
      <c r="C157" s="26">
        <v>267.79813644000001</v>
      </c>
      <c r="D157" s="7" t="str">
        <f t="shared" si="20"/>
        <v>N/A</v>
      </c>
      <c r="E157" s="26">
        <v>170.08233938999999</v>
      </c>
      <c r="F157" s="7" t="str">
        <f t="shared" si="21"/>
        <v>N/A</v>
      </c>
      <c r="G157" s="26">
        <v>148.39282075</v>
      </c>
      <c r="H157" s="7" t="str">
        <f t="shared" si="22"/>
        <v>N/A</v>
      </c>
      <c r="I157" s="8">
        <v>-36.5</v>
      </c>
      <c r="J157" s="8">
        <v>-12.8</v>
      </c>
      <c r="K157" s="25" t="s">
        <v>734</v>
      </c>
      <c r="L157" s="85" t="str">
        <f t="shared" si="23"/>
        <v>Yes</v>
      </c>
    </row>
    <row r="158" spans="1:12" x14ac:dyDescent="0.25">
      <c r="A158" s="146" t="s">
        <v>1507</v>
      </c>
      <c r="B158" s="21" t="s">
        <v>213</v>
      </c>
      <c r="C158" s="26">
        <v>553.43697444999998</v>
      </c>
      <c r="D158" s="7" t="str">
        <f t="shared" si="20"/>
        <v>N/A</v>
      </c>
      <c r="E158" s="26">
        <v>449.63135254999997</v>
      </c>
      <c r="F158" s="7" t="str">
        <f t="shared" si="21"/>
        <v>N/A</v>
      </c>
      <c r="G158" s="26">
        <v>366.13038689000001</v>
      </c>
      <c r="H158" s="7" t="str">
        <f t="shared" si="22"/>
        <v>N/A</v>
      </c>
      <c r="I158" s="8">
        <v>-18.8</v>
      </c>
      <c r="J158" s="8">
        <v>-18.600000000000001</v>
      </c>
      <c r="K158" s="25" t="s">
        <v>734</v>
      </c>
      <c r="L158" s="85" t="str">
        <f t="shared" si="23"/>
        <v>Yes</v>
      </c>
    </row>
    <row r="159" spans="1:12" x14ac:dyDescent="0.25">
      <c r="A159" s="142" t="s">
        <v>1508</v>
      </c>
      <c r="B159" s="21" t="s">
        <v>213</v>
      </c>
      <c r="C159" s="26">
        <v>5096.1673510999999</v>
      </c>
      <c r="D159" s="7" t="str">
        <f t="shared" si="20"/>
        <v>N/A</v>
      </c>
      <c r="E159" s="26">
        <v>7843.6959263999997</v>
      </c>
      <c r="F159" s="7" t="str">
        <f t="shared" si="21"/>
        <v>N/A</v>
      </c>
      <c r="G159" s="26">
        <v>8063.2327824000004</v>
      </c>
      <c r="H159" s="7" t="str">
        <f t="shared" si="22"/>
        <v>N/A</v>
      </c>
      <c r="I159" s="8">
        <v>53.91</v>
      </c>
      <c r="J159" s="8">
        <v>2.7989999999999999</v>
      </c>
      <c r="K159" s="25" t="s">
        <v>734</v>
      </c>
      <c r="L159" s="85" t="str">
        <f t="shared" si="23"/>
        <v>Yes</v>
      </c>
    </row>
    <row r="160" spans="1:12" x14ac:dyDescent="0.25">
      <c r="A160" s="146" t="s">
        <v>1509</v>
      </c>
      <c r="B160" s="21" t="s">
        <v>213</v>
      </c>
      <c r="C160" s="26">
        <v>14256.703298</v>
      </c>
      <c r="D160" s="7" t="str">
        <f t="shared" si="20"/>
        <v>N/A</v>
      </c>
      <c r="E160" s="26">
        <v>13993.35404</v>
      </c>
      <c r="F160" s="7" t="str">
        <f t="shared" si="21"/>
        <v>N/A</v>
      </c>
      <c r="G160" s="26">
        <v>14244.656385</v>
      </c>
      <c r="H160" s="7" t="str">
        <f t="shared" si="22"/>
        <v>N/A</v>
      </c>
      <c r="I160" s="8">
        <v>-1.85</v>
      </c>
      <c r="J160" s="8">
        <v>1.796</v>
      </c>
      <c r="K160" s="25" t="s">
        <v>734</v>
      </c>
      <c r="L160" s="85" t="str">
        <f t="shared" si="23"/>
        <v>Yes</v>
      </c>
    </row>
    <row r="161" spans="1:12" x14ac:dyDescent="0.25">
      <c r="A161" s="146" t="s">
        <v>1510</v>
      </c>
      <c r="B161" s="21" t="s">
        <v>213</v>
      </c>
      <c r="C161" s="26">
        <v>3336.8337224000002</v>
      </c>
      <c r="D161" s="7" t="str">
        <f t="shared" si="20"/>
        <v>N/A</v>
      </c>
      <c r="E161" s="26">
        <v>4249.1198789</v>
      </c>
      <c r="F161" s="7" t="str">
        <f t="shared" si="21"/>
        <v>N/A</v>
      </c>
      <c r="G161" s="26">
        <v>4318.2046300000002</v>
      </c>
      <c r="H161" s="7" t="str">
        <f t="shared" si="22"/>
        <v>N/A</v>
      </c>
      <c r="I161" s="8">
        <v>27.34</v>
      </c>
      <c r="J161" s="8">
        <v>1.6259999999999999</v>
      </c>
      <c r="K161" s="25" t="s">
        <v>734</v>
      </c>
      <c r="L161" s="85" t="str">
        <f t="shared" si="23"/>
        <v>Yes</v>
      </c>
    </row>
    <row r="162" spans="1:12" x14ac:dyDescent="0.25">
      <c r="A162" s="146" t="s">
        <v>1511</v>
      </c>
      <c r="B162" s="21" t="s">
        <v>213</v>
      </c>
      <c r="C162" s="26">
        <v>7.4657197322000002</v>
      </c>
      <c r="D162" s="7" t="str">
        <f t="shared" si="20"/>
        <v>N/A</v>
      </c>
      <c r="E162" s="26">
        <v>18.027070483999999</v>
      </c>
      <c r="F162" s="7" t="str">
        <f t="shared" si="21"/>
        <v>N/A</v>
      </c>
      <c r="G162" s="26">
        <v>31.448537653999999</v>
      </c>
      <c r="H162" s="7" t="str">
        <f t="shared" si="22"/>
        <v>N/A</v>
      </c>
      <c r="I162" s="8">
        <v>141.5</v>
      </c>
      <c r="J162" s="8">
        <v>74.45</v>
      </c>
      <c r="K162" s="25" t="s">
        <v>734</v>
      </c>
      <c r="L162" s="85" t="str">
        <f t="shared" si="23"/>
        <v>No</v>
      </c>
    </row>
    <row r="163" spans="1:12" x14ac:dyDescent="0.25">
      <c r="A163" s="146" t="s">
        <v>1512</v>
      </c>
      <c r="B163" s="21" t="s">
        <v>213</v>
      </c>
      <c r="C163" s="26">
        <v>10.945708783000001</v>
      </c>
      <c r="D163" s="7" t="str">
        <f t="shared" si="20"/>
        <v>N/A</v>
      </c>
      <c r="E163" s="26">
        <v>14.321419068999999</v>
      </c>
      <c r="F163" s="7" t="str">
        <f t="shared" si="21"/>
        <v>N/A</v>
      </c>
      <c r="G163" s="26">
        <v>18.026802515</v>
      </c>
      <c r="H163" s="7" t="str">
        <f t="shared" si="22"/>
        <v>N/A</v>
      </c>
      <c r="I163" s="8">
        <v>30.84</v>
      </c>
      <c r="J163" s="8">
        <v>25.87</v>
      </c>
      <c r="K163" s="25" t="s">
        <v>734</v>
      </c>
      <c r="L163" s="85" t="str">
        <f t="shared" si="23"/>
        <v>Yes</v>
      </c>
    </row>
    <row r="164" spans="1:12" x14ac:dyDescent="0.25">
      <c r="A164" s="142" t="s">
        <v>1513</v>
      </c>
      <c r="B164" s="21" t="s">
        <v>213</v>
      </c>
      <c r="C164" s="26">
        <v>397.0622037</v>
      </c>
      <c r="D164" s="7" t="str">
        <f t="shared" si="20"/>
        <v>N/A</v>
      </c>
      <c r="E164" s="26">
        <v>105.84608643999999</v>
      </c>
      <c r="F164" s="7" t="str">
        <f t="shared" si="21"/>
        <v>N/A</v>
      </c>
      <c r="G164" s="26">
        <v>110.86906214</v>
      </c>
      <c r="H164" s="7" t="str">
        <f t="shared" si="22"/>
        <v>N/A</v>
      </c>
      <c r="I164" s="8">
        <v>-73.3</v>
      </c>
      <c r="J164" s="8">
        <v>4.7460000000000004</v>
      </c>
      <c r="K164" s="25" t="s">
        <v>734</v>
      </c>
      <c r="L164" s="85" t="str">
        <f t="shared" si="23"/>
        <v>Yes</v>
      </c>
    </row>
    <row r="165" spans="1:12" x14ac:dyDescent="0.25">
      <c r="A165" s="146" t="s">
        <v>1514</v>
      </c>
      <c r="B165" s="21" t="s">
        <v>213</v>
      </c>
      <c r="C165" s="26">
        <v>84.433322274000005</v>
      </c>
      <c r="D165" s="7" t="str">
        <f t="shared" si="20"/>
        <v>N/A</v>
      </c>
      <c r="E165" s="26">
        <v>59.933884554999999</v>
      </c>
      <c r="F165" s="7" t="str">
        <f t="shared" si="21"/>
        <v>N/A</v>
      </c>
      <c r="G165" s="26">
        <v>62.404832898999999</v>
      </c>
      <c r="H165" s="7" t="str">
        <f t="shared" si="22"/>
        <v>N/A</v>
      </c>
      <c r="I165" s="8">
        <v>-29</v>
      </c>
      <c r="J165" s="8">
        <v>4.1230000000000002</v>
      </c>
      <c r="K165" s="25" t="s">
        <v>734</v>
      </c>
      <c r="L165" s="85" t="str">
        <f t="shared" si="23"/>
        <v>Yes</v>
      </c>
    </row>
    <row r="166" spans="1:12" x14ac:dyDescent="0.25">
      <c r="A166" s="146" t="s">
        <v>1515</v>
      </c>
      <c r="B166" s="21" t="s">
        <v>213</v>
      </c>
      <c r="C166" s="26">
        <v>810.40151135999997</v>
      </c>
      <c r="D166" s="7" t="str">
        <f t="shared" si="20"/>
        <v>N/A</v>
      </c>
      <c r="E166" s="26">
        <v>178.15353958</v>
      </c>
      <c r="F166" s="7" t="str">
        <f t="shared" si="21"/>
        <v>N/A</v>
      </c>
      <c r="G166" s="26">
        <v>186.99600813000001</v>
      </c>
      <c r="H166" s="7" t="str">
        <f t="shared" si="22"/>
        <v>N/A</v>
      </c>
      <c r="I166" s="8">
        <v>-78</v>
      </c>
      <c r="J166" s="8">
        <v>4.9630000000000001</v>
      </c>
      <c r="K166" s="25" t="s">
        <v>734</v>
      </c>
      <c r="L166" s="85" t="str">
        <f t="shared" si="23"/>
        <v>Yes</v>
      </c>
    </row>
    <row r="167" spans="1:12" x14ac:dyDescent="0.25">
      <c r="A167" s="146" t="s">
        <v>1516</v>
      </c>
      <c r="B167" s="21" t="s">
        <v>213</v>
      </c>
      <c r="C167" s="26">
        <v>189.35941693999999</v>
      </c>
      <c r="D167" s="7" t="str">
        <f t="shared" si="20"/>
        <v>N/A</v>
      </c>
      <c r="E167" s="26">
        <v>32.727615254</v>
      </c>
      <c r="F167" s="7" t="str">
        <f t="shared" si="21"/>
        <v>N/A</v>
      </c>
      <c r="G167" s="26">
        <v>29.196397636</v>
      </c>
      <c r="H167" s="7" t="str">
        <f t="shared" si="22"/>
        <v>N/A</v>
      </c>
      <c r="I167" s="8">
        <v>-82.7</v>
      </c>
      <c r="J167" s="8">
        <v>-10.8</v>
      </c>
      <c r="K167" s="25" t="s">
        <v>734</v>
      </c>
      <c r="L167" s="85" t="str">
        <f t="shared" si="23"/>
        <v>Yes</v>
      </c>
    </row>
    <row r="168" spans="1:12" x14ac:dyDescent="0.25">
      <c r="A168" s="146" t="s">
        <v>1517</v>
      </c>
      <c r="B168" s="21" t="s">
        <v>213</v>
      </c>
      <c r="C168" s="26">
        <v>328.47433949999999</v>
      </c>
      <c r="D168" s="7" t="str">
        <f t="shared" si="20"/>
        <v>N/A</v>
      </c>
      <c r="E168" s="26">
        <v>23.857960088999999</v>
      </c>
      <c r="F168" s="7" t="str">
        <f t="shared" si="21"/>
        <v>N/A</v>
      </c>
      <c r="G168" s="26">
        <v>19.445637706999999</v>
      </c>
      <c r="H168" s="7" t="str">
        <f t="shared" si="22"/>
        <v>N/A</v>
      </c>
      <c r="I168" s="8">
        <v>-92.7</v>
      </c>
      <c r="J168" s="8">
        <v>-18.5</v>
      </c>
      <c r="K168" s="25" t="s">
        <v>734</v>
      </c>
      <c r="L168" s="85" t="str">
        <f t="shared" si="23"/>
        <v>Yes</v>
      </c>
    </row>
    <row r="169" spans="1:12" x14ac:dyDescent="0.25">
      <c r="A169" s="142" t="s">
        <v>1518</v>
      </c>
      <c r="B169" s="21" t="s">
        <v>213</v>
      </c>
      <c r="C169" s="26">
        <v>3642.1543021000002</v>
      </c>
      <c r="D169" s="7" t="str">
        <f t="shared" si="20"/>
        <v>N/A</v>
      </c>
      <c r="E169" s="26">
        <v>5288.5696621999996</v>
      </c>
      <c r="F169" s="7" t="str">
        <f t="shared" si="21"/>
        <v>N/A</v>
      </c>
      <c r="G169" s="26">
        <v>5931.0918326000001</v>
      </c>
      <c r="H169" s="7" t="str">
        <f t="shared" si="22"/>
        <v>N/A</v>
      </c>
      <c r="I169" s="8">
        <v>45.2</v>
      </c>
      <c r="J169" s="8">
        <v>12.15</v>
      </c>
      <c r="K169" s="25" t="s">
        <v>734</v>
      </c>
      <c r="L169" s="85" t="str">
        <f t="shared" si="23"/>
        <v>Yes</v>
      </c>
    </row>
    <row r="170" spans="1:12" x14ac:dyDescent="0.25">
      <c r="A170" s="146" t="s">
        <v>1519</v>
      </c>
      <c r="B170" s="21" t="s">
        <v>213</v>
      </c>
      <c r="C170" s="26">
        <v>3581.0049239</v>
      </c>
      <c r="D170" s="7" t="str">
        <f t="shared" si="20"/>
        <v>N/A</v>
      </c>
      <c r="E170" s="26">
        <v>4119.9643865999997</v>
      </c>
      <c r="F170" s="7" t="str">
        <f t="shared" si="21"/>
        <v>N/A</v>
      </c>
      <c r="G170" s="26">
        <v>4848.9809797999997</v>
      </c>
      <c r="H170" s="7" t="str">
        <f t="shared" si="22"/>
        <v>N/A</v>
      </c>
      <c r="I170" s="8">
        <v>15.05</v>
      </c>
      <c r="J170" s="8">
        <v>17.690000000000001</v>
      </c>
      <c r="K170" s="25" t="s">
        <v>734</v>
      </c>
      <c r="L170" s="85" t="str">
        <f t="shared" si="23"/>
        <v>Yes</v>
      </c>
    </row>
    <row r="171" spans="1:12" x14ac:dyDescent="0.25">
      <c r="A171" s="146" t="s">
        <v>1520</v>
      </c>
      <c r="B171" s="21" t="s">
        <v>213</v>
      </c>
      <c r="C171" s="26">
        <v>6822.8516025999998</v>
      </c>
      <c r="D171" s="7" t="str">
        <f t="shared" si="20"/>
        <v>N/A</v>
      </c>
      <c r="E171" s="26">
        <v>8201.1198788999991</v>
      </c>
      <c r="F171" s="7" t="str">
        <f t="shared" si="21"/>
        <v>N/A</v>
      </c>
      <c r="G171" s="26">
        <v>8856.3344278000004</v>
      </c>
      <c r="H171" s="7" t="str">
        <f t="shared" si="22"/>
        <v>N/A</v>
      </c>
      <c r="I171" s="8">
        <v>20.2</v>
      </c>
      <c r="J171" s="8">
        <v>7.9889999999999999</v>
      </c>
      <c r="K171" s="25" t="s">
        <v>734</v>
      </c>
      <c r="L171" s="85" t="str">
        <f t="shared" si="23"/>
        <v>Yes</v>
      </c>
    </row>
    <row r="172" spans="1:12" x14ac:dyDescent="0.25">
      <c r="A172" s="146" t="s">
        <v>1521</v>
      </c>
      <c r="B172" s="21" t="s">
        <v>213</v>
      </c>
      <c r="C172" s="26">
        <v>543.25590783999996</v>
      </c>
      <c r="D172" s="7" t="str">
        <f t="shared" si="20"/>
        <v>N/A</v>
      </c>
      <c r="E172" s="26">
        <v>154.04014975000001</v>
      </c>
      <c r="F172" s="7" t="str">
        <f t="shared" si="21"/>
        <v>N/A</v>
      </c>
      <c r="G172" s="26">
        <v>140.3724651</v>
      </c>
      <c r="H172" s="7" t="str">
        <f t="shared" si="22"/>
        <v>N/A</v>
      </c>
      <c r="I172" s="8">
        <v>-71.599999999999994</v>
      </c>
      <c r="J172" s="8">
        <v>-8.8699999999999992</v>
      </c>
      <c r="K172" s="25" t="s">
        <v>734</v>
      </c>
      <c r="L172" s="85" t="str">
        <f t="shared" si="23"/>
        <v>Yes</v>
      </c>
    </row>
    <row r="173" spans="1:12" x14ac:dyDescent="0.25">
      <c r="A173" s="146" t="s">
        <v>1522</v>
      </c>
      <c r="B173" s="21" t="s">
        <v>213</v>
      </c>
      <c r="C173" s="26">
        <v>791.46271632000003</v>
      </c>
      <c r="D173" s="7" t="str">
        <f t="shared" si="20"/>
        <v>N/A</v>
      </c>
      <c r="E173" s="26">
        <v>208.15991131000001</v>
      </c>
      <c r="F173" s="7" t="str">
        <f t="shared" si="21"/>
        <v>N/A</v>
      </c>
      <c r="G173" s="26">
        <v>159.41608151</v>
      </c>
      <c r="H173" s="7" t="str">
        <f t="shared" si="22"/>
        <v>N/A</v>
      </c>
      <c r="I173" s="8">
        <v>-73.7</v>
      </c>
      <c r="J173" s="8">
        <v>-23.4</v>
      </c>
      <c r="K173" s="25" t="s">
        <v>734</v>
      </c>
      <c r="L173" s="85" t="str">
        <f t="shared" si="23"/>
        <v>Yes</v>
      </c>
    </row>
    <row r="174" spans="1:12" x14ac:dyDescent="0.25">
      <c r="A174" s="142" t="s">
        <v>371</v>
      </c>
      <c r="B174" s="21" t="s">
        <v>213</v>
      </c>
      <c r="C174" s="4">
        <v>9.2488998500000008</v>
      </c>
      <c r="D174" s="7" t="str">
        <f t="shared" ref="D174:D203" si="24">IF($B174="N/A","N/A",IF(C174&gt;10,"No",IF(C174&lt;-10,"No","Yes")))</f>
        <v>N/A</v>
      </c>
      <c r="E174" s="4">
        <v>9.5321875363000004</v>
      </c>
      <c r="F174" s="7" t="str">
        <f t="shared" ref="F174:F203" si="25">IF($B174="N/A","N/A",IF(E174&gt;10,"No",IF(E174&lt;-10,"No","Yes")))</f>
        <v>N/A</v>
      </c>
      <c r="G174" s="4">
        <v>8.8131594236000002</v>
      </c>
      <c r="H174" s="7" t="str">
        <f t="shared" ref="H174:H203" si="26">IF($B174="N/A","N/A",IF(G174&gt;10,"No",IF(G174&lt;-10,"No","Yes")))</f>
        <v>N/A</v>
      </c>
      <c r="I174" s="8">
        <v>3.0630000000000002</v>
      </c>
      <c r="J174" s="8">
        <v>-7.54</v>
      </c>
      <c r="K174" s="25" t="s">
        <v>734</v>
      </c>
      <c r="L174" s="85" t="str">
        <f t="shared" ref="L174:L203" si="27">IF(J174="Div by 0", "N/A", IF(K174="N/A","N/A", IF(J174&gt;VALUE(MID(K174,1,2)), "No", IF(J174&lt;-1*VALUE(MID(K174,1,2)), "No", "Yes"))))</f>
        <v>Yes</v>
      </c>
    </row>
    <row r="175" spans="1:12" x14ac:dyDescent="0.25">
      <c r="A175" s="146" t="s">
        <v>480</v>
      </c>
      <c r="B175" s="21" t="s">
        <v>213</v>
      </c>
      <c r="C175" s="4">
        <v>11.406017135999999</v>
      </c>
      <c r="D175" s="7" t="str">
        <f t="shared" si="24"/>
        <v>N/A</v>
      </c>
      <c r="E175" s="4">
        <v>11.357922293</v>
      </c>
      <c r="F175" s="7" t="str">
        <f t="shared" si="25"/>
        <v>N/A</v>
      </c>
      <c r="G175" s="4">
        <v>10.542009281</v>
      </c>
      <c r="H175" s="7" t="str">
        <f t="shared" si="26"/>
        <v>N/A</v>
      </c>
      <c r="I175" s="8">
        <v>-0.42199999999999999</v>
      </c>
      <c r="J175" s="8">
        <v>-7.18</v>
      </c>
      <c r="K175" s="25" t="s">
        <v>734</v>
      </c>
      <c r="L175" s="85" t="str">
        <f t="shared" si="27"/>
        <v>Yes</v>
      </c>
    </row>
    <row r="176" spans="1:12" x14ac:dyDescent="0.25">
      <c r="A176" s="146" t="s">
        <v>481</v>
      </c>
      <c r="B176" s="21" t="s">
        <v>213</v>
      </c>
      <c r="C176" s="4">
        <v>9.6032989756999996</v>
      </c>
      <c r="D176" s="7" t="str">
        <f t="shared" si="24"/>
        <v>N/A</v>
      </c>
      <c r="E176" s="4">
        <v>9.2984983595999999</v>
      </c>
      <c r="F176" s="7" t="str">
        <f t="shared" si="25"/>
        <v>N/A</v>
      </c>
      <c r="G176" s="4">
        <v>8.4604923653000004</v>
      </c>
      <c r="H176" s="7" t="str">
        <f t="shared" si="26"/>
        <v>N/A</v>
      </c>
      <c r="I176" s="8">
        <v>-3.17</v>
      </c>
      <c r="J176" s="8">
        <v>-9.01</v>
      </c>
      <c r="K176" s="25" t="s">
        <v>734</v>
      </c>
      <c r="L176" s="85" t="str">
        <f t="shared" si="27"/>
        <v>Yes</v>
      </c>
    </row>
    <row r="177" spans="1:12" x14ac:dyDescent="0.25">
      <c r="A177" s="146" t="s">
        <v>482</v>
      </c>
      <c r="B177" s="21" t="s">
        <v>213</v>
      </c>
      <c r="C177" s="4">
        <v>6.0289010374999998</v>
      </c>
      <c r="D177" s="7" t="str">
        <f t="shared" si="24"/>
        <v>N/A</v>
      </c>
      <c r="E177" s="4">
        <v>3.9405793276000001</v>
      </c>
      <c r="F177" s="7" t="str">
        <f t="shared" si="25"/>
        <v>N/A</v>
      </c>
      <c r="G177" s="4">
        <v>3.9259146030999998</v>
      </c>
      <c r="H177" s="7" t="str">
        <f t="shared" si="26"/>
        <v>N/A</v>
      </c>
      <c r="I177" s="8">
        <v>-34.6</v>
      </c>
      <c r="J177" s="8">
        <v>-0.372</v>
      </c>
      <c r="K177" s="25" t="s">
        <v>734</v>
      </c>
      <c r="L177" s="85" t="str">
        <f t="shared" si="27"/>
        <v>Yes</v>
      </c>
    </row>
    <row r="178" spans="1:12" x14ac:dyDescent="0.25">
      <c r="A178" s="146" t="s">
        <v>483</v>
      </c>
      <c r="B178" s="21" t="s">
        <v>213</v>
      </c>
      <c r="C178" s="4">
        <v>10.475777139</v>
      </c>
      <c r="D178" s="7" t="str">
        <f t="shared" si="24"/>
        <v>N/A</v>
      </c>
      <c r="E178" s="4">
        <v>6.2172949001999998</v>
      </c>
      <c r="F178" s="7" t="str">
        <f t="shared" si="25"/>
        <v>N/A</v>
      </c>
      <c r="G178" s="4">
        <v>5.1539767772999996</v>
      </c>
      <c r="H178" s="7" t="str">
        <f t="shared" si="26"/>
        <v>N/A</v>
      </c>
      <c r="I178" s="8">
        <v>-40.700000000000003</v>
      </c>
      <c r="J178" s="8">
        <v>-17.100000000000001</v>
      </c>
      <c r="K178" s="25" t="s">
        <v>734</v>
      </c>
      <c r="L178" s="85" t="str">
        <f t="shared" si="27"/>
        <v>Yes</v>
      </c>
    </row>
    <row r="179" spans="1:12" x14ac:dyDescent="0.25">
      <c r="A179" s="142" t="s">
        <v>1523</v>
      </c>
      <c r="B179" s="21" t="s">
        <v>213</v>
      </c>
      <c r="C179" s="4">
        <v>11.470244419</v>
      </c>
      <c r="D179" s="7" t="str">
        <f t="shared" si="24"/>
        <v>N/A</v>
      </c>
      <c r="E179" s="4">
        <v>17.638984521000001</v>
      </c>
      <c r="F179" s="7" t="str">
        <f t="shared" si="25"/>
        <v>N/A</v>
      </c>
      <c r="G179" s="4">
        <v>17.619666402</v>
      </c>
      <c r="H179" s="7" t="str">
        <f t="shared" si="26"/>
        <v>N/A</v>
      </c>
      <c r="I179" s="8">
        <v>53.78</v>
      </c>
      <c r="J179" s="8">
        <v>-0.11</v>
      </c>
      <c r="K179" s="25" t="s">
        <v>734</v>
      </c>
      <c r="L179" s="85" t="str">
        <f t="shared" si="27"/>
        <v>Yes</v>
      </c>
    </row>
    <row r="180" spans="1:12" x14ac:dyDescent="0.25">
      <c r="A180" s="146" t="s">
        <v>1524</v>
      </c>
      <c r="B180" s="21" t="s">
        <v>213</v>
      </c>
      <c r="C180" s="4">
        <v>34.975327950999997</v>
      </c>
      <c r="D180" s="7" t="str">
        <f t="shared" si="24"/>
        <v>N/A</v>
      </c>
      <c r="E180" s="4">
        <v>34.391021487000003</v>
      </c>
      <c r="F180" s="7" t="str">
        <f t="shared" si="25"/>
        <v>N/A</v>
      </c>
      <c r="G180" s="4">
        <v>33.993629405999997</v>
      </c>
      <c r="H180" s="7" t="str">
        <f t="shared" si="26"/>
        <v>N/A</v>
      </c>
      <c r="I180" s="8">
        <v>-1.67</v>
      </c>
      <c r="J180" s="8">
        <v>-1.1599999999999999</v>
      </c>
      <c r="K180" s="25" t="s">
        <v>734</v>
      </c>
      <c r="L180" s="85" t="str">
        <f t="shared" si="27"/>
        <v>Yes</v>
      </c>
    </row>
    <row r="181" spans="1:12" x14ac:dyDescent="0.25">
      <c r="A181" s="146" t="s">
        <v>1525</v>
      </c>
      <c r="B181" s="21" t="s">
        <v>213</v>
      </c>
      <c r="C181" s="4">
        <v>5.1520242979999997</v>
      </c>
      <c r="D181" s="7" t="str">
        <f t="shared" si="24"/>
        <v>N/A</v>
      </c>
      <c r="E181" s="4">
        <v>6.5076343904999998</v>
      </c>
      <c r="F181" s="7" t="str">
        <f t="shared" si="25"/>
        <v>N/A</v>
      </c>
      <c r="G181" s="4">
        <v>6.4495612561</v>
      </c>
      <c r="H181" s="7" t="str">
        <f t="shared" si="26"/>
        <v>N/A</v>
      </c>
      <c r="I181" s="8">
        <v>26.31</v>
      </c>
      <c r="J181" s="8">
        <v>-0.89200000000000002</v>
      </c>
      <c r="K181" s="25" t="s">
        <v>734</v>
      </c>
      <c r="L181" s="85" t="str">
        <f t="shared" si="27"/>
        <v>Yes</v>
      </c>
    </row>
    <row r="182" spans="1:12" x14ac:dyDescent="0.25">
      <c r="A182" s="146" t="s">
        <v>1526</v>
      </c>
      <c r="B182" s="21" t="s">
        <v>213</v>
      </c>
      <c r="C182" s="4">
        <v>0.1068177087</v>
      </c>
      <c r="D182" s="7" t="str">
        <f t="shared" si="24"/>
        <v>N/A</v>
      </c>
      <c r="E182" s="4">
        <v>0.19918884540000001</v>
      </c>
      <c r="F182" s="7" t="str">
        <f t="shared" si="25"/>
        <v>N/A</v>
      </c>
      <c r="G182" s="4">
        <v>0.21654947520000001</v>
      </c>
      <c r="H182" s="7" t="str">
        <f t="shared" si="26"/>
        <v>N/A</v>
      </c>
      <c r="I182" s="8">
        <v>86.48</v>
      </c>
      <c r="J182" s="8">
        <v>8.7159999999999993</v>
      </c>
      <c r="K182" s="25" t="s">
        <v>734</v>
      </c>
      <c r="L182" s="85" t="str">
        <f t="shared" si="27"/>
        <v>Yes</v>
      </c>
    </row>
    <row r="183" spans="1:12" x14ac:dyDescent="0.25">
      <c r="A183" s="146" t="s">
        <v>1527</v>
      </c>
      <c r="B183" s="21" t="s">
        <v>213</v>
      </c>
      <c r="C183" s="4">
        <v>0.28617154020000002</v>
      </c>
      <c r="D183" s="7" t="str">
        <f t="shared" si="24"/>
        <v>N/A</v>
      </c>
      <c r="E183" s="4">
        <v>0.44345898</v>
      </c>
      <c r="F183" s="7" t="str">
        <f t="shared" si="25"/>
        <v>N/A</v>
      </c>
      <c r="G183" s="4">
        <v>0.42682087289999998</v>
      </c>
      <c r="H183" s="7" t="str">
        <f t="shared" si="26"/>
        <v>N/A</v>
      </c>
      <c r="I183" s="8">
        <v>54.96</v>
      </c>
      <c r="J183" s="8">
        <v>-3.75</v>
      </c>
      <c r="K183" s="25" t="s">
        <v>734</v>
      </c>
      <c r="L183" s="85" t="str">
        <f t="shared" si="27"/>
        <v>Yes</v>
      </c>
    </row>
    <row r="184" spans="1:12" x14ac:dyDescent="0.25">
      <c r="A184" s="142" t="s">
        <v>97</v>
      </c>
      <c r="B184" s="21" t="s">
        <v>213</v>
      </c>
      <c r="C184" s="4">
        <v>51.791878853</v>
      </c>
      <c r="D184" s="7" t="str">
        <f t="shared" si="24"/>
        <v>N/A</v>
      </c>
      <c r="E184" s="4">
        <v>30.856709798000001</v>
      </c>
      <c r="F184" s="7" t="str">
        <f t="shared" si="25"/>
        <v>N/A</v>
      </c>
      <c r="G184" s="4">
        <v>29.686980278</v>
      </c>
      <c r="H184" s="7" t="str">
        <f t="shared" si="26"/>
        <v>N/A</v>
      </c>
      <c r="I184" s="8">
        <v>-40.4</v>
      </c>
      <c r="J184" s="8">
        <v>-3.79</v>
      </c>
      <c r="K184" s="25" t="s">
        <v>734</v>
      </c>
      <c r="L184" s="85" t="str">
        <f t="shared" si="27"/>
        <v>Yes</v>
      </c>
    </row>
    <row r="185" spans="1:12" x14ac:dyDescent="0.25">
      <c r="A185" s="146" t="s">
        <v>484</v>
      </c>
      <c r="B185" s="21" t="s">
        <v>213</v>
      </c>
      <c r="C185" s="4">
        <v>47.830070935000002</v>
      </c>
      <c r="D185" s="7" t="str">
        <f t="shared" si="24"/>
        <v>N/A</v>
      </c>
      <c r="E185" s="4">
        <v>37.366061014000003</v>
      </c>
      <c r="F185" s="7" t="str">
        <f t="shared" si="25"/>
        <v>N/A</v>
      </c>
      <c r="G185" s="4">
        <v>36.646177643999998</v>
      </c>
      <c r="H185" s="7" t="str">
        <f t="shared" si="26"/>
        <v>N/A</v>
      </c>
      <c r="I185" s="8">
        <v>-21.9</v>
      </c>
      <c r="J185" s="8">
        <v>-1.93</v>
      </c>
      <c r="K185" s="25" t="s">
        <v>734</v>
      </c>
      <c r="L185" s="85" t="str">
        <f t="shared" si="27"/>
        <v>Yes</v>
      </c>
    </row>
    <row r="186" spans="1:12" x14ac:dyDescent="0.25">
      <c r="A186" s="146" t="s">
        <v>485</v>
      </c>
      <c r="B186" s="21" t="s">
        <v>213</v>
      </c>
      <c r="C186" s="4">
        <v>53.662476978000001</v>
      </c>
      <c r="D186" s="7" t="str">
        <f t="shared" si="24"/>
        <v>N/A</v>
      </c>
      <c r="E186" s="4">
        <v>28.639480104</v>
      </c>
      <c r="F186" s="7" t="str">
        <f t="shared" si="25"/>
        <v>N/A</v>
      </c>
      <c r="G186" s="4">
        <v>27.433257666999999</v>
      </c>
      <c r="H186" s="7" t="str">
        <f t="shared" si="26"/>
        <v>N/A</v>
      </c>
      <c r="I186" s="8">
        <v>-46.6</v>
      </c>
      <c r="J186" s="8">
        <v>-4.21</v>
      </c>
      <c r="K186" s="25" t="s">
        <v>734</v>
      </c>
      <c r="L186" s="85" t="str">
        <f t="shared" si="27"/>
        <v>Yes</v>
      </c>
    </row>
    <row r="187" spans="1:12" x14ac:dyDescent="0.25">
      <c r="A187" s="146" t="s">
        <v>486</v>
      </c>
      <c r="B187" s="21" t="s">
        <v>213</v>
      </c>
      <c r="C187" s="4">
        <v>53.025953964000003</v>
      </c>
      <c r="D187" s="7" t="str">
        <f t="shared" si="24"/>
        <v>N/A</v>
      </c>
      <c r="E187" s="4">
        <v>20.113273657000001</v>
      </c>
      <c r="F187" s="7" t="str">
        <f t="shared" si="25"/>
        <v>N/A</v>
      </c>
      <c r="G187" s="4">
        <v>17.206766534</v>
      </c>
      <c r="H187" s="7" t="str">
        <f t="shared" si="26"/>
        <v>N/A</v>
      </c>
      <c r="I187" s="8">
        <v>-62.1</v>
      </c>
      <c r="J187" s="8">
        <v>-14.5</v>
      </c>
      <c r="K187" s="25" t="s">
        <v>734</v>
      </c>
      <c r="L187" s="85" t="str">
        <f t="shared" si="27"/>
        <v>Yes</v>
      </c>
    </row>
    <row r="188" spans="1:12" x14ac:dyDescent="0.25">
      <c r="A188" s="146" t="s">
        <v>487</v>
      </c>
      <c r="B188" s="21" t="s">
        <v>213</v>
      </c>
      <c r="C188" s="4">
        <v>52.658275918000001</v>
      </c>
      <c r="D188" s="7" t="str">
        <f t="shared" si="24"/>
        <v>N/A</v>
      </c>
      <c r="E188" s="4">
        <v>13.725055432</v>
      </c>
      <c r="F188" s="7" t="str">
        <f t="shared" si="25"/>
        <v>N/A</v>
      </c>
      <c r="G188" s="4">
        <v>9.4038276193999994</v>
      </c>
      <c r="H188" s="7" t="str">
        <f t="shared" si="26"/>
        <v>N/A</v>
      </c>
      <c r="I188" s="8">
        <v>-73.900000000000006</v>
      </c>
      <c r="J188" s="8">
        <v>-31.5</v>
      </c>
      <c r="K188" s="25" t="s">
        <v>734</v>
      </c>
      <c r="L188" s="85" t="str">
        <f t="shared" si="27"/>
        <v>No</v>
      </c>
    </row>
    <row r="189" spans="1:12" x14ac:dyDescent="0.25">
      <c r="A189" s="142" t="s">
        <v>118</v>
      </c>
      <c r="B189" s="21" t="s">
        <v>213</v>
      </c>
      <c r="C189" s="4">
        <v>74.241714461000001</v>
      </c>
      <c r="D189" s="7" t="str">
        <f t="shared" si="24"/>
        <v>N/A</v>
      </c>
      <c r="E189" s="4">
        <v>69.209239105999998</v>
      </c>
      <c r="F189" s="7" t="str">
        <f t="shared" si="25"/>
        <v>N/A</v>
      </c>
      <c r="G189" s="4">
        <v>69.682367916000004</v>
      </c>
      <c r="H189" s="7" t="str">
        <f t="shared" si="26"/>
        <v>N/A</v>
      </c>
      <c r="I189" s="8">
        <v>-6.78</v>
      </c>
      <c r="J189" s="8">
        <v>0.68359999999999999</v>
      </c>
      <c r="K189" s="25" t="s">
        <v>734</v>
      </c>
      <c r="L189" s="85" t="str">
        <f t="shared" si="27"/>
        <v>Yes</v>
      </c>
    </row>
    <row r="190" spans="1:12" x14ac:dyDescent="0.25">
      <c r="A190" s="146" t="s">
        <v>488</v>
      </c>
      <c r="B190" s="21" t="s">
        <v>213</v>
      </c>
      <c r="C190" s="4">
        <v>70.142344819000002</v>
      </c>
      <c r="D190" s="7" t="str">
        <f t="shared" si="24"/>
        <v>N/A</v>
      </c>
      <c r="E190" s="4">
        <v>69.967082242999993</v>
      </c>
      <c r="F190" s="7" t="str">
        <f t="shared" si="25"/>
        <v>N/A</v>
      </c>
      <c r="G190" s="4">
        <v>71.209191566000001</v>
      </c>
      <c r="H190" s="7" t="str">
        <f t="shared" si="26"/>
        <v>N/A</v>
      </c>
      <c r="I190" s="8">
        <v>-0.25</v>
      </c>
      <c r="J190" s="8">
        <v>1.7749999999999999</v>
      </c>
      <c r="K190" s="25" t="s">
        <v>734</v>
      </c>
      <c r="L190" s="85" t="str">
        <f t="shared" si="27"/>
        <v>Yes</v>
      </c>
    </row>
    <row r="191" spans="1:12" x14ac:dyDescent="0.25">
      <c r="A191" s="146" t="s">
        <v>489</v>
      </c>
      <c r="B191" s="21" t="s">
        <v>213</v>
      </c>
      <c r="C191" s="4">
        <v>82.001437848999998</v>
      </c>
      <c r="D191" s="7" t="str">
        <f t="shared" si="24"/>
        <v>N/A</v>
      </c>
      <c r="E191" s="4">
        <v>79.426579457000003</v>
      </c>
      <c r="F191" s="7" t="str">
        <f t="shared" si="25"/>
        <v>N/A</v>
      </c>
      <c r="G191" s="4">
        <v>79.780033403000004</v>
      </c>
      <c r="H191" s="7" t="str">
        <f t="shared" si="26"/>
        <v>N/A</v>
      </c>
      <c r="I191" s="8">
        <v>-3.14</v>
      </c>
      <c r="J191" s="8">
        <v>0.44500000000000001</v>
      </c>
      <c r="K191" s="25" t="s">
        <v>734</v>
      </c>
      <c r="L191" s="85" t="str">
        <f t="shared" si="27"/>
        <v>Yes</v>
      </c>
    </row>
    <row r="192" spans="1:12" x14ac:dyDescent="0.25">
      <c r="A192" s="146" t="s">
        <v>490</v>
      </c>
      <c r="B192" s="21" t="s">
        <v>213</v>
      </c>
      <c r="C192" s="4">
        <v>71.330126976000003</v>
      </c>
      <c r="D192" s="7" t="str">
        <f t="shared" si="24"/>
        <v>N/A</v>
      </c>
      <c r="E192" s="4">
        <v>35.098034509999998</v>
      </c>
      <c r="F192" s="7" t="str">
        <f t="shared" si="25"/>
        <v>N/A</v>
      </c>
      <c r="G192" s="4">
        <v>32.854376846999997</v>
      </c>
      <c r="H192" s="7" t="str">
        <f t="shared" si="26"/>
        <v>N/A</v>
      </c>
      <c r="I192" s="8">
        <v>-50.8</v>
      </c>
      <c r="J192" s="8">
        <v>-6.39</v>
      </c>
      <c r="K192" s="25" t="s">
        <v>734</v>
      </c>
      <c r="L192" s="85" t="str">
        <f t="shared" si="27"/>
        <v>Yes</v>
      </c>
    </row>
    <row r="193" spans="1:12" x14ac:dyDescent="0.25">
      <c r="A193" s="146" t="s">
        <v>491</v>
      </c>
      <c r="B193" s="21" t="s">
        <v>213</v>
      </c>
      <c r="C193" s="4">
        <v>65.951011772000001</v>
      </c>
      <c r="D193" s="7" t="str">
        <f t="shared" si="24"/>
        <v>N/A</v>
      </c>
      <c r="E193" s="4">
        <v>39.583148559000001</v>
      </c>
      <c r="F193" s="7" t="str">
        <f t="shared" si="25"/>
        <v>N/A</v>
      </c>
      <c r="G193" s="4">
        <v>32.631144155000001</v>
      </c>
      <c r="H193" s="7" t="str">
        <f t="shared" si="26"/>
        <v>N/A</v>
      </c>
      <c r="I193" s="8">
        <v>-40</v>
      </c>
      <c r="J193" s="8">
        <v>-17.600000000000001</v>
      </c>
      <c r="K193" s="25" t="s">
        <v>734</v>
      </c>
      <c r="L193" s="85" t="str">
        <f t="shared" si="27"/>
        <v>Yes</v>
      </c>
    </row>
    <row r="194" spans="1:12" x14ac:dyDescent="0.25">
      <c r="A194" s="142" t="s">
        <v>1528</v>
      </c>
      <c r="B194" s="21" t="s">
        <v>213</v>
      </c>
      <c r="C194" s="22">
        <v>4.2459869712999998</v>
      </c>
      <c r="D194" s="7" t="str">
        <f t="shared" si="24"/>
        <v>N/A</v>
      </c>
      <c r="E194" s="22">
        <v>3.7992682754999998</v>
      </c>
      <c r="F194" s="7" t="str">
        <f t="shared" si="25"/>
        <v>N/A</v>
      </c>
      <c r="G194" s="22">
        <v>3.9484450483</v>
      </c>
      <c r="H194" s="7" t="str">
        <f t="shared" si="26"/>
        <v>N/A</v>
      </c>
      <c r="I194" s="8">
        <v>-10.5</v>
      </c>
      <c r="J194" s="8">
        <v>3.9260000000000002</v>
      </c>
      <c r="K194" s="25" t="s">
        <v>734</v>
      </c>
      <c r="L194" s="85" t="str">
        <f t="shared" si="27"/>
        <v>Yes</v>
      </c>
    </row>
    <row r="195" spans="1:12" x14ac:dyDescent="0.25">
      <c r="A195" s="146" t="s">
        <v>1529</v>
      </c>
      <c r="B195" s="21" t="s">
        <v>213</v>
      </c>
      <c r="C195" s="22">
        <v>2.7802299275000002</v>
      </c>
      <c r="D195" s="7" t="str">
        <f t="shared" si="24"/>
        <v>N/A</v>
      </c>
      <c r="E195" s="22">
        <v>2.9157462345999998</v>
      </c>
      <c r="F195" s="7" t="str">
        <f t="shared" si="25"/>
        <v>N/A</v>
      </c>
      <c r="G195" s="22">
        <v>3.1063326575999999</v>
      </c>
      <c r="H195" s="7" t="str">
        <f t="shared" si="26"/>
        <v>N/A</v>
      </c>
      <c r="I195" s="8">
        <v>4.8739999999999997</v>
      </c>
      <c r="J195" s="8">
        <v>6.5359999999999996</v>
      </c>
      <c r="K195" s="25" t="s">
        <v>734</v>
      </c>
      <c r="L195" s="85" t="str">
        <f t="shared" si="27"/>
        <v>Yes</v>
      </c>
    </row>
    <row r="196" spans="1:12" x14ac:dyDescent="0.25">
      <c r="A196" s="146" t="s">
        <v>1530</v>
      </c>
      <c r="B196" s="21" t="s">
        <v>213</v>
      </c>
      <c r="C196" s="22">
        <v>6.1157000462999997</v>
      </c>
      <c r="D196" s="7" t="str">
        <f t="shared" si="24"/>
        <v>N/A</v>
      </c>
      <c r="E196" s="22">
        <v>4.8601074356999998</v>
      </c>
      <c r="F196" s="7" t="str">
        <f t="shared" si="25"/>
        <v>N/A</v>
      </c>
      <c r="G196" s="22">
        <v>5.0553110866999997</v>
      </c>
      <c r="H196" s="7" t="str">
        <f t="shared" si="26"/>
        <v>N/A</v>
      </c>
      <c r="I196" s="8">
        <v>-20.5</v>
      </c>
      <c r="J196" s="8">
        <v>4.016</v>
      </c>
      <c r="K196" s="25" t="s">
        <v>734</v>
      </c>
      <c r="L196" s="85" t="str">
        <f t="shared" si="27"/>
        <v>Yes</v>
      </c>
    </row>
    <row r="197" spans="1:12" x14ac:dyDescent="0.25">
      <c r="A197" s="146" t="s">
        <v>1531</v>
      </c>
      <c r="B197" s="21" t="s">
        <v>213</v>
      </c>
      <c r="C197" s="22">
        <v>3.6730874069000001</v>
      </c>
      <c r="D197" s="7" t="str">
        <f t="shared" si="24"/>
        <v>N/A</v>
      </c>
      <c r="E197" s="22">
        <v>3.7667478685</v>
      </c>
      <c r="F197" s="7" t="str">
        <f t="shared" si="25"/>
        <v>N/A</v>
      </c>
      <c r="G197" s="22">
        <v>3.5548345229999998</v>
      </c>
      <c r="H197" s="7" t="str">
        <f t="shared" si="26"/>
        <v>N/A</v>
      </c>
      <c r="I197" s="8">
        <v>2.5499999999999998</v>
      </c>
      <c r="J197" s="8">
        <v>-5.63</v>
      </c>
      <c r="K197" s="25" t="s">
        <v>734</v>
      </c>
      <c r="L197" s="85" t="str">
        <f t="shared" si="27"/>
        <v>Yes</v>
      </c>
    </row>
    <row r="198" spans="1:12" x14ac:dyDescent="0.25">
      <c r="A198" s="146" t="s">
        <v>1532</v>
      </c>
      <c r="B198" s="21" t="s">
        <v>213</v>
      </c>
      <c r="C198" s="22">
        <v>3.4168824443000001</v>
      </c>
      <c r="D198" s="7" t="str">
        <f t="shared" si="24"/>
        <v>N/A</v>
      </c>
      <c r="E198" s="22">
        <v>4.2631954351000001</v>
      </c>
      <c r="F198" s="7" t="str">
        <f t="shared" si="25"/>
        <v>N/A</v>
      </c>
      <c r="G198" s="22">
        <v>3.8975957257</v>
      </c>
      <c r="H198" s="7" t="str">
        <f t="shared" si="26"/>
        <v>N/A</v>
      </c>
      <c r="I198" s="8">
        <v>24.77</v>
      </c>
      <c r="J198" s="8">
        <v>-8.58</v>
      </c>
      <c r="K198" s="25" t="s">
        <v>734</v>
      </c>
      <c r="L198" s="85" t="str">
        <f t="shared" si="27"/>
        <v>Yes</v>
      </c>
    </row>
    <row r="199" spans="1:12" x14ac:dyDescent="0.25">
      <c r="A199" s="142" t="s">
        <v>1533</v>
      </c>
      <c r="B199" s="21" t="s">
        <v>213</v>
      </c>
      <c r="C199" s="22">
        <v>242.85807457000001</v>
      </c>
      <c r="D199" s="7" t="str">
        <f t="shared" si="24"/>
        <v>N/A</v>
      </c>
      <c r="E199" s="22">
        <v>240.50728752000001</v>
      </c>
      <c r="F199" s="7" t="str">
        <f t="shared" si="25"/>
        <v>N/A</v>
      </c>
      <c r="G199" s="22">
        <v>243.04709406000001</v>
      </c>
      <c r="H199" s="7" t="str">
        <f t="shared" si="26"/>
        <v>N/A</v>
      </c>
      <c r="I199" s="8">
        <v>-0.96799999999999997</v>
      </c>
      <c r="J199" s="8">
        <v>1.056</v>
      </c>
      <c r="K199" s="25" t="s">
        <v>734</v>
      </c>
      <c r="L199" s="85" t="str">
        <f t="shared" si="27"/>
        <v>Yes</v>
      </c>
    </row>
    <row r="200" spans="1:12" x14ac:dyDescent="0.25">
      <c r="A200" s="146" t="s">
        <v>1534</v>
      </c>
      <c r="B200" s="21" t="s">
        <v>213</v>
      </c>
      <c r="C200" s="22">
        <v>245.59703379999999</v>
      </c>
      <c r="D200" s="7" t="str">
        <f t="shared" si="24"/>
        <v>N/A</v>
      </c>
      <c r="E200" s="22">
        <v>241.56881010999999</v>
      </c>
      <c r="F200" s="7" t="str">
        <f t="shared" si="25"/>
        <v>N/A</v>
      </c>
      <c r="G200" s="22">
        <v>244.05385663000001</v>
      </c>
      <c r="H200" s="7" t="str">
        <f t="shared" si="26"/>
        <v>N/A</v>
      </c>
      <c r="I200" s="8">
        <v>-1.64</v>
      </c>
      <c r="J200" s="8">
        <v>1.0289999999999999</v>
      </c>
      <c r="K200" s="25" t="s">
        <v>734</v>
      </c>
      <c r="L200" s="85" t="str">
        <f t="shared" si="27"/>
        <v>Yes</v>
      </c>
    </row>
    <row r="201" spans="1:12" x14ac:dyDescent="0.25">
      <c r="A201" s="146" t="s">
        <v>1535</v>
      </c>
      <c r="B201" s="21" t="s">
        <v>213</v>
      </c>
      <c r="C201" s="22">
        <v>235.92544684999999</v>
      </c>
      <c r="D201" s="7" t="str">
        <f t="shared" si="24"/>
        <v>N/A</v>
      </c>
      <c r="E201" s="22">
        <v>238.17726428</v>
      </c>
      <c r="F201" s="7" t="str">
        <f t="shared" si="25"/>
        <v>N/A</v>
      </c>
      <c r="G201" s="22">
        <v>240.76669605999999</v>
      </c>
      <c r="H201" s="7" t="str">
        <f t="shared" si="26"/>
        <v>N/A</v>
      </c>
      <c r="I201" s="8">
        <v>0.95450000000000002</v>
      </c>
      <c r="J201" s="8">
        <v>1.087</v>
      </c>
      <c r="K201" s="25" t="s">
        <v>734</v>
      </c>
      <c r="L201" s="85" t="str">
        <f t="shared" si="27"/>
        <v>Yes</v>
      </c>
    </row>
    <row r="202" spans="1:12" x14ac:dyDescent="0.25">
      <c r="A202" s="146" t="s">
        <v>1536</v>
      </c>
      <c r="B202" s="21" t="s">
        <v>213</v>
      </c>
      <c r="C202" s="22">
        <v>16.246153845999999</v>
      </c>
      <c r="D202" s="7" t="str">
        <f t="shared" si="24"/>
        <v>N/A</v>
      </c>
      <c r="E202" s="22">
        <v>21.240963855</v>
      </c>
      <c r="F202" s="7" t="str">
        <f t="shared" si="25"/>
        <v>N/A</v>
      </c>
      <c r="G202" s="22">
        <v>41.188235294000002</v>
      </c>
      <c r="H202" s="7" t="str">
        <f t="shared" si="26"/>
        <v>N/A</v>
      </c>
      <c r="I202" s="8">
        <v>30.74</v>
      </c>
      <c r="J202" s="8">
        <v>93.91</v>
      </c>
      <c r="K202" s="25" t="s">
        <v>734</v>
      </c>
      <c r="L202" s="85" t="str">
        <f t="shared" si="27"/>
        <v>No</v>
      </c>
    </row>
    <row r="203" spans="1:12" x14ac:dyDescent="0.25">
      <c r="A203" s="146" t="s">
        <v>1537</v>
      </c>
      <c r="B203" s="21" t="s">
        <v>213</v>
      </c>
      <c r="C203" s="22">
        <v>9.2748815166000007</v>
      </c>
      <c r="D203" s="7" t="str">
        <f t="shared" si="24"/>
        <v>N/A</v>
      </c>
      <c r="E203" s="22">
        <v>6.65</v>
      </c>
      <c r="F203" s="7" t="str">
        <f t="shared" si="25"/>
        <v>N/A</v>
      </c>
      <c r="G203" s="22">
        <v>10.172043011</v>
      </c>
      <c r="H203" s="7" t="str">
        <f t="shared" si="26"/>
        <v>N/A</v>
      </c>
      <c r="I203" s="8">
        <v>-28.3</v>
      </c>
      <c r="J203" s="8">
        <v>52.96</v>
      </c>
      <c r="K203" s="25" t="s">
        <v>734</v>
      </c>
      <c r="L203" s="85" t="str">
        <f t="shared" si="27"/>
        <v>No</v>
      </c>
    </row>
    <row r="204" spans="1:12" x14ac:dyDescent="0.25">
      <c r="A204" s="142" t="s">
        <v>127</v>
      </c>
      <c r="B204" s="21" t="s">
        <v>213</v>
      </c>
      <c r="C204" s="22">
        <v>11</v>
      </c>
      <c r="D204" s="7" t="str">
        <f t="shared" ref="D204:D214" si="28">IF($B204="N/A","N/A",IF(C204&gt;10,"No",IF(C204&lt;-10,"No","Yes")))</f>
        <v>N/A</v>
      </c>
      <c r="E204" s="22">
        <v>0</v>
      </c>
      <c r="F204" s="7" t="str">
        <f t="shared" ref="F204:F214" si="29">IF($B204="N/A","N/A",IF(E204&gt;10,"No",IF(E204&lt;-10,"No","Yes")))</f>
        <v>N/A</v>
      </c>
      <c r="G204" s="22">
        <v>0</v>
      </c>
      <c r="H204" s="7" t="str">
        <f t="shared" ref="H204:H214" si="30">IF($B204="N/A","N/A",IF(G204&gt;10,"No",IF(G204&lt;-10,"No","Yes")))</f>
        <v>N/A</v>
      </c>
      <c r="I204" s="8">
        <v>-100</v>
      </c>
      <c r="J204" s="8" t="s">
        <v>1747</v>
      </c>
      <c r="K204" s="10" t="s">
        <v>213</v>
      </c>
      <c r="L204" s="85" t="str">
        <f t="shared" ref="L204:L214" si="31">IF(J204="Div by 0", "N/A", IF(K204="N/A","N/A", IF(J204&gt;VALUE(MID(K204,1,2)), "No", IF(J204&lt;-1*VALUE(MID(K204,1,2)), "No", "Yes"))))</f>
        <v>N/A</v>
      </c>
    </row>
    <row r="205" spans="1:12" x14ac:dyDescent="0.25">
      <c r="A205" s="142" t="s">
        <v>128</v>
      </c>
      <c r="B205" s="21" t="s">
        <v>213</v>
      </c>
      <c r="C205" s="22">
        <v>14</v>
      </c>
      <c r="D205" s="7" t="str">
        <f t="shared" si="28"/>
        <v>N/A</v>
      </c>
      <c r="E205" s="22">
        <v>0</v>
      </c>
      <c r="F205" s="7" t="str">
        <f t="shared" si="29"/>
        <v>N/A</v>
      </c>
      <c r="G205" s="22">
        <v>11</v>
      </c>
      <c r="H205" s="7" t="str">
        <f t="shared" si="30"/>
        <v>N/A</v>
      </c>
      <c r="I205" s="8">
        <v>-100</v>
      </c>
      <c r="J205" s="8" t="s">
        <v>1747</v>
      </c>
      <c r="K205" s="10" t="s">
        <v>213</v>
      </c>
      <c r="L205" s="85" t="str">
        <f t="shared" si="31"/>
        <v>N/A</v>
      </c>
    </row>
    <row r="206" spans="1:12" ht="25" x14ac:dyDescent="0.25">
      <c r="A206" s="142" t="s">
        <v>1585</v>
      </c>
      <c r="B206" s="21" t="s">
        <v>213</v>
      </c>
      <c r="C206" s="22">
        <v>11</v>
      </c>
      <c r="D206" s="7" t="str">
        <f t="shared" si="28"/>
        <v>N/A</v>
      </c>
      <c r="E206" s="22">
        <v>0</v>
      </c>
      <c r="F206" s="7" t="str">
        <f t="shared" si="29"/>
        <v>N/A</v>
      </c>
      <c r="G206" s="22">
        <v>11</v>
      </c>
      <c r="H206" s="7" t="str">
        <f t="shared" si="30"/>
        <v>N/A</v>
      </c>
      <c r="I206" s="8">
        <v>-100</v>
      </c>
      <c r="J206" s="8" t="s">
        <v>1747</v>
      </c>
      <c r="K206" s="10" t="s">
        <v>213</v>
      </c>
      <c r="L206" s="85" t="str">
        <f t="shared" si="31"/>
        <v>N/A</v>
      </c>
    </row>
    <row r="207" spans="1:12" ht="25" x14ac:dyDescent="0.25">
      <c r="A207" s="142" t="s">
        <v>1538</v>
      </c>
      <c r="B207" s="21" t="s">
        <v>213</v>
      </c>
      <c r="C207" s="22">
        <v>1300</v>
      </c>
      <c r="D207" s="7" t="str">
        <f t="shared" si="28"/>
        <v>N/A</v>
      </c>
      <c r="E207" s="22">
        <v>1250</v>
      </c>
      <c r="F207" s="7" t="str">
        <f t="shared" si="29"/>
        <v>N/A</v>
      </c>
      <c r="G207" s="22">
        <v>1215</v>
      </c>
      <c r="H207" s="7" t="str">
        <f t="shared" si="30"/>
        <v>N/A</v>
      </c>
      <c r="I207" s="8">
        <v>-3.85</v>
      </c>
      <c r="J207" s="8">
        <v>-2.8</v>
      </c>
      <c r="K207" s="10" t="s">
        <v>213</v>
      </c>
      <c r="L207" s="85" t="str">
        <f t="shared" si="31"/>
        <v>N/A</v>
      </c>
    </row>
    <row r="208" spans="1:12" x14ac:dyDescent="0.25">
      <c r="A208" s="142" t="s">
        <v>1586</v>
      </c>
      <c r="B208" s="21" t="s">
        <v>213</v>
      </c>
      <c r="C208" s="22">
        <v>17</v>
      </c>
      <c r="D208" s="7" t="str">
        <f t="shared" si="28"/>
        <v>N/A</v>
      </c>
      <c r="E208" s="22">
        <v>0</v>
      </c>
      <c r="F208" s="7" t="str">
        <f t="shared" si="29"/>
        <v>N/A</v>
      </c>
      <c r="G208" s="22">
        <v>0</v>
      </c>
      <c r="H208" s="7" t="str">
        <f t="shared" si="30"/>
        <v>N/A</v>
      </c>
      <c r="I208" s="8">
        <v>-100</v>
      </c>
      <c r="J208" s="8" t="s">
        <v>1747</v>
      </c>
      <c r="K208" s="10" t="s">
        <v>213</v>
      </c>
      <c r="L208" s="85" t="str">
        <f t="shared" si="31"/>
        <v>N/A</v>
      </c>
    </row>
    <row r="209" spans="1:12" x14ac:dyDescent="0.25">
      <c r="A209" s="142" t="s">
        <v>1587</v>
      </c>
      <c r="B209" s="21" t="s">
        <v>213</v>
      </c>
      <c r="C209" s="22">
        <v>615</v>
      </c>
      <c r="D209" s="7" t="str">
        <f t="shared" si="28"/>
        <v>N/A</v>
      </c>
      <c r="E209" s="22">
        <v>686</v>
      </c>
      <c r="F209" s="7" t="str">
        <f t="shared" si="29"/>
        <v>N/A</v>
      </c>
      <c r="G209" s="22">
        <v>847</v>
      </c>
      <c r="H209" s="7" t="str">
        <f t="shared" si="30"/>
        <v>N/A</v>
      </c>
      <c r="I209" s="8">
        <v>11.54</v>
      </c>
      <c r="J209" s="8">
        <v>23.47</v>
      </c>
      <c r="K209" s="10" t="s">
        <v>213</v>
      </c>
      <c r="L209" s="85" t="str">
        <f t="shared" si="31"/>
        <v>N/A</v>
      </c>
    </row>
    <row r="210" spans="1:12" x14ac:dyDescent="0.25">
      <c r="A210" s="142" t="s">
        <v>125</v>
      </c>
      <c r="B210" s="21" t="s">
        <v>213</v>
      </c>
      <c r="C210" s="26">
        <v>1115139</v>
      </c>
      <c r="D210" s="7" t="str">
        <f t="shared" si="28"/>
        <v>N/A</v>
      </c>
      <c r="E210" s="26">
        <v>495886</v>
      </c>
      <c r="F210" s="7" t="str">
        <f t="shared" si="29"/>
        <v>N/A</v>
      </c>
      <c r="G210" s="26">
        <v>741869</v>
      </c>
      <c r="H210" s="7" t="str">
        <f t="shared" si="30"/>
        <v>N/A</v>
      </c>
      <c r="I210" s="8">
        <v>-55.5</v>
      </c>
      <c r="J210" s="8">
        <v>49.6</v>
      </c>
      <c r="K210" s="10" t="s">
        <v>213</v>
      </c>
      <c r="L210" s="85" t="str">
        <f t="shared" si="31"/>
        <v>N/A</v>
      </c>
    </row>
    <row r="211" spans="1:12" x14ac:dyDescent="0.25">
      <c r="A211" s="142" t="s">
        <v>1588</v>
      </c>
      <c r="B211" s="21" t="s">
        <v>213</v>
      </c>
      <c r="C211" s="26">
        <v>1027719</v>
      </c>
      <c r="D211" s="7" t="str">
        <f t="shared" si="28"/>
        <v>N/A</v>
      </c>
      <c r="E211" s="26">
        <v>486695</v>
      </c>
      <c r="F211" s="7" t="str">
        <f t="shared" si="29"/>
        <v>N/A</v>
      </c>
      <c r="G211" s="26">
        <v>740965</v>
      </c>
      <c r="H211" s="7" t="str">
        <f t="shared" si="30"/>
        <v>N/A</v>
      </c>
      <c r="I211" s="8">
        <v>-52.6</v>
      </c>
      <c r="J211" s="8">
        <v>52.24</v>
      </c>
      <c r="K211" s="10" t="s">
        <v>213</v>
      </c>
      <c r="L211" s="85" t="str">
        <f t="shared" si="31"/>
        <v>N/A</v>
      </c>
    </row>
    <row r="212" spans="1:12" x14ac:dyDescent="0.25">
      <c r="A212" s="142" t="s">
        <v>1539</v>
      </c>
      <c r="B212" s="21" t="s">
        <v>213</v>
      </c>
      <c r="C212" s="26">
        <v>315736</v>
      </c>
      <c r="D212" s="7" t="str">
        <f t="shared" si="28"/>
        <v>N/A</v>
      </c>
      <c r="E212" s="26">
        <v>344154</v>
      </c>
      <c r="F212" s="7" t="str">
        <f t="shared" si="29"/>
        <v>N/A</v>
      </c>
      <c r="G212" s="26">
        <v>396011</v>
      </c>
      <c r="H212" s="7" t="str">
        <f t="shared" si="30"/>
        <v>N/A</v>
      </c>
      <c r="I212" s="8">
        <v>9.0009999999999994</v>
      </c>
      <c r="J212" s="8">
        <v>15.07</v>
      </c>
      <c r="K212" s="10" t="s">
        <v>213</v>
      </c>
      <c r="L212" s="85" t="str">
        <f t="shared" si="31"/>
        <v>N/A</v>
      </c>
    </row>
    <row r="213" spans="1:12" x14ac:dyDescent="0.25">
      <c r="A213" s="142" t="s">
        <v>1589</v>
      </c>
      <c r="B213" s="21" t="s">
        <v>213</v>
      </c>
      <c r="C213" s="26">
        <v>618518</v>
      </c>
      <c r="D213" s="7" t="str">
        <f t="shared" si="28"/>
        <v>N/A</v>
      </c>
      <c r="E213" s="26">
        <v>150842</v>
      </c>
      <c r="F213" s="7" t="str">
        <f t="shared" si="29"/>
        <v>N/A</v>
      </c>
      <c r="G213" s="26">
        <v>193938</v>
      </c>
      <c r="H213" s="7" t="str">
        <f t="shared" si="30"/>
        <v>N/A</v>
      </c>
      <c r="I213" s="8">
        <v>-75.599999999999994</v>
      </c>
      <c r="J213" s="8">
        <v>28.57</v>
      </c>
      <c r="K213" s="10" t="s">
        <v>213</v>
      </c>
      <c r="L213" s="85" t="str">
        <f t="shared" si="31"/>
        <v>N/A</v>
      </c>
    </row>
    <row r="214" spans="1:12" x14ac:dyDescent="0.25">
      <c r="A214" s="146" t="s">
        <v>1590</v>
      </c>
      <c r="B214" s="21" t="s">
        <v>213</v>
      </c>
      <c r="C214" s="26">
        <v>465209</v>
      </c>
      <c r="D214" s="7" t="str">
        <f t="shared" si="28"/>
        <v>N/A</v>
      </c>
      <c r="E214" s="26">
        <v>487719</v>
      </c>
      <c r="F214" s="7" t="str">
        <f t="shared" si="29"/>
        <v>N/A</v>
      </c>
      <c r="G214" s="26">
        <v>557523</v>
      </c>
      <c r="H214" s="7" t="str">
        <f t="shared" si="30"/>
        <v>N/A</v>
      </c>
      <c r="I214" s="8">
        <v>4.8390000000000004</v>
      </c>
      <c r="J214" s="8">
        <v>14.31</v>
      </c>
      <c r="K214" s="10" t="s">
        <v>213</v>
      </c>
      <c r="L214" s="85" t="str">
        <f t="shared" si="31"/>
        <v>N/A</v>
      </c>
    </row>
    <row r="215" spans="1:12" ht="25" x14ac:dyDescent="0.25">
      <c r="A215" s="142" t="s">
        <v>1353</v>
      </c>
      <c r="B215" s="21" t="s">
        <v>213</v>
      </c>
      <c r="C215" s="26">
        <v>5808872</v>
      </c>
      <c r="D215" s="7" t="str">
        <f t="shared" ref="D215:D229" si="32">IF($B215="N/A","N/A",IF(C215&gt;10,"No",IF(C215&lt;-10,"No","Yes")))</f>
        <v>N/A</v>
      </c>
      <c r="E215" s="26">
        <v>473239</v>
      </c>
      <c r="F215" s="7" t="str">
        <f t="shared" ref="F215:F229" si="33">IF($B215="N/A","N/A",IF(E215&gt;10,"No",IF(E215&lt;-10,"No","Yes")))</f>
        <v>N/A</v>
      </c>
      <c r="G215" s="26">
        <v>312430</v>
      </c>
      <c r="H215" s="7" t="str">
        <f t="shared" ref="H215:H229" si="34">IF($B215="N/A","N/A",IF(G215&gt;10,"No",IF(G215&lt;-10,"No","Yes")))</f>
        <v>N/A</v>
      </c>
      <c r="I215" s="8">
        <v>-91.9</v>
      </c>
      <c r="J215" s="8">
        <v>-34</v>
      </c>
      <c r="K215" s="25" t="s">
        <v>734</v>
      </c>
      <c r="L215" s="85" t="str">
        <f t="shared" ref="L215:L229" si="35">IF(J215="Div by 0", "N/A", IF(K215="N/A","N/A", IF(J215&gt;VALUE(MID(K215,1,2)), "No", IF(J215&lt;-1*VALUE(MID(K215,1,2)), "No", "Yes"))))</f>
        <v>No</v>
      </c>
    </row>
    <row r="216" spans="1:12" x14ac:dyDescent="0.25">
      <c r="A216" s="142" t="s">
        <v>646</v>
      </c>
      <c r="B216" s="21" t="s">
        <v>213</v>
      </c>
      <c r="C216" s="22">
        <v>25553</v>
      </c>
      <c r="D216" s="7" t="str">
        <f t="shared" si="32"/>
        <v>N/A</v>
      </c>
      <c r="E216" s="22">
        <v>3029</v>
      </c>
      <c r="F216" s="7" t="str">
        <f t="shared" si="33"/>
        <v>N/A</v>
      </c>
      <c r="G216" s="22">
        <v>2349</v>
      </c>
      <c r="H216" s="7" t="str">
        <f t="shared" si="34"/>
        <v>N/A</v>
      </c>
      <c r="I216" s="8">
        <v>-88.1</v>
      </c>
      <c r="J216" s="8">
        <v>-22.4</v>
      </c>
      <c r="K216" s="25" t="s">
        <v>734</v>
      </c>
      <c r="L216" s="85" t="str">
        <f t="shared" si="35"/>
        <v>Yes</v>
      </c>
    </row>
    <row r="217" spans="1:12" x14ac:dyDescent="0.25">
      <c r="A217" s="142" t="s">
        <v>1354</v>
      </c>
      <c r="B217" s="21" t="s">
        <v>213</v>
      </c>
      <c r="C217" s="26">
        <v>227.32641960000001</v>
      </c>
      <c r="D217" s="7" t="str">
        <f t="shared" si="32"/>
        <v>N/A</v>
      </c>
      <c r="E217" s="26">
        <v>156.2360515</v>
      </c>
      <c r="F217" s="7" t="str">
        <f t="shared" si="33"/>
        <v>N/A</v>
      </c>
      <c r="G217" s="26">
        <v>133.00553427</v>
      </c>
      <c r="H217" s="7" t="str">
        <f t="shared" si="34"/>
        <v>N/A</v>
      </c>
      <c r="I217" s="8">
        <v>-31.3</v>
      </c>
      <c r="J217" s="8">
        <v>-14.9</v>
      </c>
      <c r="K217" s="25" t="s">
        <v>734</v>
      </c>
      <c r="L217" s="85" t="str">
        <f t="shared" si="35"/>
        <v>Yes</v>
      </c>
    </row>
    <row r="218" spans="1:12" ht="25" x14ac:dyDescent="0.25">
      <c r="A218" s="142" t="s">
        <v>1355</v>
      </c>
      <c r="B218" s="21" t="s">
        <v>213</v>
      </c>
      <c r="C218" s="26">
        <v>4435553</v>
      </c>
      <c r="D218" s="7" t="str">
        <f t="shared" si="32"/>
        <v>N/A</v>
      </c>
      <c r="E218" s="26">
        <v>1033426</v>
      </c>
      <c r="F218" s="7" t="str">
        <f t="shared" si="33"/>
        <v>N/A</v>
      </c>
      <c r="G218" s="26">
        <v>1261063</v>
      </c>
      <c r="H218" s="7" t="str">
        <f t="shared" si="34"/>
        <v>N/A</v>
      </c>
      <c r="I218" s="8">
        <v>-76.7</v>
      </c>
      <c r="J218" s="8">
        <v>22.03</v>
      </c>
      <c r="K218" s="25" t="s">
        <v>734</v>
      </c>
      <c r="L218" s="85" t="str">
        <f t="shared" si="35"/>
        <v>Yes</v>
      </c>
    </row>
    <row r="219" spans="1:12" x14ac:dyDescent="0.25">
      <c r="A219" s="142" t="s">
        <v>513</v>
      </c>
      <c r="B219" s="21" t="s">
        <v>213</v>
      </c>
      <c r="C219" s="22">
        <v>16326</v>
      </c>
      <c r="D219" s="7" t="str">
        <f t="shared" si="32"/>
        <v>N/A</v>
      </c>
      <c r="E219" s="22">
        <v>6752</v>
      </c>
      <c r="F219" s="7" t="str">
        <f t="shared" si="33"/>
        <v>N/A</v>
      </c>
      <c r="G219" s="22">
        <v>6733</v>
      </c>
      <c r="H219" s="7" t="str">
        <f t="shared" si="34"/>
        <v>N/A</v>
      </c>
      <c r="I219" s="8">
        <v>-58.6</v>
      </c>
      <c r="J219" s="8">
        <v>-0.28100000000000003</v>
      </c>
      <c r="K219" s="25" t="s">
        <v>734</v>
      </c>
      <c r="L219" s="85" t="str">
        <f t="shared" si="35"/>
        <v>Yes</v>
      </c>
    </row>
    <row r="220" spans="1:12" x14ac:dyDescent="0.25">
      <c r="A220" s="142" t="s">
        <v>1356</v>
      </c>
      <c r="B220" s="21" t="s">
        <v>213</v>
      </c>
      <c r="C220" s="26">
        <v>271.68645106000002</v>
      </c>
      <c r="D220" s="7" t="str">
        <f t="shared" si="32"/>
        <v>N/A</v>
      </c>
      <c r="E220" s="26">
        <v>153.05479858000001</v>
      </c>
      <c r="F220" s="7" t="str">
        <f t="shared" si="33"/>
        <v>N/A</v>
      </c>
      <c r="G220" s="26">
        <v>187.29585623</v>
      </c>
      <c r="H220" s="7" t="str">
        <f t="shared" si="34"/>
        <v>N/A</v>
      </c>
      <c r="I220" s="8">
        <v>-43.7</v>
      </c>
      <c r="J220" s="8">
        <v>22.37</v>
      </c>
      <c r="K220" s="25" t="s">
        <v>734</v>
      </c>
      <c r="L220" s="85" t="str">
        <f t="shared" si="35"/>
        <v>Yes</v>
      </c>
    </row>
    <row r="221" spans="1:12" ht="25" x14ac:dyDescent="0.25">
      <c r="A221" s="142" t="s">
        <v>1357</v>
      </c>
      <c r="B221" s="21" t="s">
        <v>213</v>
      </c>
      <c r="C221" s="26">
        <v>14917489</v>
      </c>
      <c r="D221" s="7" t="str">
        <f t="shared" si="32"/>
        <v>N/A</v>
      </c>
      <c r="E221" s="26">
        <v>6054570</v>
      </c>
      <c r="F221" s="7" t="str">
        <f t="shared" si="33"/>
        <v>N/A</v>
      </c>
      <c r="G221" s="26">
        <v>7241429</v>
      </c>
      <c r="H221" s="7" t="str">
        <f t="shared" si="34"/>
        <v>N/A</v>
      </c>
      <c r="I221" s="8">
        <v>-59.4</v>
      </c>
      <c r="J221" s="8">
        <v>19.600000000000001</v>
      </c>
      <c r="K221" s="25" t="s">
        <v>734</v>
      </c>
      <c r="L221" s="85" t="str">
        <f t="shared" si="35"/>
        <v>Yes</v>
      </c>
    </row>
    <row r="222" spans="1:12" x14ac:dyDescent="0.25">
      <c r="A222" s="142" t="s">
        <v>514</v>
      </c>
      <c r="B222" s="21" t="s">
        <v>213</v>
      </c>
      <c r="C222" s="22">
        <v>44346</v>
      </c>
      <c r="D222" s="7" t="str">
        <f t="shared" si="32"/>
        <v>N/A</v>
      </c>
      <c r="E222" s="22">
        <v>23996</v>
      </c>
      <c r="F222" s="7" t="str">
        <f t="shared" si="33"/>
        <v>N/A</v>
      </c>
      <c r="G222" s="22">
        <v>26674</v>
      </c>
      <c r="H222" s="7" t="str">
        <f t="shared" si="34"/>
        <v>N/A</v>
      </c>
      <c r="I222" s="8">
        <v>-45.9</v>
      </c>
      <c r="J222" s="8">
        <v>11.16</v>
      </c>
      <c r="K222" s="25" t="s">
        <v>734</v>
      </c>
      <c r="L222" s="85" t="str">
        <f t="shared" si="35"/>
        <v>Yes</v>
      </c>
    </row>
    <row r="223" spans="1:12" ht="25" x14ac:dyDescent="0.25">
      <c r="A223" s="142" t="s">
        <v>1358</v>
      </c>
      <c r="B223" s="21" t="s">
        <v>213</v>
      </c>
      <c r="C223" s="26">
        <v>336.38860326000002</v>
      </c>
      <c r="D223" s="7" t="str">
        <f t="shared" si="32"/>
        <v>N/A</v>
      </c>
      <c r="E223" s="26">
        <v>252.31580263000001</v>
      </c>
      <c r="F223" s="7" t="str">
        <f t="shared" si="33"/>
        <v>N/A</v>
      </c>
      <c r="G223" s="26">
        <v>271.47893078999999</v>
      </c>
      <c r="H223" s="7" t="str">
        <f t="shared" si="34"/>
        <v>N/A</v>
      </c>
      <c r="I223" s="8">
        <v>-25</v>
      </c>
      <c r="J223" s="8">
        <v>7.5949999999999998</v>
      </c>
      <c r="K223" s="25" t="s">
        <v>734</v>
      </c>
      <c r="L223" s="85" t="str">
        <f t="shared" si="35"/>
        <v>Yes</v>
      </c>
    </row>
    <row r="224" spans="1:12" ht="25" x14ac:dyDescent="0.25">
      <c r="A224" s="142" t="s">
        <v>1359</v>
      </c>
      <c r="B224" s="21" t="s">
        <v>213</v>
      </c>
      <c r="C224" s="26">
        <v>0</v>
      </c>
      <c r="D224" s="7" t="str">
        <f t="shared" si="32"/>
        <v>N/A</v>
      </c>
      <c r="E224" s="26">
        <v>0</v>
      </c>
      <c r="F224" s="7" t="str">
        <f t="shared" si="33"/>
        <v>N/A</v>
      </c>
      <c r="G224" s="26">
        <v>0</v>
      </c>
      <c r="H224" s="7" t="str">
        <f t="shared" si="34"/>
        <v>N/A</v>
      </c>
      <c r="I224" s="8" t="s">
        <v>1747</v>
      </c>
      <c r="J224" s="8" t="s">
        <v>1747</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1747</v>
      </c>
      <c r="J225" s="8" t="s">
        <v>1747</v>
      </c>
      <c r="K225" s="25" t="s">
        <v>734</v>
      </c>
      <c r="L225" s="85" t="str">
        <f t="shared" si="35"/>
        <v>N/A</v>
      </c>
    </row>
    <row r="226" spans="1:12" x14ac:dyDescent="0.25">
      <c r="A226" s="142" t="s">
        <v>1360</v>
      </c>
      <c r="B226" s="21" t="s">
        <v>213</v>
      </c>
      <c r="C226" s="26" t="s">
        <v>1747</v>
      </c>
      <c r="D226" s="7" t="str">
        <f t="shared" si="32"/>
        <v>N/A</v>
      </c>
      <c r="E226" s="26" t="s">
        <v>1747</v>
      </c>
      <c r="F226" s="7" t="str">
        <f t="shared" si="33"/>
        <v>N/A</v>
      </c>
      <c r="G226" s="26" t="s">
        <v>1747</v>
      </c>
      <c r="H226" s="7" t="str">
        <f t="shared" si="34"/>
        <v>N/A</v>
      </c>
      <c r="I226" s="8" t="s">
        <v>1747</v>
      </c>
      <c r="J226" s="8" t="s">
        <v>1747</v>
      </c>
      <c r="K226" s="25" t="s">
        <v>734</v>
      </c>
      <c r="L226" s="85" t="str">
        <f t="shared" si="35"/>
        <v>N/A</v>
      </c>
    </row>
    <row r="227" spans="1:12" ht="25" x14ac:dyDescent="0.25">
      <c r="A227" s="142" t="s">
        <v>1361</v>
      </c>
      <c r="B227" s="21" t="s">
        <v>213</v>
      </c>
      <c r="C227" s="26">
        <v>2049006397</v>
      </c>
      <c r="D227" s="7" t="str">
        <f t="shared" si="32"/>
        <v>N/A</v>
      </c>
      <c r="E227" s="26">
        <v>2177075704</v>
      </c>
      <c r="F227" s="7" t="str">
        <f t="shared" si="33"/>
        <v>N/A</v>
      </c>
      <c r="G227" s="26">
        <v>2474579538</v>
      </c>
      <c r="H227" s="7" t="str">
        <f t="shared" si="34"/>
        <v>N/A</v>
      </c>
      <c r="I227" s="8">
        <v>6.25</v>
      </c>
      <c r="J227" s="8">
        <v>13.67</v>
      </c>
      <c r="K227" s="25" t="s">
        <v>734</v>
      </c>
      <c r="L227" s="85" t="str">
        <f t="shared" si="35"/>
        <v>Yes</v>
      </c>
    </row>
    <row r="228" spans="1:12" ht="25" x14ac:dyDescent="0.25">
      <c r="A228" s="142" t="s">
        <v>516</v>
      </c>
      <c r="B228" s="21" t="s">
        <v>213</v>
      </c>
      <c r="C228" s="22">
        <v>60406</v>
      </c>
      <c r="D228" s="7" t="str">
        <f t="shared" si="32"/>
        <v>N/A</v>
      </c>
      <c r="E228" s="22">
        <v>59064</v>
      </c>
      <c r="F228" s="7" t="str">
        <f t="shared" si="33"/>
        <v>N/A</v>
      </c>
      <c r="G228" s="22">
        <v>63599</v>
      </c>
      <c r="H228" s="7" t="str">
        <f t="shared" si="34"/>
        <v>N/A</v>
      </c>
      <c r="I228" s="8">
        <v>-2.2200000000000002</v>
      </c>
      <c r="J228" s="8">
        <v>7.6779999999999999</v>
      </c>
      <c r="K228" s="25" t="s">
        <v>734</v>
      </c>
      <c r="L228" s="85" t="str">
        <f t="shared" si="35"/>
        <v>Yes</v>
      </c>
    </row>
    <row r="229" spans="1:12" ht="25" x14ac:dyDescent="0.25">
      <c r="A229" s="142" t="s">
        <v>1362</v>
      </c>
      <c r="B229" s="21" t="s">
        <v>213</v>
      </c>
      <c r="C229" s="26">
        <v>33920.577376000001</v>
      </c>
      <c r="D229" s="7" t="str">
        <f t="shared" si="32"/>
        <v>N/A</v>
      </c>
      <c r="E229" s="26">
        <v>36859.604902999999</v>
      </c>
      <c r="F229" s="7" t="str">
        <f t="shared" si="33"/>
        <v>N/A</v>
      </c>
      <c r="G229" s="26">
        <v>38909.095079999999</v>
      </c>
      <c r="H229" s="7" t="str">
        <f t="shared" si="34"/>
        <v>N/A</v>
      </c>
      <c r="I229" s="8">
        <v>8.6639999999999997</v>
      </c>
      <c r="J229" s="8">
        <v>5.56</v>
      </c>
      <c r="K229" s="25" t="s">
        <v>734</v>
      </c>
      <c r="L229" s="85" t="str">
        <f t="shared" si="35"/>
        <v>Yes</v>
      </c>
    </row>
    <row r="230" spans="1:12" x14ac:dyDescent="0.25">
      <c r="A230" s="116" t="s">
        <v>1363</v>
      </c>
      <c r="B230" s="21" t="s">
        <v>213</v>
      </c>
      <c r="C230" s="10">
        <v>2114136365</v>
      </c>
      <c r="D230" s="7" t="str">
        <f t="shared" ref="D230:D253" si="36">IF($B230="N/A","N/A",IF(C230&gt;10,"No",IF(C230&lt;-10,"No","Yes")))</f>
        <v>N/A</v>
      </c>
      <c r="E230" s="10">
        <v>2191472006</v>
      </c>
      <c r="F230" s="7" t="str">
        <f t="shared" ref="F230:F253" si="37">IF($B230="N/A","N/A",IF(E230&gt;10,"No",IF(E230&lt;-10,"No","Yes")))</f>
        <v>N/A</v>
      </c>
      <c r="G230" s="10">
        <v>2486799349</v>
      </c>
      <c r="H230" s="7" t="str">
        <f t="shared" ref="H230:H253" si="38">IF($B230="N/A","N/A",IF(G230&gt;10,"No",IF(G230&lt;-10,"No","Yes")))</f>
        <v>N/A</v>
      </c>
      <c r="I230" s="8">
        <v>3.6579999999999999</v>
      </c>
      <c r="J230" s="8">
        <v>13.48</v>
      </c>
      <c r="K230" s="25" t="s">
        <v>734</v>
      </c>
      <c r="L230" s="85" t="str">
        <f t="shared" ref="L230:L253" si="39">IF(J230="Div by 0", "N/A", IF(K230="N/A","N/A", IF(J230&gt;VALUE(MID(K230,1,2)), "No", IF(J230&lt;-1*VALUE(MID(K230,1,2)), "No", "Yes"))))</f>
        <v>Yes</v>
      </c>
    </row>
    <row r="231" spans="1:12" x14ac:dyDescent="0.25">
      <c r="A231" s="116" t="s">
        <v>1540</v>
      </c>
      <c r="B231" s="21" t="s">
        <v>213</v>
      </c>
      <c r="C231" s="1">
        <v>65296</v>
      </c>
      <c r="D231" s="1" t="str">
        <f t="shared" si="36"/>
        <v>N/A</v>
      </c>
      <c r="E231" s="1">
        <v>59774</v>
      </c>
      <c r="F231" s="1" t="str">
        <f t="shared" si="37"/>
        <v>N/A</v>
      </c>
      <c r="G231" s="1">
        <v>64257</v>
      </c>
      <c r="H231" s="7" t="str">
        <f t="shared" si="38"/>
        <v>N/A</v>
      </c>
      <c r="I231" s="8">
        <v>-8.4600000000000009</v>
      </c>
      <c r="J231" s="8">
        <v>7.5</v>
      </c>
      <c r="K231" s="25" t="s">
        <v>734</v>
      </c>
      <c r="L231" s="85" t="str">
        <f t="shared" si="39"/>
        <v>Yes</v>
      </c>
    </row>
    <row r="232" spans="1:12" x14ac:dyDescent="0.25">
      <c r="A232" s="116" t="s">
        <v>1541</v>
      </c>
      <c r="B232" s="21" t="s">
        <v>213</v>
      </c>
      <c r="C232" s="10">
        <v>32377.731637000001</v>
      </c>
      <c r="D232" s="7" t="str">
        <f t="shared" si="36"/>
        <v>N/A</v>
      </c>
      <c r="E232" s="10">
        <v>36662.629336999998</v>
      </c>
      <c r="F232" s="7" t="str">
        <f t="shared" si="37"/>
        <v>N/A</v>
      </c>
      <c r="G232" s="10">
        <v>38700.8318</v>
      </c>
      <c r="H232" s="7" t="str">
        <f t="shared" si="38"/>
        <v>N/A</v>
      </c>
      <c r="I232" s="8">
        <v>13.23</v>
      </c>
      <c r="J232" s="8">
        <v>5.5590000000000002</v>
      </c>
      <c r="K232" s="25" t="s">
        <v>734</v>
      </c>
      <c r="L232" s="85" t="str">
        <f t="shared" si="39"/>
        <v>Yes</v>
      </c>
    </row>
    <row r="233" spans="1:12" x14ac:dyDescent="0.25">
      <c r="A233" s="147" t="s">
        <v>1542</v>
      </c>
      <c r="B233" s="21" t="s">
        <v>213</v>
      </c>
      <c r="C233" s="10">
        <v>22564.584209000001</v>
      </c>
      <c r="D233" s="7" t="str">
        <f t="shared" si="36"/>
        <v>N/A</v>
      </c>
      <c r="E233" s="10">
        <v>24414.485685</v>
      </c>
      <c r="F233" s="7" t="str">
        <f t="shared" si="37"/>
        <v>N/A</v>
      </c>
      <c r="G233" s="10">
        <v>26820.589540000001</v>
      </c>
      <c r="H233" s="7" t="str">
        <f t="shared" si="38"/>
        <v>N/A</v>
      </c>
      <c r="I233" s="8">
        <v>8.1980000000000004</v>
      </c>
      <c r="J233" s="8">
        <v>9.8550000000000004</v>
      </c>
      <c r="K233" s="25" t="s">
        <v>734</v>
      </c>
      <c r="L233" s="85" t="str">
        <f t="shared" si="39"/>
        <v>Yes</v>
      </c>
    </row>
    <row r="234" spans="1:12" x14ac:dyDescent="0.25">
      <c r="A234" s="147" t="s">
        <v>1543</v>
      </c>
      <c r="B234" s="21" t="s">
        <v>213</v>
      </c>
      <c r="C234" s="10">
        <v>44562.903510999997</v>
      </c>
      <c r="D234" s="7" t="str">
        <f t="shared" si="36"/>
        <v>N/A</v>
      </c>
      <c r="E234" s="10">
        <v>49781.826926000002</v>
      </c>
      <c r="F234" s="7" t="str">
        <f t="shared" si="37"/>
        <v>N/A</v>
      </c>
      <c r="G234" s="10">
        <v>51672.305283000002</v>
      </c>
      <c r="H234" s="7" t="str">
        <f t="shared" si="38"/>
        <v>N/A</v>
      </c>
      <c r="I234" s="8">
        <v>11.71</v>
      </c>
      <c r="J234" s="8">
        <v>3.798</v>
      </c>
      <c r="K234" s="25" t="s">
        <v>734</v>
      </c>
      <c r="L234" s="85" t="str">
        <f t="shared" si="39"/>
        <v>Yes</v>
      </c>
    </row>
    <row r="235" spans="1:12" x14ac:dyDescent="0.25">
      <c r="A235" s="147" t="s">
        <v>1544</v>
      </c>
      <c r="B235" s="21" t="s">
        <v>213</v>
      </c>
      <c r="C235" s="10">
        <v>4663.4223975000004</v>
      </c>
      <c r="D235" s="7" t="str">
        <f t="shared" si="36"/>
        <v>N/A</v>
      </c>
      <c r="E235" s="10">
        <v>2074.6995305</v>
      </c>
      <c r="F235" s="7" t="str">
        <f t="shared" si="37"/>
        <v>N/A</v>
      </c>
      <c r="G235" s="10">
        <v>1392.7748690999999</v>
      </c>
      <c r="H235" s="7" t="str">
        <f t="shared" si="38"/>
        <v>N/A</v>
      </c>
      <c r="I235" s="8">
        <v>-55.5</v>
      </c>
      <c r="J235" s="8">
        <v>-32.9</v>
      </c>
      <c r="K235" s="25" t="s">
        <v>734</v>
      </c>
      <c r="L235" s="85" t="str">
        <f t="shared" si="39"/>
        <v>No</v>
      </c>
    </row>
    <row r="236" spans="1:12" x14ac:dyDescent="0.25">
      <c r="A236" s="147" t="s">
        <v>1545</v>
      </c>
      <c r="B236" s="21" t="s">
        <v>213</v>
      </c>
      <c r="C236" s="10">
        <v>397.77081851000003</v>
      </c>
      <c r="D236" s="7" t="str">
        <f t="shared" si="36"/>
        <v>N/A</v>
      </c>
      <c r="E236" s="10">
        <v>409.9</v>
      </c>
      <c r="F236" s="7" t="str">
        <f t="shared" si="37"/>
        <v>N/A</v>
      </c>
      <c r="G236" s="10">
        <v>619.74074073999998</v>
      </c>
      <c r="H236" s="7" t="str">
        <f t="shared" si="38"/>
        <v>N/A</v>
      </c>
      <c r="I236" s="8">
        <v>3.0489999999999999</v>
      </c>
      <c r="J236" s="8">
        <v>51.19</v>
      </c>
      <c r="K236" s="25" t="s">
        <v>734</v>
      </c>
      <c r="L236" s="85" t="str">
        <f t="shared" si="39"/>
        <v>No</v>
      </c>
    </row>
    <row r="237" spans="1:12" x14ac:dyDescent="0.25">
      <c r="A237" s="142" t="s">
        <v>1546</v>
      </c>
      <c r="B237" s="21" t="s">
        <v>213</v>
      </c>
      <c r="C237" s="7">
        <v>9.4117782719999994</v>
      </c>
      <c r="D237" s="7" t="str">
        <f t="shared" si="36"/>
        <v>N/A</v>
      </c>
      <c r="E237" s="7">
        <v>13.362812866000001</v>
      </c>
      <c r="F237" s="7" t="str">
        <f t="shared" si="37"/>
        <v>N/A</v>
      </c>
      <c r="G237" s="7">
        <v>14.248872411000001</v>
      </c>
      <c r="H237" s="7" t="str">
        <f t="shared" si="38"/>
        <v>N/A</v>
      </c>
      <c r="I237" s="8">
        <v>41.98</v>
      </c>
      <c r="J237" s="8">
        <v>6.6310000000000002</v>
      </c>
      <c r="K237" s="25" t="s">
        <v>734</v>
      </c>
      <c r="L237" s="85" t="str">
        <f t="shared" si="39"/>
        <v>Yes</v>
      </c>
    </row>
    <row r="238" spans="1:12" x14ac:dyDescent="0.25">
      <c r="A238" s="146" t="s">
        <v>1547</v>
      </c>
      <c r="B238" s="21" t="s">
        <v>213</v>
      </c>
      <c r="C238" s="7">
        <v>14.533600855</v>
      </c>
      <c r="D238" s="7" t="str">
        <f t="shared" si="36"/>
        <v>N/A</v>
      </c>
      <c r="E238" s="7">
        <v>15.498820663</v>
      </c>
      <c r="F238" s="7" t="str">
        <f t="shared" si="37"/>
        <v>N/A</v>
      </c>
      <c r="G238" s="7">
        <v>16.587967109000001</v>
      </c>
      <c r="H238" s="7" t="str">
        <f t="shared" si="38"/>
        <v>N/A</v>
      </c>
      <c r="I238" s="8">
        <v>6.641</v>
      </c>
      <c r="J238" s="8">
        <v>7.0270000000000001</v>
      </c>
      <c r="K238" s="25" t="s">
        <v>734</v>
      </c>
      <c r="L238" s="85" t="str">
        <f t="shared" si="39"/>
        <v>Yes</v>
      </c>
    </row>
    <row r="239" spans="1:12" x14ac:dyDescent="0.25">
      <c r="A239" s="146" t="s">
        <v>1548</v>
      </c>
      <c r="B239" s="21" t="s">
        <v>213</v>
      </c>
      <c r="C239" s="7">
        <v>13.378057449</v>
      </c>
      <c r="D239" s="7" t="str">
        <f t="shared" si="36"/>
        <v>N/A</v>
      </c>
      <c r="E239" s="7">
        <v>15.426516361999999</v>
      </c>
      <c r="F239" s="7" t="str">
        <f t="shared" si="37"/>
        <v>N/A</v>
      </c>
      <c r="G239" s="7">
        <v>16.129849580999998</v>
      </c>
      <c r="H239" s="7" t="str">
        <f t="shared" si="38"/>
        <v>N/A</v>
      </c>
      <c r="I239" s="8">
        <v>15.31</v>
      </c>
      <c r="J239" s="8">
        <v>4.5590000000000002</v>
      </c>
      <c r="K239" s="25" t="s">
        <v>734</v>
      </c>
      <c r="L239" s="85" t="str">
        <f t="shared" si="39"/>
        <v>Yes</v>
      </c>
    </row>
    <row r="240" spans="1:12" x14ac:dyDescent="0.25">
      <c r="A240" s="146" t="s">
        <v>1549</v>
      </c>
      <c r="B240" s="21" t="s">
        <v>213</v>
      </c>
      <c r="C240" s="7">
        <v>1.7364724958</v>
      </c>
      <c r="D240" s="7" t="str">
        <f t="shared" si="36"/>
        <v>N/A</v>
      </c>
      <c r="E240" s="7">
        <v>1.0223427488000001</v>
      </c>
      <c r="F240" s="7" t="str">
        <f t="shared" si="37"/>
        <v>N/A</v>
      </c>
      <c r="G240" s="7">
        <v>0.97319881789999996</v>
      </c>
      <c r="H240" s="7" t="str">
        <f t="shared" si="38"/>
        <v>N/A</v>
      </c>
      <c r="I240" s="8">
        <v>-41.1</v>
      </c>
      <c r="J240" s="8">
        <v>-4.8099999999999996</v>
      </c>
      <c r="K240" s="25" t="s">
        <v>734</v>
      </c>
      <c r="L240" s="85" t="str">
        <f t="shared" si="39"/>
        <v>Yes</v>
      </c>
    </row>
    <row r="241" spans="1:12" x14ac:dyDescent="0.25">
      <c r="A241" s="146" t="s">
        <v>1550</v>
      </c>
      <c r="B241" s="21" t="s">
        <v>213</v>
      </c>
      <c r="C241" s="7">
        <v>1.9055498290999999</v>
      </c>
      <c r="D241" s="7" t="str">
        <f t="shared" si="36"/>
        <v>N/A</v>
      </c>
      <c r="E241" s="7">
        <v>0.487804878</v>
      </c>
      <c r="F241" s="7" t="str">
        <f t="shared" si="37"/>
        <v>N/A</v>
      </c>
      <c r="G241" s="7">
        <v>0.37174721189999999</v>
      </c>
      <c r="H241" s="7" t="str">
        <f t="shared" si="38"/>
        <v>N/A</v>
      </c>
      <c r="I241" s="8">
        <v>-74.400000000000006</v>
      </c>
      <c r="J241" s="8">
        <v>-23.8</v>
      </c>
      <c r="K241" s="25" t="s">
        <v>734</v>
      </c>
      <c r="L241" s="85" t="str">
        <f t="shared" si="39"/>
        <v>Yes</v>
      </c>
    </row>
    <row r="242" spans="1:12" x14ac:dyDescent="0.25">
      <c r="A242" s="116" t="s">
        <v>1375</v>
      </c>
      <c r="B242" s="21" t="s">
        <v>213</v>
      </c>
      <c r="C242" s="10">
        <v>2049006397</v>
      </c>
      <c r="D242" s="7" t="str">
        <f t="shared" si="36"/>
        <v>N/A</v>
      </c>
      <c r="E242" s="10">
        <v>2177075704</v>
      </c>
      <c r="F242" s="7" t="str">
        <f t="shared" si="37"/>
        <v>N/A</v>
      </c>
      <c r="G242" s="10">
        <v>2474579538</v>
      </c>
      <c r="H242" s="7" t="str">
        <f t="shared" si="38"/>
        <v>N/A</v>
      </c>
      <c r="I242" s="8">
        <v>6.25</v>
      </c>
      <c r="J242" s="8">
        <v>13.67</v>
      </c>
      <c r="K242" s="25" t="s">
        <v>734</v>
      </c>
      <c r="L242" s="85" t="str">
        <f t="shared" si="39"/>
        <v>Yes</v>
      </c>
    </row>
    <row r="243" spans="1:12" x14ac:dyDescent="0.25">
      <c r="A243" s="116" t="s">
        <v>1551</v>
      </c>
      <c r="B243" s="21" t="s">
        <v>213</v>
      </c>
      <c r="C243" s="1">
        <v>60406</v>
      </c>
      <c r="D243" s="1" t="str">
        <f t="shared" si="36"/>
        <v>N/A</v>
      </c>
      <c r="E243" s="1">
        <v>59064</v>
      </c>
      <c r="F243" s="1" t="str">
        <f t="shared" si="37"/>
        <v>N/A</v>
      </c>
      <c r="G243" s="1">
        <v>63599</v>
      </c>
      <c r="H243" s="7" t="str">
        <f t="shared" si="38"/>
        <v>N/A</v>
      </c>
      <c r="I243" s="8">
        <v>-2.2200000000000002</v>
      </c>
      <c r="J243" s="8">
        <v>7.6779999999999999</v>
      </c>
      <c r="K243" s="25" t="s">
        <v>734</v>
      </c>
      <c r="L243" s="85" t="str">
        <f t="shared" si="39"/>
        <v>Yes</v>
      </c>
    </row>
    <row r="244" spans="1:12" ht="25" x14ac:dyDescent="0.25">
      <c r="A244" s="116" t="s">
        <v>1552</v>
      </c>
      <c r="B244" s="21" t="s">
        <v>213</v>
      </c>
      <c r="C244" s="10">
        <v>33920.577376000001</v>
      </c>
      <c r="D244" s="7" t="str">
        <f t="shared" si="36"/>
        <v>N/A</v>
      </c>
      <c r="E244" s="10">
        <v>36859.604902999999</v>
      </c>
      <c r="F244" s="7" t="str">
        <f t="shared" si="37"/>
        <v>N/A</v>
      </c>
      <c r="G244" s="10">
        <v>38909.095079999999</v>
      </c>
      <c r="H244" s="7" t="str">
        <f t="shared" si="38"/>
        <v>N/A</v>
      </c>
      <c r="I244" s="8">
        <v>8.6639999999999997</v>
      </c>
      <c r="J244" s="8">
        <v>5.56</v>
      </c>
      <c r="K244" s="25" t="s">
        <v>734</v>
      </c>
      <c r="L244" s="85" t="str">
        <f t="shared" si="39"/>
        <v>Yes</v>
      </c>
    </row>
    <row r="245" spans="1:12" ht="25" x14ac:dyDescent="0.25">
      <c r="A245" s="147" t="s">
        <v>1553</v>
      </c>
      <c r="B245" s="21" t="s">
        <v>213</v>
      </c>
      <c r="C245" s="10">
        <v>22634.832406000001</v>
      </c>
      <c r="D245" s="7" t="str">
        <f t="shared" si="36"/>
        <v>N/A</v>
      </c>
      <c r="E245" s="10">
        <v>24450.591885000002</v>
      </c>
      <c r="F245" s="7" t="str">
        <f t="shared" si="37"/>
        <v>N/A</v>
      </c>
      <c r="G245" s="10">
        <v>26858.982762</v>
      </c>
      <c r="H245" s="7" t="str">
        <f t="shared" si="38"/>
        <v>N/A</v>
      </c>
      <c r="I245" s="8">
        <v>8.0220000000000002</v>
      </c>
      <c r="J245" s="8">
        <v>9.85</v>
      </c>
      <c r="K245" s="25" t="s">
        <v>734</v>
      </c>
      <c r="L245" s="85" t="str">
        <f t="shared" si="39"/>
        <v>Yes</v>
      </c>
    </row>
    <row r="246" spans="1:12" ht="25" x14ac:dyDescent="0.25">
      <c r="A246" s="147" t="s">
        <v>1554</v>
      </c>
      <c r="B246" s="21" t="s">
        <v>213</v>
      </c>
      <c r="C246" s="10">
        <v>46877.129332999997</v>
      </c>
      <c r="D246" s="7" t="str">
        <f t="shared" si="36"/>
        <v>N/A</v>
      </c>
      <c r="E246" s="10">
        <v>50156.000971000001</v>
      </c>
      <c r="F246" s="7" t="str">
        <f t="shared" si="37"/>
        <v>N/A</v>
      </c>
      <c r="G246" s="10">
        <v>52074.029031999999</v>
      </c>
      <c r="H246" s="7" t="str">
        <f t="shared" si="38"/>
        <v>N/A</v>
      </c>
      <c r="I246" s="8">
        <v>6.9950000000000001</v>
      </c>
      <c r="J246" s="8">
        <v>3.8239999999999998</v>
      </c>
      <c r="K246" s="25" t="s">
        <v>734</v>
      </c>
      <c r="L246" s="85" t="str">
        <f t="shared" si="39"/>
        <v>Yes</v>
      </c>
    </row>
    <row r="247" spans="1:12" ht="25" x14ac:dyDescent="0.25">
      <c r="A247" s="147" t="s">
        <v>1555</v>
      </c>
      <c r="B247" s="21" t="s">
        <v>213</v>
      </c>
      <c r="C247" s="10">
        <v>2066.4700425000001</v>
      </c>
      <c r="D247" s="7" t="str">
        <f t="shared" si="36"/>
        <v>N/A</v>
      </c>
      <c r="E247" s="10">
        <v>1475.3315364</v>
      </c>
      <c r="F247" s="7" t="str">
        <f t="shared" si="37"/>
        <v>N/A</v>
      </c>
      <c r="G247" s="10">
        <v>1408.6819571999999</v>
      </c>
      <c r="H247" s="7" t="str">
        <f t="shared" si="38"/>
        <v>N/A</v>
      </c>
      <c r="I247" s="8">
        <v>-28.6</v>
      </c>
      <c r="J247" s="8">
        <v>-4.5199999999999996</v>
      </c>
      <c r="K247" s="25" t="s">
        <v>734</v>
      </c>
      <c r="L247" s="85" t="str">
        <f t="shared" si="39"/>
        <v>Yes</v>
      </c>
    </row>
    <row r="248" spans="1:12" ht="25" x14ac:dyDescent="0.25">
      <c r="A248" s="147" t="s">
        <v>1556</v>
      </c>
      <c r="B248" s="21" t="s">
        <v>213</v>
      </c>
      <c r="C248" s="10">
        <v>5983</v>
      </c>
      <c r="D248" s="7" t="str">
        <f t="shared" si="36"/>
        <v>N/A</v>
      </c>
      <c r="E248" s="10">
        <v>1692</v>
      </c>
      <c r="F248" s="7" t="str">
        <f t="shared" si="37"/>
        <v>N/A</v>
      </c>
      <c r="G248" s="10">
        <v>9381.5</v>
      </c>
      <c r="H248" s="7" t="str">
        <f t="shared" si="38"/>
        <v>N/A</v>
      </c>
      <c r="I248" s="8">
        <v>-71.7</v>
      </c>
      <c r="J248" s="8">
        <v>454.5</v>
      </c>
      <c r="K248" s="25" t="s">
        <v>734</v>
      </c>
      <c r="L248" s="85" t="str">
        <f t="shared" si="39"/>
        <v>No</v>
      </c>
    </row>
    <row r="249" spans="1:12" ht="25" x14ac:dyDescent="0.25">
      <c r="A249" s="142" t="s">
        <v>1557</v>
      </c>
      <c r="B249" s="21" t="s">
        <v>213</v>
      </c>
      <c r="C249" s="7">
        <v>8.7069327110000003</v>
      </c>
      <c r="D249" s="7" t="str">
        <f t="shared" si="36"/>
        <v>N/A</v>
      </c>
      <c r="E249" s="7">
        <v>13.204088385</v>
      </c>
      <c r="F249" s="7" t="str">
        <f t="shared" si="37"/>
        <v>N/A</v>
      </c>
      <c r="G249" s="7">
        <v>14.102962112</v>
      </c>
      <c r="H249" s="7" t="str">
        <f t="shared" si="38"/>
        <v>N/A</v>
      </c>
      <c r="I249" s="8">
        <v>51.65</v>
      </c>
      <c r="J249" s="8">
        <v>6.8079999999999998</v>
      </c>
      <c r="K249" s="25" t="s">
        <v>734</v>
      </c>
      <c r="L249" s="85" t="str">
        <f t="shared" si="39"/>
        <v>Yes</v>
      </c>
    </row>
    <row r="250" spans="1:12" ht="25" x14ac:dyDescent="0.25">
      <c r="A250" s="146" t="s">
        <v>1558</v>
      </c>
      <c r="B250" s="21" t="s">
        <v>213</v>
      </c>
      <c r="C250" s="7">
        <v>14.482518919</v>
      </c>
      <c r="D250" s="7" t="str">
        <f t="shared" si="36"/>
        <v>N/A</v>
      </c>
      <c r="E250" s="7">
        <v>15.472382779</v>
      </c>
      <c r="F250" s="7" t="str">
        <f t="shared" si="37"/>
        <v>N/A</v>
      </c>
      <c r="G250" s="7">
        <v>16.559981274999998</v>
      </c>
      <c r="H250" s="7" t="str">
        <f t="shared" si="38"/>
        <v>N/A</v>
      </c>
      <c r="I250" s="8">
        <v>6.835</v>
      </c>
      <c r="J250" s="8">
        <v>7.0289999999999999</v>
      </c>
      <c r="K250" s="25" t="s">
        <v>734</v>
      </c>
      <c r="L250" s="85" t="str">
        <f t="shared" si="39"/>
        <v>Yes</v>
      </c>
    </row>
    <row r="251" spans="1:12" ht="25" x14ac:dyDescent="0.25">
      <c r="A251" s="146" t="s">
        <v>1559</v>
      </c>
      <c r="B251" s="21" t="s">
        <v>213</v>
      </c>
      <c r="C251" s="7">
        <v>12.244741349</v>
      </c>
      <c r="D251" s="7" t="str">
        <f t="shared" si="36"/>
        <v>N/A</v>
      </c>
      <c r="E251" s="7">
        <v>15.16625305</v>
      </c>
      <c r="F251" s="7" t="str">
        <f t="shared" si="37"/>
        <v>N/A</v>
      </c>
      <c r="G251" s="7">
        <v>15.887338218</v>
      </c>
      <c r="H251" s="7" t="str">
        <f t="shared" si="38"/>
        <v>N/A</v>
      </c>
      <c r="I251" s="8">
        <v>23.86</v>
      </c>
      <c r="J251" s="8">
        <v>4.7549999999999999</v>
      </c>
      <c r="K251" s="25" t="s">
        <v>734</v>
      </c>
      <c r="L251" s="85" t="str">
        <f t="shared" si="39"/>
        <v>Yes</v>
      </c>
    </row>
    <row r="252" spans="1:12" ht="25" x14ac:dyDescent="0.25">
      <c r="A252" s="146" t="s">
        <v>1560</v>
      </c>
      <c r="B252" s="21" t="s">
        <v>213</v>
      </c>
      <c r="C252" s="7">
        <v>1.4171149358999999</v>
      </c>
      <c r="D252" s="7" t="str">
        <f t="shared" si="36"/>
        <v>N/A</v>
      </c>
      <c r="E252" s="7">
        <v>0.89035014040000005</v>
      </c>
      <c r="F252" s="7" t="str">
        <f t="shared" si="37"/>
        <v>N/A</v>
      </c>
      <c r="G252" s="7">
        <v>0.83307856920000001</v>
      </c>
      <c r="H252" s="7" t="str">
        <f t="shared" si="38"/>
        <v>N/A</v>
      </c>
      <c r="I252" s="8">
        <v>-37.200000000000003</v>
      </c>
      <c r="J252" s="8">
        <v>-6.43</v>
      </c>
      <c r="K252" s="25" t="s">
        <v>734</v>
      </c>
      <c r="L252" s="85" t="str">
        <f t="shared" si="39"/>
        <v>Yes</v>
      </c>
    </row>
    <row r="253" spans="1:12" ht="25" x14ac:dyDescent="0.25">
      <c r="A253" s="148" t="s">
        <v>1561</v>
      </c>
      <c r="B253" s="93" t="s">
        <v>213</v>
      </c>
      <c r="C253" s="124">
        <v>1.3562632E-3</v>
      </c>
      <c r="D253" s="124" t="str">
        <f t="shared" si="36"/>
        <v>N/A</v>
      </c>
      <c r="E253" s="124">
        <v>4.4345898000000003E-3</v>
      </c>
      <c r="F253" s="124" t="str">
        <f t="shared" si="37"/>
        <v>N/A</v>
      </c>
      <c r="G253" s="124">
        <v>9.1789434999999999E-3</v>
      </c>
      <c r="H253" s="124" t="str">
        <f t="shared" si="38"/>
        <v>N/A</v>
      </c>
      <c r="I253" s="125">
        <v>227</v>
      </c>
      <c r="J253" s="125">
        <v>107</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180012</v>
      </c>
      <c r="D7" s="18" t="str">
        <f>IF($B7="N/A","N/A",IF(C7&gt;15,"No",IF(C7&lt;-15,"No","Yes")))</f>
        <v>N/A</v>
      </c>
      <c r="E7" s="17">
        <v>294201</v>
      </c>
      <c r="F7" s="18" t="str">
        <f>IF($B7="N/A","N/A",IF(E7&gt;15,"No",IF(E7&lt;-15,"No","Yes")))</f>
        <v>N/A</v>
      </c>
      <c r="G7" s="17">
        <v>280382</v>
      </c>
      <c r="H7" s="18" t="str">
        <f>IF($B7="N/A","N/A",IF(G7&gt;15,"No",IF(G7&lt;-15,"No","Yes")))</f>
        <v>N/A</v>
      </c>
      <c r="I7" s="19">
        <v>63.43</v>
      </c>
      <c r="J7" s="19">
        <v>-4.7</v>
      </c>
      <c r="K7" s="86" t="str">
        <f t="shared" ref="K7:K24" si="0">IF(J7="Div by 0", "N/A", IF(J7="N/A","N/A", IF(J7&gt;30, "No", IF(J7&lt;-30, "No", "Yes"))))</f>
        <v>Yes</v>
      </c>
    </row>
    <row r="8" spans="1:11" x14ac:dyDescent="0.25">
      <c r="A8" s="82" t="s">
        <v>361</v>
      </c>
      <c r="B8" s="16" t="s">
        <v>213</v>
      </c>
      <c r="C8" s="20">
        <v>65.425638290999999</v>
      </c>
      <c r="D8" s="18" t="str">
        <f>IF($B8="N/A","N/A",IF(C8&gt;15,"No",IF(C8&lt;-15,"No","Yes")))</f>
        <v>N/A</v>
      </c>
      <c r="E8" s="20">
        <v>29.078759080000001</v>
      </c>
      <c r="F8" s="18" t="str">
        <f>IF($B8="N/A","N/A",IF(E8&gt;15,"No",IF(E8&lt;-15,"No","Yes")))</f>
        <v>N/A</v>
      </c>
      <c r="G8" s="20">
        <v>27.705059525999999</v>
      </c>
      <c r="H8" s="18" t="str">
        <f>IF($B8="N/A","N/A",IF(G8&gt;15,"No",IF(G8&lt;-15,"No","Yes")))</f>
        <v>N/A</v>
      </c>
      <c r="I8" s="19">
        <v>-55.6</v>
      </c>
      <c r="J8" s="19">
        <v>-4.72</v>
      </c>
      <c r="K8" s="86" t="str">
        <f t="shared" si="0"/>
        <v>Yes</v>
      </c>
    </row>
    <row r="9" spans="1:11" x14ac:dyDescent="0.25">
      <c r="A9" s="82" t="s">
        <v>302</v>
      </c>
      <c r="B9" s="21" t="s">
        <v>213</v>
      </c>
      <c r="C9" s="5">
        <v>34.574361709000001</v>
      </c>
      <c r="D9" s="5" t="str">
        <f>IF($B9="N/A","N/A",IF(C9&gt;15,"No",IF(C9&lt;-15,"No","Yes")))</f>
        <v>N/A</v>
      </c>
      <c r="E9" s="5">
        <v>70.921240920000002</v>
      </c>
      <c r="F9" s="5" t="str">
        <f>IF($B9="N/A","N/A",IF(E9&gt;15,"No",IF(E9&lt;-15,"No","Yes")))</f>
        <v>N/A</v>
      </c>
      <c r="G9" s="5">
        <v>72.294940474000001</v>
      </c>
      <c r="H9" s="5" t="str">
        <f>IF($B9="N/A","N/A",IF(G9&gt;15,"No",IF(G9&lt;-15,"No","Yes")))</f>
        <v>N/A</v>
      </c>
      <c r="I9" s="6">
        <v>105.1</v>
      </c>
      <c r="J9" s="6">
        <v>1.9370000000000001</v>
      </c>
      <c r="K9" s="85" t="str">
        <f t="shared" si="0"/>
        <v>Yes</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98.523987289999994</v>
      </c>
      <c r="D11" s="5" t="str">
        <f>IF(OR($B11="N/A",$C11="N/A"),"N/A",IF(C11&gt;100,"No",IF(C11&lt;95,"No","Yes")))</f>
        <v>Yes</v>
      </c>
      <c r="E11" s="5">
        <v>98.807617921000002</v>
      </c>
      <c r="F11" s="5" t="str">
        <f>IF(OR($B11="N/A",$E11="N/A"),"N/A",IF(E11&gt;100,"No",IF(E11&lt;95,"No","Yes")))</f>
        <v>Yes</v>
      </c>
      <c r="G11" s="5">
        <v>99.187537003000003</v>
      </c>
      <c r="H11" s="5" t="str">
        <f>IF($B11="N/A","N/A",IF(G11&gt;100,"No",IF(G11&lt;95,"No","Yes")))</f>
        <v>Yes</v>
      </c>
      <c r="I11" s="6">
        <v>0.28789999999999999</v>
      </c>
      <c r="J11" s="6">
        <v>0.38450000000000001</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2" t="s">
        <v>813</v>
      </c>
      <c r="B13" s="21" t="s">
        <v>214</v>
      </c>
      <c r="C13" s="5">
        <v>80.405195208999999</v>
      </c>
      <c r="D13" s="5" t="str">
        <f t="shared" si="1"/>
        <v>No</v>
      </c>
      <c r="E13" s="5">
        <v>85.424250767000004</v>
      </c>
      <c r="F13" s="5" t="str">
        <f t="shared" si="2"/>
        <v>No</v>
      </c>
      <c r="G13" s="5">
        <v>87.245258254999996</v>
      </c>
      <c r="H13" s="5" t="str">
        <f t="shared" si="3"/>
        <v>No</v>
      </c>
      <c r="I13" s="6">
        <v>6.242</v>
      </c>
      <c r="J13" s="6">
        <v>2.1320000000000001</v>
      </c>
      <c r="K13" s="85" t="str">
        <f t="shared" si="0"/>
        <v>Yes</v>
      </c>
    </row>
    <row r="14" spans="1:11" x14ac:dyDescent="0.25">
      <c r="A14" s="83" t="s">
        <v>305</v>
      </c>
      <c r="B14" s="21" t="s">
        <v>213</v>
      </c>
      <c r="C14" s="22">
        <v>117774</v>
      </c>
      <c r="D14" s="5" t="str">
        <f>IF($B14="N/A","N/A",IF(C14&gt;15,"No",IF(C14&lt;-15,"No","Yes")))</f>
        <v>N/A</v>
      </c>
      <c r="E14" s="22">
        <v>85550</v>
      </c>
      <c r="F14" s="5" t="str">
        <f>IF($B14="N/A","N/A",IF(E14&gt;15,"No",IF(E14&lt;-15,"No","Yes")))</f>
        <v>N/A</v>
      </c>
      <c r="G14" s="22">
        <v>77680</v>
      </c>
      <c r="H14" s="5" t="str">
        <f>IF($B14="N/A","N/A",IF(G14&gt;15,"No",IF(G14&lt;-15,"No","Yes")))</f>
        <v>N/A</v>
      </c>
      <c r="I14" s="6">
        <v>-27.4</v>
      </c>
      <c r="J14" s="6">
        <v>-9.1999999999999993</v>
      </c>
      <c r="K14" s="85" t="str">
        <f t="shared" si="0"/>
        <v>Yes</v>
      </c>
    </row>
    <row r="15" spans="1:11" x14ac:dyDescent="0.25">
      <c r="A15" s="82" t="s">
        <v>432</v>
      </c>
      <c r="B15" s="21" t="s">
        <v>215</v>
      </c>
      <c r="C15" s="5">
        <v>23.963693175</v>
      </c>
      <c r="D15" s="5" t="str">
        <f>IF($B15="N/A","N/A",IF(C15&gt;20,"No",IF(C15&lt;5,"No","Yes")))</f>
        <v>No</v>
      </c>
      <c r="E15" s="5">
        <v>31.872589129000001</v>
      </c>
      <c r="F15" s="5" t="str">
        <f>IF($B15="N/A","N/A",IF(E15&gt;20,"No",IF(E15&lt;5,"No","Yes")))</f>
        <v>No</v>
      </c>
      <c r="G15" s="5">
        <v>33.544026776999999</v>
      </c>
      <c r="H15" s="5" t="str">
        <f>IF($B15="N/A","N/A",IF(G15&gt;20,"No",IF(G15&lt;5,"No","Yes")))</f>
        <v>No</v>
      </c>
      <c r="I15" s="6">
        <v>33</v>
      </c>
      <c r="J15" s="6">
        <v>5.2439999999999998</v>
      </c>
      <c r="K15" s="85" t="str">
        <f t="shared" si="0"/>
        <v>Yes</v>
      </c>
    </row>
    <row r="16" spans="1:11" x14ac:dyDescent="0.25">
      <c r="A16" s="82" t="s">
        <v>433</v>
      </c>
      <c r="B16" s="21" t="s">
        <v>213</v>
      </c>
      <c r="C16" s="5">
        <v>76.036306824999997</v>
      </c>
      <c r="D16" s="5" t="str">
        <f>IF($B16="N/A","N/A",IF(C16&gt;15,"No",IF(C16&lt;-15,"No","Yes")))</f>
        <v>N/A</v>
      </c>
      <c r="E16" s="5">
        <v>68.127410870999995</v>
      </c>
      <c r="F16" s="5" t="str">
        <f>IF($B16="N/A","N/A",IF(E16&gt;15,"No",IF(E16&lt;-15,"No","Yes")))</f>
        <v>N/A</v>
      </c>
      <c r="G16" s="5">
        <v>66.455973223000001</v>
      </c>
      <c r="H16" s="5" t="str">
        <f>IF($B16="N/A","N/A",IF(G16&gt;15,"No",IF(G16&lt;-15,"No","Yes")))</f>
        <v>N/A</v>
      </c>
      <c r="I16" s="6">
        <v>-10.4</v>
      </c>
      <c r="J16" s="6">
        <v>-2.4500000000000002</v>
      </c>
      <c r="K16" s="85" t="str">
        <f t="shared" si="0"/>
        <v>Yes</v>
      </c>
    </row>
    <row r="17" spans="1:11" x14ac:dyDescent="0.25">
      <c r="A17" s="82" t="s">
        <v>434</v>
      </c>
      <c r="B17" s="21" t="s">
        <v>213</v>
      </c>
      <c r="C17" s="5">
        <v>0</v>
      </c>
      <c r="D17" s="5" t="str">
        <f>IF($B17="N/A","N/A",IF(C17&gt;15,"No",IF(C17&lt;-15,"No","Yes")))</f>
        <v>N/A</v>
      </c>
      <c r="E17" s="5">
        <v>0</v>
      </c>
      <c r="F17" s="5" t="str">
        <f>IF($B17="N/A","N/A",IF(E17&gt;15,"No",IF(E17&lt;-15,"No","Yes")))</f>
        <v>N/A</v>
      </c>
      <c r="G17" s="5">
        <v>0</v>
      </c>
      <c r="H17" s="5" t="str">
        <f>IF($B17="N/A","N/A",IF(G17&gt;15,"No",IF(G17&lt;-15,"No","Yes")))</f>
        <v>N/A</v>
      </c>
      <c r="I17" s="6" t="s">
        <v>1747</v>
      </c>
      <c r="J17" s="6" t="s">
        <v>1747</v>
      </c>
      <c r="K17" s="85" t="str">
        <f t="shared" si="0"/>
        <v>N/A</v>
      </c>
    </row>
    <row r="18" spans="1:11" x14ac:dyDescent="0.25">
      <c r="A18" s="82" t="s">
        <v>814</v>
      </c>
      <c r="B18" s="21" t="s">
        <v>213</v>
      </c>
      <c r="C18" s="51" t="s">
        <v>1747</v>
      </c>
      <c r="D18" s="5" t="str">
        <f>IF($B18="N/A","N/A",IF(C18&gt;15,"No",IF(C18&lt;-15,"No","Yes")))</f>
        <v>N/A</v>
      </c>
      <c r="E18" s="51" t="s">
        <v>1747</v>
      </c>
      <c r="F18" s="5" t="str">
        <f>IF($B18="N/A","N/A",IF(E18&gt;15,"No",IF(E18&lt;-15,"No","Yes")))</f>
        <v>N/A</v>
      </c>
      <c r="G18" s="51" t="s">
        <v>1747</v>
      </c>
      <c r="H18" s="5" t="str">
        <f>IF($B18="N/A","N/A",IF(G18&gt;15,"No",IF(G18&lt;-15,"No","Yes")))</f>
        <v>N/A</v>
      </c>
      <c r="I18" s="6" t="s">
        <v>1747</v>
      </c>
      <c r="J18" s="6" t="s">
        <v>1747</v>
      </c>
      <c r="K18" s="85" t="str">
        <f t="shared" si="0"/>
        <v>N/A</v>
      </c>
    </row>
    <row r="19" spans="1:11" x14ac:dyDescent="0.25">
      <c r="A19" s="84" t="s">
        <v>306</v>
      </c>
      <c r="B19" s="21" t="s">
        <v>213</v>
      </c>
      <c r="C19" s="22">
        <v>3780</v>
      </c>
      <c r="D19" s="21" t="s">
        <v>213</v>
      </c>
      <c r="E19" s="22">
        <v>2984</v>
      </c>
      <c r="F19" s="21" t="s">
        <v>213</v>
      </c>
      <c r="G19" s="22">
        <v>2628</v>
      </c>
      <c r="H19" s="5" t="str">
        <f>IF($B19="N/A","N/A",IF(G19&gt;15,"No",IF(G19&lt;-15,"No","Yes")))</f>
        <v>N/A</v>
      </c>
      <c r="I19" s="6">
        <v>-21.1</v>
      </c>
      <c r="J19" s="6">
        <v>-11.9</v>
      </c>
      <c r="K19" s="85" t="str">
        <f t="shared" si="0"/>
        <v>Yes</v>
      </c>
    </row>
    <row r="20" spans="1:11" x14ac:dyDescent="0.25">
      <c r="A20" s="84" t="s">
        <v>346</v>
      </c>
      <c r="B20" s="21" t="s">
        <v>213</v>
      </c>
      <c r="C20" s="4">
        <v>2.0998600092999999</v>
      </c>
      <c r="D20" s="21" t="s">
        <v>213</v>
      </c>
      <c r="E20" s="4">
        <v>1.0142725552</v>
      </c>
      <c r="F20" s="21" t="s">
        <v>213</v>
      </c>
      <c r="G20" s="4">
        <v>0.9372926935</v>
      </c>
      <c r="H20" s="5" t="str">
        <f>IF($B20="N/A","N/A",IF(G20&gt;15,"No",IF(G20&lt;-15,"No","Yes")))</f>
        <v>N/A</v>
      </c>
      <c r="I20" s="6">
        <v>-51.7</v>
      </c>
      <c r="J20" s="6">
        <v>-7.59</v>
      </c>
      <c r="K20" s="85" t="str">
        <f t="shared" si="0"/>
        <v>Yes</v>
      </c>
    </row>
    <row r="21" spans="1:11" ht="25" x14ac:dyDescent="0.25">
      <c r="A21" s="84" t="s">
        <v>815</v>
      </c>
      <c r="B21" s="21" t="s">
        <v>213</v>
      </c>
      <c r="C21" s="23">
        <v>8617.6148147999993</v>
      </c>
      <c r="D21" s="5" t="str">
        <f>IF($B21="N/A","N/A",IF(C21&gt;60,"No",IF(C21&lt;15,"No","Yes")))</f>
        <v>N/A</v>
      </c>
      <c r="E21" s="23">
        <v>8717.8076407999997</v>
      </c>
      <c r="F21" s="5" t="str">
        <f>IF($B21="N/A","N/A",IF(E21&gt;60,"No",IF(E21&lt;15,"No","Yes")))</f>
        <v>N/A</v>
      </c>
      <c r="G21" s="23">
        <v>8339.0844749000007</v>
      </c>
      <c r="H21" s="5" t="str">
        <f>IF($B21="N/A","N/A",IF(G21&gt;60,"No",IF(G21&lt;15,"No","Yes")))</f>
        <v>N/A</v>
      </c>
      <c r="I21" s="6">
        <v>1.163</v>
      </c>
      <c r="J21" s="6">
        <v>-4.34</v>
      </c>
      <c r="K21" s="85" t="str">
        <f t="shared" si="0"/>
        <v>Yes</v>
      </c>
    </row>
    <row r="22" spans="1:11" x14ac:dyDescent="0.25">
      <c r="A22" s="84" t="s">
        <v>816</v>
      </c>
      <c r="B22" s="21" t="s">
        <v>217</v>
      </c>
      <c r="C22" s="22">
        <v>0</v>
      </c>
      <c r="D22" s="5" t="str">
        <f>IF($B22="N/A","N/A",IF(C22="N/A","N/A",IF(C22=0,"Yes","No")))</f>
        <v>Yes</v>
      </c>
      <c r="E22" s="22">
        <v>11</v>
      </c>
      <c r="F22" s="5" t="str">
        <f>IF($B22="N/A","N/A",IF(E22="N/A","N/A",IF(E22=0,"Yes","No")))</f>
        <v>No</v>
      </c>
      <c r="G22" s="22">
        <v>11</v>
      </c>
      <c r="H22" s="5" t="str">
        <f>IF($B22="N/A","N/A",IF(G22=0,"Yes","No"))</f>
        <v>No</v>
      </c>
      <c r="I22" s="6" t="s">
        <v>1747</v>
      </c>
      <c r="J22" s="6">
        <v>-16.7</v>
      </c>
      <c r="K22" s="85" t="str">
        <f t="shared" si="0"/>
        <v>Yes</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89551</v>
      </c>
      <c r="D6" s="5" t="str">
        <f>IF($B6="N/A","N/A",IF(C6&gt;15,"No",IF(C6&lt;-15,"No","Yes")))</f>
        <v>N/A</v>
      </c>
      <c r="E6" s="22">
        <v>58283</v>
      </c>
      <c r="F6" s="5" t="str">
        <f>IF($B6="N/A","N/A",IF(E6&gt;15,"No",IF(E6&lt;-15,"No","Yes")))</f>
        <v>N/A</v>
      </c>
      <c r="G6" s="22">
        <v>51623</v>
      </c>
      <c r="H6" s="5" t="str">
        <f>IF($B6="N/A","N/A",IF(G6&gt;15,"No",IF(G6&lt;-15,"No","Yes")))</f>
        <v>N/A</v>
      </c>
      <c r="I6" s="6">
        <v>-34.9</v>
      </c>
      <c r="J6" s="6">
        <v>-11.4</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7538.0823441000002</v>
      </c>
      <c r="D9" s="5" t="str">
        <f>IF($B9="N/A","N/A",IF(C9&gt;7000,"No",IF(C9&lt;2000,"No","Yes")))</f>
        <v>No</v>
      </c>
      <c r="E9" s="51">
        <v>7963.0321706000004</v>
      </c>
      <c r="F9" s="5" t="str">
        <f>IF($B9="N/A","N/A",IF(E9&gt;7000,"No",IF(E9&lt;2000,"No","Yes")))</f>
        <v>No</v>
      </c>
      <c r="G9" s="51">
        <v>8103.6004300000004</v>
      </c>
      <c r="H9" s="5" t="str">
        <f>IF($B9="N/A","N/A",IF(G9&gt;7000,"No",IF(G9&lt;2000,"No","Yes")))</f>
        <v>No</v>
      </c>
      <c r="I9" s="6">
        <v>5.6369999999999996</v>
      </c>
      <c r="J9" s="6">
        <v>1.7649999999999999</v>
      </c>
      <c r="K9" s="85" t="str">
        <f t="shared" si="0"/>
        <v>Yes</v>
      </c>
    </row>
    <row r="10" spans="1:11" x14ac:dyDescent="0.25">
      <c r="A10" s="81" t="s">
        <v>820</v>
      </c>
      <c r="B10" s="21" t="s">
        <v>213</v>
      </c>
      <c r="C10" s="51">
        <v>1393.3261064000001</v>
      </c>
      <c r="D10" s="5" t="str">
        <f>IF($B10="N/A","N/A",IF(C10&gt;15,"No",IF(C10&lt;-15,"No","Yes")))</f>
        <v>N/A</v>
      </c>
      <c r="E10" s="51">
        <v>1322.3507334999999</v>
      </c>
      <c r="F10" s="5" t="str">
        <f>IF($B10="N/A","N/A",IF(E10&gt;15,"No",IF(E10&lt;-15,"No","Yes")))</f>
        <v>N/A</v>
      </c>
      <c r="G10" s="51">
        <v>1308.3592346999999</v>
      </c>
      <c r="H10" s="5" t="str">
        <f>IF($B10="N/A","N/A",IF(G10&gt;15,"No",IF(G10&lt;-15,"No","Yes")))</f>
        <v>N/A</v>
      </c>
      <c r="I10" s="6">
        <v>-5.09</v>
      </c>
      <c r="J10" s="6">
        <v>-1.06</v>
      </c>
      <c r="K10" s="85" t="str">
        <f t="shared" si="0"/>
        <v>Yes</v>
      </c>
    </row>
    <row r="11" spans="1:11" x14ac:dyDescent="0.25">
      <c r="A11" s="81" t="s">
        <v>309</v>
      </c>
      <c r="B11" s="21" t="s">
        <v>219</v>
      </c>
      <c r="C11" s="5">
        <v>18.476622259999999</v>
      </c>
      <c r="D11" s="5" t="str">
        <f>IF($B11="N/A","N/A",IF(C11&gt;10,"No",IF(C11&lt;=0,"No","Yes")))</f>
        <v>No</v>
      </c>
      <c r="E11" s="5">
        <v>29.608976889000001</v>
      </c>
      <c r="F11" s="5" t="str">
        <f>IF($B11="N/A","N/A",IF(E11&gt;10,"No",IF(E11&lt;=0,"No","Yes")))</f>
        <v>No</v>
      </c>
      <c r="G11" s="5">
        <v>31.290316332</v>
      </c>
      <c r="H11" s="5" t="str">
        <f>IF($B11="N/A","N/A",IF(G11&gt;10,"No",IF(G11&lt;=0,"No","Yes")))</f>
        <v>No</v>
      </c>
      <c r="I11" s="6">
        <v>60.25</v>
      </c>
      <c r="J11" s="6">
        <v>5.6779999999999999</v>
      </c>
      <c r="K11" s="85" t="str">
        <f t="shared" si="0"/>
        <v>Yes</v>
      </c>
    </row>
    <row r="12" spans="1:11" x14ac:dyDescent="0.25">
      <c r="A12" s="81" t="s">
        <v>821</v>
      </c>
      <c r="B12" s="21" t="s">
        <v>213</v>
      </c>
      <c r="C12" s="51">
        <v>7583.3672790999999</v>
      </c>
      <c r="D12" s="5" t="str">
        <f>IF($B12="N/A","N/A",IF(C12&gt;15,"No",IF(C12&lt;-15,"No","Yes")))</f>
        <v>N/A</v>
      </c>
      <c r="E12" s="51">
        <v>8171.977922</v>
      </c>
      <c r="F12" s="5" t="str">
        <f>IF($B12="N/A","N/A",IF(E12&gt;15,"No",IF(E12&lt;-15,"No","Yes")))</f>
        <v>N/A</v>
      </c>
      <c r="G12" s="51">
        <v>9027.4407850000007</v>
      </c>
      <c r="H12" s="5" t="str">
        <f>IF($B12="N/A","N/A",IF(G12&gt;15,"No",IF(G12&lt;-15,"No","Yes")))</f>
        <v>N/A</v>
      </c>
      <c r="I12" s="6">
        <v>7.7619999999999996</v>
      </c>
      <c r="J12" s="6">
        <v>10.47</v>
      </c>
      <c r="K12" s="85" t="str">
        <f t="shared" si="0"/>
        <v>Yes</v>
      </c>
    </row>
    <row r="13" spans="1:11" x14ac:dyDescent="0.25">
      <c r="A13" s="81" t="s">
        <v>310</v>
      </c>
      <c r="B13" s="21" t="s">
        <v>214</v>
      </c>
      <c r="C13" s="4">
        <v>99.930765708999999</v>
      </c>
      <c r="D13" s="5" t="str">
        <f>IF($B13="N/A","N/A",IF(C13&gt;100,"No",IF(C13&lt;95,"No","Yes")))</f>
        <v>Yes</v>
      </c>
      <c r="E13" s="4">
        <v>99.970831974999996</v>
      </c>
      <c r="F13" s="5" t="str">
        <f>IF($B13="N/A","N/A",IF(E13&gt;100,"No",IF(E13&lt;95,"No","Yes")))</f>
        <v>Yes</v>
      </c>
      <c r="G13" s="4">
        <v>99.982565910999995</v>
      </c>
      <c r="H13" s="5" t="str">
        <f>IF($B13="N/A","N/A",IF(G13&gt;100,"No",IF(G13&lt;95,"No","Yes")))</f>
        <v>Yes</v>
      </c>
      <c r="I13" s="6">
        <v>4.0099999999999997E-2</v>
      </c>
      <c r="J13" s="6">
        <v>1.17E-2</v>
      </c>
      <c r="K13" s="85" t="str">
        <f t="shared" si="0"/>
        <v>Yes</v>
      </c>
    </row>
    <row r="14" spans="1:11" x14ac:dyDescent="0.25">
      <c r="A14" s="81" t="s">
        <v>822</v>
      </c>
      <c r="B14" s="21" t="s">
        <v>220</v>
      </c>
      <c r="C14" s="4">
        <v>1.2071092537000001</v>
      </c>
      <c r="D14" s="5" t="str">
        <f>IF($B14="N/A","N/A",IF(C14&gt;1,"Yes","No"))</f>
        <v>Yes</v>
      </c>
      <c r="E14" s="4">
        <v>1.2587615419</v>
      </c>
      <c r="F14" s="5" t="str">
        <f>IF($B14="N/A","N/A",IF(E14&gt;1,"Yes","No"))</f>
        <v>Yes</v>
      </c>
      <c r="G14" s="4">
        <v>1.2719029720999999</v>
      </c>
      <c r="H14" s="5" t="str">
        <f>IF($B14="N/A","N/A",IF(G14&gt;1,"Yes","No"))</f>
        <v>Yes</v>
      </c>
      <c r="I14" s="6">
        <v>4.2789999999999999</v>
      </c>
      <c r="J14" s="6">
        <v>1.044</v>
      </c>
      <c r="K14" s="85" t="str">
        <f t="shared" si="0"/>
        <v>Yes</v>
      </c>
    </row>
    <row r="15" spans="1:11" x14ac:dyDescent="0.25">
      <c r="A15" s="81" t="s">
        <v>311</v>
      </c>
      <c r="B15" s="21" t="s">
        <v>214</v>
      </c>
      <c r="C15" s="4">
        <v>98.633181092000001</v>
      </c>
      <c r="D15" s="5" t="str">
        <f>IF($B15="N/A","N/A",IF(C15&gt;100,"No",IF(C15&lt;95,"No","Yes")))</f>
        <v>Yes</v>
      </c>
      <c r="E15" s="4">
        <v>98.433505482000001</v>
      </c>
      <c r="F15" s="5" t="str">
        <f>IF($B15="N/A","N/A",IF(E15&gt;100,"No",IF(E15&lt;95,"No","Yes")))</f>
        <v>Yes</v>
      </c>
      <c r="G15" s="4">
        <v>98.041570617999994</v>
      </c>
      <c r="H15" s="5" t="str">
        <f>IF($B15="N/A","N/A",IF(G15&gt;100,"No",IF(G15&lt;95,"No","Yes")))</f>
        <v>Yes</v>
      </c>
      <c r="I15" s="6">
        <v>-0.20200000000000001</v>
      </c>
      <c r="J15" s="6">
        <v>-0.39800000000000002</v>
      </c>
      <c r="K15" s="85" t="str">
        <f t="shared" si="0"/>
        <v>Yes</v>
      </c>
    </row>
    <row r="16" spans="1:11" x14ac:dyDescent="0.25">
      <c r="A16" s="81" t="s">
        <v>823</v>
      </c>
      <c r="B16" s="21" t="s">
        <v>221</v>
      </c>
      <c r="C16" s="4">
        <v>11.196757503000001</v>
      </c>
      <c r="D16" s="5" t="str">
        <f>IF($B16="N/A","N/A",IF(C16&gt;3,"Yes","No"))</f>
        <v>Yes</v>
      </c>
      <c r="E16" s="4">
        <v>11.896827610000001</v>
      </c>
      <c r="F16" s="5" t="str">
        <f>IF($B16="N/A","N/A",IF(E16&gt;3,"Yes","No"))</f>
        <v>Yes</v>
      </c>
      <c r="G16" s="4">
        <v>12.004662926</v>
      </c>
      <c r="H16" s="5" t="str">
        <f>IF($B16="N/A","N/A",IF(G16&gt;3,"Yes","No"))</f>
        <v>Yes</v>
      </c>
      <c r="I16" s="6">
        <v>6.2519999999999998</v>
      </c>
      <c r="J16" s="6">
        <v>0.90639999999999998</v>
      </c>
      <c r="K16" s="85" t="str">
        <f t="shared" si="0"/>
        <v>Yes</v>
      </c>
    </row>
    <row r="17" spans="1:11" x14ac:dyDescent="0.25">
      <c r="A17" s="81" t="s">
        <v>824</v>
      </c>
      <c r="B17" s="21" t="s">
        <v>222</v>
      </c>
      <c r="C17" s="4">
        <v>5.7816663130999997</v>
      </c>
      <c r="D17" s="5" t="str">
        <f>IF($B17="N/A","N/A",IF(C17&gt;=8,"No",IF(C17&lt;2,"No","Yes")))</f>
        <v>Yes</v>
      </c>
      <c r="E17" s="4">
        <v>6.3804883071000003</v>
      </c>
      <c r="F17" s="5" t="str">
        <f>IF($B17="N/A","N/A",IF(E17&gt;=8,"No",IF(E17&lt;2,"No","Yes")))</f>
        <v>Yes</v>
      </c>
      <c r="G17" s="4">
        <v>6.5435949092000003</v>
      </c>
      <c r="H17" s="5" t="str">
        <f>IF($B17="N/A","N/A",IF(G17&gt;=8,"No",IF(G17&lt;2,"No","Yes")))</f>
        <v>Yes</v>
      </c>
      <c r="I17" s="6">
        <v>10.36</v>
      </c>
      <c r="J17" s="6">
        <v>2.556</v>
      </c>
      <c r="K17" s="85" t="str">
        <f t="shared" si="0"/>
        <v>Yes</v>
      </c>
    </row>
    <row r="18" spans="1:11" x14ac:dyDescent="0.25">
      <c r="A18" s="81" t="s">
        <v>825</v>
      </c>
      <c r="B18" s="21" t="s">
        <v>222</v>
      </c>
      <c r="C18" s="4">
        <v>5.4101350069</v>
      </c>
      <c r="D18" s="5" t="str">
        <f>IF($B18="N/A","N/A",IF(C18&gt;=8,"No",IF(C18&lt;2,"No","Yes")))</f>
        <v>Yes</v>
      </c>
      <c r="E18" s="4">
        <v>6.0218760187000004</v>
      </c>
      <c r="F18" s="5" t="str">
        <f>IF($B18="N/A","N/A",IF(E18&gt;=8,"No",IF(E18&lt;2,"No","Yes")))</f>
        <v>Yes</v>
      </c>
      <c r="G18" s="4">
        <v>6.1937121051000004</v>
      </c>
      <c r="H18" s="5" t="str">
        <f>IF($B18="N/A","N/A",IF(G18&gt;=8,"No",IF(G18&lt;2,"No","Yes")))</f>
        <v>Yes</v>
      </c>
      <c r="I18" s="6">
        <v>11.31</v>
      </c>
      <c r="J18" s="6">
        <v>2.8540000000000001</v>
      </c>
      <c r="K18" s="85" t="str">
        <f t="shared" si="0"/>
        <v>Yes</v>
      </c>
    </row>
    <row r="19" spans="1:11" x14ac:dyDescent="0.25">
      <c r="A19" s="81" t="s">
        <v>312</v>
      </c>
      <c r="B19" s="21"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85" t="str">
        <f t="shared" si="0"/>
        <v>Yes</v>
      </c>
    </row>
    <row r="20" spans="1:11" x14ac:dyDescent="0.25">
      <c r="A20" s="81" t="s">
        <v>31</v>
      </c>
      <c r="B20" s="29" t="s">
        <v>214</v>
      </c>
      <c r="C20" s="4">
        <v>99.978783039999996</v>
      </c>
      <c r="D20" s="5" t="str">
        <f>IF($B20="N/A","N/A",IF(C20&gt;100,"No",IF(C20&lt;95,"No","Yes")))</f>
        <v>Yes</v>
      </c>
      <c r="E20" s="4">
        <v>99.981126571999994</v>
      </c>
      <c r="F20" s="5" t="str">
        <f>IF($B20="N/A","N/A",IF(E20&gt;100,"No",IF(E20&lt;95,"No","Yes")))</f>
        <v>Yes</v>
      </c>
      <c r="G20" s="4">
        <v>99.992251515999996</v>
      </c>
      <c r="H20" s="5" t="str">
        <f>IF($B20="N/A","N/A",IF(G20&gt;100,"No",IF(G20&lt;95,"No","Yes")))</f>
        <v>Yes</v>
      </c>
      <c r="I20" s="6">
        <v>2.3E-3</v>
      </c>
      <c r="J20" s="6">
        <v>1.11E-2</v>
      </c>
      <c r="K20" s="85" t="str">
        <f t="shared" si="0"/>
        <v>Yes</v>
      </c>
    </row>
    <row r="21" spans="1:11" x14ac:dyDescent="0.25">
      <c r="A21" s="81" t="s">
        <v>313</v>
      </c>
      <c r="B21" s="21" t="s">
        <v>214</v>
      </c>
      <c r="C21" s="4">
        <v>99.146854864999995</v>
      </c>
      <c r="D21" s="5" t="str">
        <f>IF($B21="N/A","N/A",IF(C21&gt;100,"No",IF(C21&lt;95,"No","Yes")))</f>
        <v>Yes</v>
      </c>
      <c r="E21" s="4">
        <v>99.598510715000003</v>
      </c>
      <c r="F21" s="5" t="str">
        <f>IF($B21="N/A","N/A",IF(E21&gt;100,"No",IF(E21&lt;95,"No","Yes")))</f>
        <v>Yes</v>
      </c>
      <c r="G21" s="4">
        <v>99.633884120999994</v>
      </c>
      <c r="H21" s="5" t="str">
        <f>IF($B21="N/A","N/A",IF(G21&gt;100,"No",IF(G21&lt;95,"No","Yes")))</f>
        <v>Yes</v>
      </c>
      <c r="I21" s="6">
        <v>0.45550000000000002</v>
      </c>
      <c r="J21" s="6">
        <v>3.5499999999999997E-2</v>
      </c>
      <c r="K21" s="85" t="str">
        <f t="shared" si="0"/>
        <v>Yes</v>
      </c>
    </row>
    <row r="22" spans="1:11" x14ac:dyDescent="0.25">
      <c r="A22" s="81" t="s">
        <v>1681</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6.4419157798000004</v>
      </c>
      <c r="D24" s="5" t="str">
        <f>IF($B24="N/A","N/A",IF(C24&gt;=2,"Yes","No"))</f>
        <v>Yes</v>
      </c>
      <c r="E24" s="4">
        <v>7.0204690904999998</v>
      </c>
      <c r="F24" s="5" t="str">
        <f>IF($B24="N/A","N/A",IF(E24&gt;=2,"Yes","No"))</f>
        <v>Yes</v>
      </c>
      <c r="G24" s="4">
        <v>7.2358444878999997</v>
      </c>
      <c r="H24" s="5" t="str">
        <f>IF($B24="N/A","N/A",IF(G24&gt;=2,"Yes","No"))</f>
        <v>Yes</v>
      </c>
      <c r="I24" s="6">
        <v>8.9809999999999999</v>
      </c>
      <c r="J24" s="6">
        <v>3.0680000000000001</v>
      </c>
      <c r="K24" s="85" t="str">
        <f t="shared" si="0"/>
        <v>Yes</v>
      </c>
    </row>
    <row r="25" spans="1:11" x14ac:dyDescent="0.25">
      <c r="A25" s="81" t="s">
        <v>827</v>
      </c>
      <c r="B25" s="21" t="s">
        <v>226</v>
      </c>
      <c r="C25" s="4">
        <v>3.9418878627999998</v>
      </c>
      <c r="D25" s="5" t="str">
        <f>IF($B25="N/A","N/A",IF(C25&gt;30,"No",IF(C25&lt;5,"No","Yes")))</f>
        <v>No</v>
      </c>
      <c r="E25" s="4">
        <v>4.1161230548000001</v>
      </c>
      <c r="F25" s="5" t="str">
        <f>IF($B25="N/A","N/A",IF(E25&gt;30,"No",IF(E25&lt;5,"No","Yes")))</f>
        <v>No</v>
      </c>
      <c r="G25" s="4">
        <v>3.7696375647</v>
      </c>
      <c r="H25" s="5" t="str">
        <f>IF($B25="N/A","N/A",IF(G25&gt;30,"No",IF(G25&lt;5,"No","Yes")))</f>
        <v>No</v>
      </c>
      <c r="I25" s="6">
        <v>4.42</v>
      </c>
      <c r="J25" s="6">
        <v>-8.42</v>
      </c>
      <c r="K25" s="85" t="str">
        <f t="shared" si="0"/>
        <v>Yes</v>
      </c>
    </row>
    <row r="26" spans="1:11" x14ac:dyDescent="0.25">
      <c r="A26" s="81" t="s">
        <v>828</v>
      </c>
      <c r="B26" s="21" t="s">
        <v>227</v>
      </c>
      <c r="C26" s="4">
        <v>25.470402341</v>
      </c>
      <c r="D26" s="5" t="str">
        <f>IF($B26="N/A","N/A",IF(C26&gt;75,"No",IF(C26&lt;15,"No","Yes")))</f>
        <v>Yes</v>
      </c>
      <c r="E26" s="4">
        <v>29.768543142999999</v>
      </c>
      <c r="F26" s="5" t="str">
        <f>IF($B26="N/A","N/A",IF(E26&gt;75,"No",IF(E26&lt;15,"No","Yes")))</f>
        <v>Yes</v>
      </c>
      <c r="G26" s="4">
        <v>30.345001259</v>
      </c>
      <c r="H26" s="5" t="str">
        <f>IF($B26="N/A","N/A",IF(G26&gt;75,"No",IF(G26&lt;15,"No","Yes")))</f>
        <v>Yes</v>
      </c>
      <c r="I26" s="6">
        <v>16.88</v>
      </c>
      <c r="J26" s="6">
        <v>1.9359999999999999</v>
      </c>
      <c r="K26" s="85" t="str">
        <f t="shared" si="0"/>
        <v>Yes</v>
      </c>
    </row>
    <row r="27" spans="1:11" x14ac:dyDescent="0.25">
      <c r="A27" s="81" t="s">
        <v>829</v>
      </c>
      <c r="B27" s="21" t="s">
        <v>228</v>
      </c>
      <c r="C27" s="4">
        <v>70.587709797000002</v>
      </c>
      <c r="D27" s="5" t="str">
        <f>IF($B27="N/A","N/A",IF(C27&gt;70,"No",IF(C27&lt;25,"No","Yes")))</f>
        <v>No</v>
      </c>
      <c r="E27" s="4">
        <v>66.115333801999995</v>
      </c>
      <c r="F27" s="5" t="str">
        <f>IF($B27="N/A","N/A",IF(E27&gt;70,"No",IF(E27&lt;25,"No","Yes")))</f>
        <v>Yes</v>
      </c>
      <c r="G27" s="4">
        <v>65.885361176000004</v>
      </c>
      <c r="H27" s="5" t="str">
        <f>IF($B27="N/A","N/A",IF(G27&gt;70,"No",IF(G27&lt;25,"No","Yes")))</f>
        <v>Yes</v>
      </c>
      <c r="I27" s="6">
        <v>-6.34</v>
      </c>
      <c r="J27" s="6">
        <v>-0.34799999999999998</v>
      </c>
      <c r="K27" s="85" t="str">
        <f t="shared" si="0"/>
        <v>Yes</v>
      </c>
    </row>
    <row r="28" spans="1:11" x14ac:dyDescent="0.25">
      <c r="A28" s="81" t="s">
        <v>318</v>
      </c>
      <c r="B28" s="21" t="s">
        <v>229</v>
      </c>
      <c r="C28" s="4">
        <v>68.702750387999998</v>
      </c>
      <c r="D28" s="5" t="str">
        <f>IF($B28="N/A","N/A",IF(C28&gt;70,"No",IF(C28&lt;35,"No","Yes")))</f>
        <v>Yes</v>
      </c>
      <c r="E28" s="4">
        <v>67.374706175</v>
      </c>
      <c r="F28" s="5" t="str">
        <f>IF($B28="N/A","N/A",IF(E28&gt;70,"No",IF(E28&lt;35,"No","Yes")))</f>
        <v>Yes</v>
      </c>
      <c r="G28" s="4">
        <v>66.873292911999997</v>
      </c>
      <c r="H28" s="5" t="str">
        <f>IF($B28="N/A","N/A",IF(G28&gt;70,"No",IF(G28&lt;35,"No","Yes")))</f>
        <v>Yes</v>
      </c>
      <c r="I28" s="6">
        <v>-1.93</v>
      </c>
      <c r="J28" s="6">
        <v>-0.74399999999999999</v>
      </c>
      <c r="K28" s="85" t="str">
        <f t="shared" si="0"/>
        <v>Yes</v>
      </c>
    </row>
    <row r="29" spans="1:11" x14ac:dyDescent="0.25">
      <c r="A29" s="81" t="s">
        <v>830</v>
      </c>
      <c r="B29" s="21" t="s">
        <v>220</v>
      </c>
      <c r="C29" s="4">
        <v>2.335706391</v>
      </c>
      <c r="D29" s="5" t="str">
        <f>IF($B29="N/A","N/A",IF(C29&gt;1,"Yes","No"))</f>
        <v>Yes</v>
      </c>
      <c r="E29" s="4">
        <v>2.4414536009000001</v>
      </c>
      <c r="F29" s="5" t="str">
        <f>IF($B29="N/A","N/A",IF(E29&gt;1,"Yes","No"))</f>
        <v>Yes</v>
      </c>
      <c r="G29" s="4">
        <v>2.4616186779000002</v>
      </c>
      <c r="H29" s="5" t="str">
        <f>IF($B29="N/A","N/A",IF(G29&gt;1,"Yes","No"))</f>
        <v>Yes</v>
      </c>
      <c r="I29" s="6">
        <v>4.5270000000000001</v>
      </c>
      <c r="J29" s="6">
        <v>0.82589999999999997</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98.235642260000006</v>
      </c>
      <c r="D34" s="5" t="str">
        <f>IF($B34="N/A","N/A",IF(C34&gt;=90,"Yes","No"))</f>
        <v>Yes</v>
      </c>
      <c r="E34" s="4">
        <v>98.522725323000003</v>
      </c>
      <c r="F34" s="5" t="str">
        <f>IF($B34="N/A","N/A",IF(E34&gt;=90,"Yes","No"))</f>
        <v>Yes</v>
      </c>
      <c r="G34" s="4">
        <v>98.409623616999994</v>
      </c>
      <c r="H34" s="5" t="str">
        <f>IF($B34="N/A","N/A",IF(G34&gt;=90,"Yes","No"))</f>
        <v>Yes</v>
      </c>
      <c r="I34" s="6">
        <v>0.29220000000000002</v>
      </c>
      <c r="J34" s="6">
        <v>-0.115</v>
      </c>
      <c r="K34" s="85" t="str">
        <f t="shared" si="0"/>
        <v>Yes</v>
      </c>
    </row>
    <row r="35" spans="1:11" x14ac:dyDescent="0.25">
      <c r="A35" s="81" t="s">
        <v>323</v>
      </c>
      <c r="B35" s="21" t="s">
        <v>213</v>
      </c>
      <c r="C35" s="4">
        <v>15.856886019999999</v>
      </c>
      <c r="D35" s="5" t="str">
        <f>IF($B35="N/A","N/A",IF(C35&gt;15,"No",IF(C35&lt;-15,"No","Yes")))</f>
        <v>N/A</v>
      </c>
      <c r="E35" s="4">
        <v>10.292881286</v>
      </c>
      <c r="F35" s="5" t="str">
        <f>IF($B35="N/A","N/A",IF(E35&gt;15,"No",IF(E35&lt;-15,"No","Yes")))</f>
        <v>N/A</v>
      </c>
      <c r="G35" s="4">
        <v>9.6371772272000005</v>
      </c>
      <c r="H35" s="5" t="str">
        <f>IF($B35="N/A","N/A",IF(G35&gt;15,"No",IF(G35&lt;-15,"No","Yes")))</f>
        <v>N/A</v>
      </c>
      <c r="I35" s="6">
        <v>-35.1</v>
      </c>
      <c r="J35" s="6">
        <v>-6.37</v>
      </c>
      <c r="K35" s="85" t="str">
        <f t="shared" si="0"/>
        <v>Yes</v>
      </c>
    </row>
    <row r="36" spans="1:11" x14ac:dyDescent="0.25">
      <c r="A36" s="81" t="s">
        <v>1705</v>
      </c>
      <c r="B36" s="21" t="s">
        <v>213</v>
      </c>
      <c r="C36" s="4">
        <v>18.760259517000001</v>
      </c>
      <c r="D36" s="5" t="str">
        <f>IF($B36="N/A","N/A",IF(C36&gt;15,"No",IF(C36&lt;-15,"No","Yes")))</f>
        <v>N/A</v>
      </c>
      <c r="E36" s="4">
        <v>14.5531287</v>
      </c>
      <c r="F36" s="5" t="str">
        <f>IF($B36="N/A","N/A",IF(E36&gt;15,"No",IF(E36&lt;-15,"No","Yes")))</f>
        <v>N/A</v>
      </c>
      <c r="G36" s="4">
        <v>14.718245743000001</v>
      </c>
      <c r="H36" s="5" t="str">
        <f>IF($B36="N/A","N/A",IF(G36&gt;15,"No",IF(G36&lt;-15,"No","Yes")))</f>
        <v>N/A</v>
      </c>
      <c r="I36" s="6">
        <v>-22.4</v>
      </c>
      <c r="J36" s="6">
        <v>1.135</v>
      </c>
      <c r="K36" s="85" t="str">
        <f t="shared" si="0"/>
        <v>Yes</v>
      </c>
    </row>
    <row r="37" spans="1:11" x14ac:dyDescent="0.25">
      <c r="A37" s="81" t="s">
        <v>372</v>
      </c>
      <c r="B37" s="21" t="s">
        <v>231</v>
      </c>
      <c r="C37" s="4">
        <v>81.667429733000006</v>
      </c>
      <c r="D37" s="5" t="str">
        <f>IF($B37="N/A","N/A",IF(C37&gt;90,"No",IF(C37&lt;75,"No","Yes")))</f>
        <v>Yes</v>
      </c>
      <c r="E37" s="4">
        <v>76.080503749000002</v>
      </c>
      <c r="F37" s="5" t="str">
        <f>IF($B37="N/A","N/A",IF(E37&gt;90,"No",IF(E37&lt;75,"No","Yes")))</f>
        <v>Yes</v>
      </c>
      <c r="G37" s="4">
        <v>73.761695368000005</v>
      </c>
      <c r="H37" s="5" t="str">
        <f>IF($B37="N/A","N/A",IF(G37&gt;90,"No",IF(G37&lt;75,"No","Yes")))</f>
        <v>No</v>
      </c>
      <c r="I37" s="6">
        <v>-6.84</v>
      </c>
      <c r="J37" s="6">
        <v>-3.05</v>
      </c>
      <c r="K37" s="85" t="str">
        <f>IF(J37="Div by 0", "N/A", IF(J37="N/A","N/A", IF(J37&gt;30, "No", IF(J37&lt;-30, "No", "Yes"))))</f>
        <v>Yes</v>
      </c>
    </row>
    <row r="38" spans="1:11" x14ac:dyDescent="0.25">
      <c r="A38" s="81" t="s">
        <v>373</v>
      </c>
      <c r="B38" s="21" t="s">
        <v>232</v>
      </c>
      <c r="C38" s="4">
        <v>15.703900571</v>
      </c>
      <c r="D38" s="5" t="str">
        <f>IF($B38="N/A","N/A",IF(C38&gt;10,"No",IF(C38&lt;1,"No","Yes")))</f>
        <v>No</v>
      </c>
      <c r="E38" s="4">
        <v>20.436490915</v>
      </c>
      <c r="F38" s="5" t="str">
        <f>IF($B38="N/A","N/A",IF(E38&gt;10,"No",IF(E38&lt;1,"No","Yes")))</f>
        <v>No</v>
      </c>
      <c r="G38" s="4">
        <v>22.737926893000001</v>
      </c>
      <c r="H38" s="5" t="str">
        <f>IF($B38="N/A","N/A",IF(G38&gt;10,"No",IF(G38&lt;1,"No","Yes")))</f>
        <v>No</v>
      </c>
      <c r="I38" s="6">
        <v>30.14</v>
      </c>
      <c r="J38" s="6">
        <v>11.26</v>
      </c>
      <c r="K38" s="85" t="str">
        <f>IF(J38="Div by 0", "N/A", IF(J38="N/A","N/A", IF(J38&gt;30, "No", IF(J38&lt;-30, "No", "Yes"))))</f>
        <v>Yes</v>
      </c>
    </row>
    <row r="39" spans="1:11" x14ac:dyDescent="0.25">
      <c r="A39" s="81" t="s">
        <v>374</v>
      </c>
      <c r="B39" s="21" t="s">
        <v>233</v>
      </c>
      <c r="C39" s="4">
        <v>3.1267099200000002E-2</v>
      </c>
      <c r="D39" s="5" t="str">
        <f>IF($B39="N/A","N/A",IF(C39&gt;2,"No",IF(C39&lt;=0,"No","Yes")))</f>
        <v>Yes</v>
      </c>
      <c r="E39" s="4">
        <v>2.2304960299999999E-2</v>
      </c>
      <c r="F39" s="5" t="str">
        <f>IF($B39="N/A","N/A",IF(E39&gt;2,"No",IF(E39&lt;=0,"No","Yes")))</f>
        <v>Yes</v>
      </c>
      <c r="G39" s="4">
        <v>4.26166631E-2</v>
      </c>
      <c r="H39" s="5" t="str">
        <f>IF($B39="N/A","N/A",IF(G39&gt;2,"No",IF(G39&lt;=0,"No","Yes")))</f>
        <v>Yes</v>
      </c>
      <c r="I39" s="6">
        <v>-28.7</v>
      </c>
      <c r="J39" s="6">
        <v>91.06</v>
      </c>
      <c r="K39" s="85" t="str">
        <f>IF(J39="Div by 0", "N/A", IF(J39="N/A","N/A", IF(J39&gt;30, "No", IF(J39&lt;-30, "No", "Yes"))))</f>
        <v>No</v>
      </c>
    </row>
    <row r="40" spans="1:11" x14ac:dyDescent="0.25">
      <c r="A40" s="97" t="s">
        <v>375</v>
      </c>
      <c r="B40" s="93" t="s">
        <v>234</v>
      </c>
      <c r="C40" s="98">
        <v>1.5387879531999999</v>
      </c>
      <c r="D40" s="94" t="str">
        <f>IF($B40="N/A","N/A",IF(C40&gt;3,"No",IF(C40&lt;=0,"No","Yes")))</f>
        <v>Yes</v>
      </c>
      <c r="E40" s="98">
        <v>2.1275500575000001</v>
      </c>
      <c r="F40" s="94" t="str">
        <f>IF($B40="N/A","N/A",IF(E40&gt;3,"No",IF(E40&lt;=0,"No","Yes")))</f>
        <v>Yes</v>
      </c>
      <c r="G40" s="98">
        <v>2.1792611819999999</v>
      </c>
      <c r="H40" s="94" t="str">
        <f>IF($B40="N/A","N/A",IF(G40&gt;3,"No",IF(G40&lt;=0,"No","Yes")))</f>
        <v>Yes</v>
      </c>
      <c r="I40" s="95">
        <v>38.26</v>
      </c>
      <c r="J40" s="95">
        <v>2.431</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28223</v>
      </c>
      <c r="D6" s="5" t="str">
        <f>IF($B6="N/A","N/A",IF(C6&gt;15,"No",IF(C6&lt;-15,"No","Yes")))</f>
        <v>N/A</v>
      </c>
      <c r="E6" s="22">
        <v>27267</v>
      </c>
      <c r="F6" s="5" t="str">
        <f>IF($B6="N/A","N/A",IF(E6&gt;15,"No",IF(E6&lt;-15,"No","Yes")))</f>
        <v>N/A</v>
      </c>
      <c r="G6" s="22">
        <v>26057</v>
      </c>
      <c r="H6" s="5" t="str">
        <f>IF($B6="N/A","N/A",IF(G6&gt;15,"No",IF(G6&lt;-15,"No","Yes")))</f>
        <v>N/A</v>
      </c>
      <c r="I6" s="6">
        <v>-3.39</v>
      </c>
      <c r="J6" s="6">
        <v>-4.4400000000000004</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1033.5527407</v>
      </c>
      <c r="D9" s="5" t="str">
        <f>IF($B9="N/A","N/A",IF(C9&gt;15,"No",IF(C9&lt;-15,"No","Yes")))</f>
        <v>N/A</v>
      </c>
      <c r="E9" s="51">
        <v>1054.9905013</v>
      </c>
      <c r="F9" s="5" t="str">
        <f>IF($B9="N/A","N/A",IF(E9&gt;15,"No",IF(E9&lt;-15,"No","Yes")))</f>
        <v>N/A</v>
      </c>
      <c r="G9" s="51">
        <v>1114.1178186</v>
      </c>
      <c r="H9" s="5" t="str">
        <f>IF($B9="N/A","N/A",IF(G9&gt;15,"No",IF(G9&lt;-15,"No","Yes")))</f>
        <v>N/A</v>
      </c>
      <c r="I9" s="6">
        <v>2.0739999999999998</v>
      </c>
      <c r="J9" s="6">
        <v>5.6050000000000004</v>
      </c>
      <c r="K9" s="85" t="str">
        <f t="shared" si="0"/>
        <v>Yes</v>
      </c>
    </row>
    <row r="10" spans="1:11" x14ac:dyDescent="0.25">
      <c r="A10" s="81" t="s">
        <v>309</v>
      </c>
      <c r="B10" s="21" t="s">
        <v>213</v>
      </c>
      <c r="C10" s="4">
        <v>0.64132090850000001</v>
      </c>
      <c r="D10" s="5" t="str">
        <f>IF($B10="N/A","N/A",IF(C10&gt;15,"No",IF(C10&lt;-15,"No","Yes")))</f>
        <v>N/A</v>
      </c>
      <c r="E10" s="4">
        <v>0.48410166129999999</v>
      </c>
      <c r="F10" s="5" t="str">
        <f>IF($B10="N/A","N/A",IF(E10&gt;15,"No",IF(E10&lt;-15,"No","Yes")))</f>
        <v>N/A</v>
      </c>
      <c r="G10" s="4">
        <v>0.4950685037</v>
      </c>
      <c r="H10" s="5" t="str">
        <f>IF($B10="N/A","N/A",IF(G10&gt;15,"No",IF(G10&lt;-15,"No","Yes")))</f>
        <v>N/A</v>
      </c>
      <c r="I10" s="6">
        <v>-24.5</v>
      </c>
      <c r="J10" s="6">
        <v>2.2650000000000001</v>
      </c>
      <c r="K10" s="85" t="str">
        <f t="shared" si="0"/>
        <v>Yes</v>
      </c>
    </row>
    <row r="11" spans="1:11" x14ac:dyDescent="0.25">
      <c r="A11" s="81" t="s">
        <v>821</v>
      </c>
      <c r="B11" s="21" t="s">
        <v>213</v>
      </c>
      <c r="C11" s="51">
        <v>701.11049723999997</v>
      </c>
      <c r="D11" s="5" t="str">
        <f>IF($B11="N/A","N/A",IF(C11&gt;15,"No",IF(C11&lt;-15,"No","Yes")))</f>
        <v>N/A</v>
      </c>
      <c r="E11" s="51">
        <v>683.43939393999995</v>
      </c>
      <c r="F11" s="5" t="str">
        <f>IF($B11="N/A","N/A",IF(E11&gt;15,"No",IF(E11&lt;-15,"No","Yes")))</f>
        <v>N/A</v>
      </c>
      <c r="G11" s="51">
        <v>578.68217054000002</v>
      </c>
      <c r="H11" s="5" t="str">
        <f>IF($B11="N/A","N/A",IF(G11&gt;15,"No",IF(G11&lt;-15,"No","Yes")))</f>
        <v>N/A</v>
      </c>
      <c r="I11" s="6">
        <v>-2.52</v>
      </c>
      <c r="J11" s="6">
        <v>-15.3</v>
      </c>
      <c r="K11" s="85" t="str">
        <f t="shared" si="0"/>
        <v>Yes</v>
      </c>
    </row>
    <row r="12" spans="1:11" x14ac:dyDescent="0.25">
      <c r="A12" s="81" t="s">
        <v>310</v>
      </c>
      <c r="B12" s="21" t="s">
        <v>214</v>
      </c>
      <c r="C12" s="4">
        <v>99.883074089000004</v>
      </c>
      <c r="D12" s="5" t="str">
        <f>IF($B12="N/A","N/A",IF(C12&gt;100,"No",IF(C12&lt;95,"No","Yes")))</f>
        <v>Yes</v>
      </c>
      <c r="E12" s="4">
        <v>99.963325631999993</v>
      </c>
      <c r="F12" s="5" t="str">
        <f>IF($B12="N/A","N/A",IF(E12&gt;100,"No",IF(E12&lt;95,"No","Yes")))</f>
        <v>Yes</v>
      </c>
      <c r="G12" s="4">
        <v>99.976973557999997</v>
      </c>
      <c r="H12" s="5" t="str">
        <f>IF($B12="N/A","N/A",IF(G12&gt;100,"No",IF(G12&lt;95,"No","Yes")))</f>
        <v>Yes</v>
      </c>
      <c r="I12" s="6">
        <v>8.0299999999999996E-2</v>
      </c>
      <c r="J12" s="6">
        <v>1.37E-2</v>
      </c>
      <c r="K12" s="85" t="str">
        <f t="shared" si="0"/>
        <v>Yes</v>
      </c>
    </row>
    <row r="13" spans="1:11" x14ac:dyDescent="0.25">
      <c r="A13" s="81" t="s">
        <v>822</v>
      </c>
      <c r="B13" s="21" t="s">
        <v>220</v>
      </c>
      <c r="C13" s="4">
        <v>1.2359702022000001</v>
      </c>
      <c r="D13" s="5" t="str">
        <f>IF($B13="N/A","N/A",IF(C13&gt;1,"Yes","No"))</f>
        <v>Yes</v>
      </c>
      <c r="E13" s="4">
        <v>1.2568147632</v>
      </c>
      <c r="F13" s="5" t="str">
        <f>IF($B13="N/A","N/A",IF(E13&gt;1,"Yes","No"))</f>
        <v>Yes</v>
      </c>
      <c r="G13" s="4">
        <v>1.2812943841</v>
      </c>
      <c r="H13" s="5" t="str">
        <f>IF($B13="N/A","N/A",IF(G13&gt;1,"Yes","No"))</f>
        <v>Yes</v>
      </c>
      <c r="I13" s="6">
        <v>1.6859999999999999</v>
      </c>
      <c r="J13" s="6">
        <v>1.948</v>
      </c>
      <c r="K13" s="85" t="str">
        <f t="shared" si="0"/>
        <v>Yes</v>
      </c>
    </row>
    <row r="14" spans="1:11" x14ac:dyDescent="0.25">
      <c r="A14" s="81" t="s">
        <v>311</v>
      </c>
      <c r="B14" s="21" t="s">
        <v>214</v>
      </c>
      <c r="C14" s="4">
        <v>93.554902029999994</v>
      </c>
      <c r="D14" s="5" t="str">
        <f>IF($B14="N/A","N/A",IF(C14&gt;100,"No",IF(C14&lt;95,"No","Yes")))</f>
        <v>No</v>
      </c>
      <c r="E14" s="4">
        <v>95.202992628000004</v>
      </c>
      <c r="F14" s="5" t="str">
        <f>IF($B14="N/A","N/A",IF(E14&gt;100,"No",IF(E14&lt;95,"No","Yes")))</f>
        <v>Yes</v>
      </c>
      <c r="G14" s="4">
        <v>97.340445944999999</v>
      </c>
      <c r="H14" s="5" t="str">
        <f>IF($B14="N/A","N/A",IF(G14&gt;100,"No",IF(G14&lt;95,"No","Yes")))</f>
        <v>Yes</v>
      </c>
      <c r="I14" s="6">
        <v>1.762</v>
      </c>
      <c r="J14" s="6">
        <v>2.2450000000000001</v>
      </c>
      <c r="K14" s="85" t="str">
        <f t="shared" si="0"/>
        <v>Yes</v>
      </c>
    </row>
    <row r="15" spans="1:11" x14ac:dyDescent="0.25">
      <c r="A15" s="81" t="s">
        <v>823</v>
      </c>
      <c r="B15" s="21" t="s">
        <v>221</v>
      </c>
      <c r="C15" s="4">
        <v>13.937812452999999</v>
      </c>
      <c r="D15" s="5" t="str">
        <f>IF($B15="N/A","N/A",IF(C15&gt;3,"Yes","No"))</f>
        <v>Yes</v>
      </c>
      <c r="E15" s="4">
        <v>14.069994992</v>
      </c>
      <c r="F15" s="5" t="str">
        <f>IF($B15="N/A","N/A",IF(E15&gt;3,"Yes","No"))</f>
        <v>Yes</v>
      </c>
      <c r="G15" s="4">
        <v>14.237304842</v>
      </c>
      <c r="H15" s="5" t="str">
        <f>IF($B15="N/A","N/A",IF(G15&gt;3,"Yes","No"))</f>
        <v>Yes</v>
      </c>
      <c r="I15" s="6">
        <v>0.94840000000000002</v>
      </c>
      <c r="J15" s="6">
        <v>1.1890000000000001</v>
      </c>
      <c r="K15" s="85" t="str">
        <f t="shared" si="0"/>
        <v>Yes</v>
      </c>
    </row>
    <row r="16" spans="1:11" x14ac:dyDescent="0.25">
      <c r="A16" s="81" t="s">
        <v>824</v>
      </c>
      <c r="B16" s="21" t="s">
        <v>222</v>
      </c>
      <c r="C16" s="4">
        <v>5.2371470078</v>
      </c>
      <c r="D16" s="5" t="str">
        <f>IF($B16="N/A","N/A",IF(C16&gt;=8,"No",IF(C16&lt;2,"No","Yes")))</f>
        <v>Yes</v>
      </c>
      <c r="E16" s="4">
        <v>5.3375508856999998</v>
      </c>
      <c r="F16" s="5" t="str">
        <f>IF($B16="N/A","N/A",IF(E16&gt;=8,"No",IF(E16&lt;2,"No","Yes")))</f>
        <v>Yes</v>
      </c>
      <c r="G16" s="4">
        <v>5.5337913037000002</v>
      </c>
      <c r="H16" s="5" t="str">
        <f>IF($B16="N/A","N/A",IF(G16&gt;=8,"No",IF(G16&lt;2,"No","Yes")))</f>
        <v>Yes</v>
      </c>
      <c r="I16" s="6">
        <v>1.917</v>
      </c>
      <c r="J16" s="6">
        <v>3.677</v>
      </c>
      <c r="K16" s="85" t="str">
        <f t="shared" si="0"/>
        <v>Yes</v>
      </c>
    </row>
    <row r="17" spans="1:11" x14ac:dyDescent="0.25">
      <c r="A17" s="81" t="s">
        <v>312</v>
      </c>
      <c r="B17" s="21"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85" t="str">
        <f t="shared" si="0"/>
        <v>Yes</v>
      </c>
    </row>
    <row r="18" spans="1:11" x14ac:dyDescent="0.25">
      <c r="A18" s="81" t="s">
        <v>31</v>
      </c>
      <c r="B18" s="21" t="s">
        <v>214</v>
      </c>
      <c r="C18" s="4">
        <v>99.996456791</v>
      </c>
      <c r="D18" s="5" t="str">
        <f>IF($B18="N/A","N/A",IF(C18&gt;100,"No",IF(C18&lt;95,"No","Yes")))</f>
        <v>Yes</v>
      </c>
      <c r="E18" s="4">
        <v>100</v>
      </c>
      <c r="F18" s="5" t="str">
        <f>IF($B18="N/A","N/A",IF(E18&gt;100,"No",IF(E18&lt;95,"No","Yes")))</f>
        <v>Yes</v>
      </c>
      <c r="G18" s="4">
        <v>100</v>
      </c>
      <c r="H18" s="5" t="str">
        <f>IF($B18="N/A","N/A",IF(G18&gt;100,"No",IF(G18&lt;95,"No","Yes")))</f>
        <v>Yes</v>
      </c>
      <c r="I18" s="6">
        <v>3.5000000000000001E-3</v>
      </c>
      <c r="J18" s="6">
        <v>0</v>
      </c>
      <c r="K18" s="85" t="str">
        <f t="shared" si="0"/>
        <v>Yes</v>
      </c>
    </row>
    <row r="19" spans="1:11" x14ac:dyDescent="0.25">
      <c r="A19" s="81" t="s">
        <v>313</v>
      </c>
      <c r="B19" s="21" t="s">
        <v>214</v>
      </c>
      <c r="C19" s="4">
        <v>99.982283953000007</v>
      </c>
      <c r="D19" s="5" t="str">
        <f>IF($B19="N/A","N/A",IF(C19&gt;100,"No",IF(C19&lt;95,"No","Yes")))</f>
        <v>Yes</v>
      </c>
      <c r="E19" s="4">
        <v>99.977995379000006</v>
      </c>
      <c r="F19" s="5" t="str">
        <f>IF($B19="N/A","N/A",IF(E19&gt;100,"No",IF(E19&lt;95,"No","Yes")))</f>
        <v>Yes</v>
      </c>
      <c r="G19" s="4">
        <v>99.996162260000006</v>
      </c>
      <c r="H19" s="5" t="str">
        <f>IF($B19="N/A","N/A",IF(G19&gt;100,"No",IF(G19&lt;95,"No","Yes")))</f>
        <v>Yes</v>
      </c>
      <c r="I19" s="6">
        <v>-4.0000000000000001E-3</v>
      </c>
      <c r="J19" s="6">
        <v>1.8200000000000001E-2</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8.4480034014999994</v>
      </c>
      <c r="D21" s="5" t="str">
        <f>IF($B21="N/A","N/A",IF(C21&gt;=2,"Yes","No"))</f>
        <v>Yes</v>
      </c>
      <c r="E21" s="4">
        <v>8.5589907214000007</v>
      </c>
      <c r="F21" s="5" t="str">
        <f>IF($B21="N/A","N/A",IF(E21&gt;=2,"Yes","No"))</f>
        <v>Yes</v>
      </c>
      <c r="G21" s="4">
        <v>8.6769390183000006</v>
      </c>
      <c r="H21" s="5" t="str">
        <f>IF($B21="N/A","N/A",IF(G21&gt;=2,"Yes","No"))</f>
        <v>Yes</v>
      </c>
      <c r="I21" s="6">
        <v>1.3140000000000001</v>
      </c>
      <c r="J21" s="6">
        <v>1.3779999999999999</v>
      </c>
      <c r="K21" s="85" t="str">
        <f t="shared" si="0"/>
        <v>Yes</v>
      </c>
    </row>
    <row r="22" spans="1:11" x14ac:dyDescent="0.25">
      <c r="A22" s="81" t="s">
        <v>827</v>
      </c>
      <c r="B22" s="21" t="s">
        <v>226</v>
      </c>
      <c r="C22" s="4">
        <v>5.0065549374999998</v>
      </c>
      <c r="D22" s="5" t="str">
        <f>IF($B22="N/A","N/A",IF(C22&gt;30,"No",IF(C22&lt;5,"No","Yes")))</f>
        <v>Yes</v>
      </c>
      <c r="E22" s="4">
        <v>5.3581252063000004</v>
      </c>
      <c r="F22" s="5" t="str">
        <f>IF($B22="N/A","N/A",IF(E22&gt;30,"No",IF(E22&lt;5,"No","Yes")))</f>
        <v>Yes</v>
      </c>
      <c r="G22" s="4">
        <v>4.6436658095999999</v>
      </c>
      <c r="H22" s="5" t="str">
        <f>IF($B22="N/A","N/A",IF(G22&gt;30,"No",IF(G22&lt;5,"No","Yes")))</f>
        <v>No</v>
      </c>
      <c r="I22" s="6">
        <v>7.0220000000000002</v>
      </c>
      <c r="J22" s="6">
        <v>-13.3</v>
      </c>
      <c r="K22" s="85" t="str">
        <f t="shared" si="0"/>
        <v>Yes</v>
      </c>
    </row>
    <row r="23" spans="1:11" x14ac:dyDescent="0.25">
      <c r="A23" s="81" t="s">
        <v>828</v>
      </c>
      <c r="B23" s="21" t="s">
        <v>227</v>
      </c>
      <c r="C23" s="4">
        <v>41.094143074999998</v>
      </c>
      <c r="D23" s="5" t="str">
        <f>IF($B23="N/A","N/A",IF(C23&gt;75,"No",IF(C23&lt;15,"No","Yes")))</f>
        <v>Yes</v>
      </c>
      <c r="E23" s="4">
        <v>40.913925257999999</v>
      </c>
      <c r="F23" s="5" t="str">
        <f>IF($B23="N/A","N/A",IF(E23&gt;75,"No",IF(E23&lt;15,"No","Yes")))</f>
        <v>Yes</v>
      </c>
      <c r="G23" s="4">
        <v>41.888935795000002</v>
      </c>
      <c r="H23" s="5" t="str">
        <f>IF($B23="N/A","N/A",IF(G23&gt;75,"No",IF(G23&lt;15,"No","Yes")))</f>
        <v>Yes</v>
      </c>
      <c r="I23" s="6">
        <v>-0.439</v>
      </c>
      <c r="J23" s="6">
        <v>2.383</v>
      </c>
      <c r="K23" s="85" t="str">
        <f t="shared" si="0"/>
        <v>Yes</v>
      </c>
    </row>
    <row r="24" spans="1:11" x14ac:dyDescent="0.25">
      <c r="A24" s="81" t="s">
        <v>829</v>
      </c>
      <c r="B24" s="21" t="s">
        <v>228</v>
      </c>
      <c r="C24" s="4">
        <v>53.899301987999998</v>
      </c>
      <c r="D24" s="5" t="str">
        <f>IF($B24="N/A","N/A",IF(C24&gt;70,"No",IF(C24&lt;25,"No","Yes")))</f>
        <v>Yes</v>
      </c>
      <c r="E24" s="4">
        <v>53.727949535999997</v>
      </c>
      <c r="F24" s="5" t="str">
        <f>IF($B24="N/A","N/A",IF(E24&gt;70,"No",IF(E24&lt;25,"No","Yes")))</f>
        <v>Yes</v>
      </c>
      <c r="G24" s="4">
        <v>53.467398396</v>
      </c>
      <c r="H24" s="5" t="str">
        <f>IF($B24="N/A","N/A",IF(G24&gt;70,"No",IF(G24&lt;25,"No","Yes")))</f>
        <v>Yes</v>
      </c>
      <c r="I24" s="6">
        <v>-0.318</v>
      </c>
      <c r="J24" s="6">
        <v>-0.48499999999999999</v>
      </c>
      <c r="K24" s="85" t="str">
        <f t="shared" si="0"/>
        <v>Yes</v>
      </c>
    </row>
    <row r="25" spans="1:11" x14ac:dyDescent="0.25">
      <c r="A25" s="81" t="s">
        <v>318</v>
      </c>
      <c r="B25" s="21" t="s">
        <v>229</v>
      </c>
      <c r="C25" s="4">
        <v>50.469475250999999</v>
      </c>
      <c r="D25" s="5" t="str">
        <f>IF($B25="N/A","N/A",IF(C25&gt;70,"No",IF(C25&lt;35,"No","Yes")))</f>
        <v>Yes</v>
      </c>
      <c r="E25" s="4">
        <v>51.267099424000001</v>
      </c>
      <c r="F25" s="5" t="str">
        <f>IF($B25="N/A","N/A",IF(E25&gt;70,"No",IF(E25&lt;35,"No","Yes")))</f>
        <v>Yes</v>
      </c>
      <c r="G25" s="4">
        <v>52.047434471000003</v>
      </c>
      <c r="H25" s="5" t="str">
        <f>IF($B25="N/A","N/A",IF(G25&gt;70,"No",IF(G25&lt;35,"No","Yes")))</f>
        <v>Yes</v>
      </c>
      <c r="I25" s="6">
        <v>1.58</v>
      </c>
      <c r="J25" s="6">
        <v>1.522</v>
      </c>
      <c r="K25" s="85" t="str">
        <f t="shared" si="0"/>
        <v>Yes</v>
      </c>
    </row>
    <row r="26" spans="1:11" x14ac:dyDescent="0.25">
      <c r="A26" s="81" t="s">
        <v>830</v>
      </c>
      <c r="B26" s="21" t="s">
        <v>220</v>
      </c>
      <c r="C26" s="4">
        <v>2.3663998877000001</v>
      </c>
      <c r="D26" s="5" t="str">
        <f>IF($B26="N/A","N/A",IF(C26&gt;1,"Yes","No"))</f>
        <v>Yes</v>
      </c>
      <c r="E26" s="4">
        <v>2.3870806208999999</v>
      </c>
      <c r="F26" s="5" t="str">
        <f>IF($B26="N/A","N/A",IF(E26&gt;1,"Yes","No"))</f>
        <v>Yes</v>
      </c>
      <c r="G26" s="4">
        <v>2.4229464681000001</v>
      </c>
      <c r="H26" s="5" t="str">
        <f>IF($B26="N/A","N/A",IF(G26&gt;1,"Yes","No"))</f>
        <v>Yes</v>
      </c>
      <c r="I26" s="6">
        <v>0.87390000000000001</v>
      </c>
      <c r="J26" s="6">
        <v>1.502</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99.783864223999998</v>
      </c>
      <c r="D31" s="94" t="str">
        <f>IF($B31="N/A","N/A",IF(C31&gt;=90,"Yes","No"))</f>
        <v>Yes</v>
      </c>
      <c r="E31" s="98">
        <v>99.790956101000006</v>
      </c>
      <c r="F31" s="94" t="str">
        <f>IF($B31="N/A","N/A",IF(E31&gt;=90,"Yes","No"))</f>
        <v>Yes</v>
      </c>
      <c r="G31" s="98">
        <v>99.808112983000001</v>
      </c>
      <c r="H31" s="94" t="str">
        <f>IF($B31="N/A","N/A",IF(G31&gt;=90,"Yes","No"))</f>
        <v>Yes</v>
      </c>
      <c r="I31" s="95">
        <v>7.1000000000000004E-3</v>
      </c>
      <c r="J31" s="95">
        <v>1.72E-2</v>
      </c>
      <c r="K31" s="96" t="str">
        <f t="shared" si="0"/>
        <v>Yes</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62238</v>
      </c>
      <c r="D6" s="5" t="str">
        <f>IF(OR($B6="N/A",$C6="N/A"),"N/A",IF(C6&lt;0,"No","Yes"))</f>
        <v>N/A</v>
      </c>
      <c r="E6" s="22">
        <v>208651</v>
      </c>
      <c r="F6" s="5" t="str">
        <f>IF($B6="N/A","N/A",IF(E6&lt;0,"No","Yes"))</f>
        <v>N/A</v>
      </c>
      <c r="G6" s="22">
        <v>202702</v>
      </c>
      <c r="H6" s="5" t="str">
        <f>IF($B6="N/A","N/A",IF(G6&lt;0,"No","Yes"))</f>
        <v>N/A</v>
      </c>
      <c r="I6" s="6">
        <v>235.2</v>
      </c>
      <c r="J6" s="6">
        <v>-2.85</v>
      </c>
      <c r="K6" s="85" t="str">
        <f t="shared" ref="K6:K35" si="0">IF(J6="Div by 0", "N/A", IF(J6="N/A","N/A", IF(J6&gt;30, "No", IF(J6&lt;-30, "No", "Yes"))))</f>
        <v>Yes</v>
      </c>
    </row>
    <row r="7" spans="1:11" x14ac:dyDescent="0.25">
      <c r="A7" s="81" t="s">
        <v>435</v>
      </c>
      <c r="B7" s="60" t="s">
        <v>213</v>
      </c>
      <c r="C7" s="5">
        <v>0.78248015680000005</v>
      </c>
      <c r="D7" s="5" t="str">
        <f t="shared" ref="D7:D17" si="1">IF(OR($B7="N/A",$C7="N/A"),"N/A",IF(C7&lt;0,"No","Yes"))</f>
        <v>N/A</v>
      </c>
      <c r="E7" s="5">
        <v>0.9086944227</v>
      </c>
      <c r="F7" s="5" t="str">
        <f t="shared" ref="F7:F17" si="2">IF($B7="N/A","N/A",IF(E7&lt;0,"No","Yes"))</f>
        <v>N/A</v>
      </c>
      <c r="G7" s="5">
        <v>0.97285670589999995</v>
      </c>
      <c r="H7" s="5" t="str">
        <f t="shared" ref="H7:H17" si="3">IF($B7="N/A","N/A",IF(G7&lt;0,"No","Yes"))</f>
        <v>N/A</v>
      </c>
      <c r="I7" s="6">
        <v>16.13</v>
      </c>
      <c r="J7" s="6">
        <v>7.0609999999999999</v>
      </c>
      <c r="K7" s="85" t="str">
        <f t="shared" si="0"/>
        <v>Yes</v>
      </c>
    </row>
    <row r="8" spans="1:11" x14ac:dyDescent="0.25">
      <c r="A8" s="81" t="s">
        <v>436</v>
      </c>
      <c r="B8" s="60" t="s">
        <v>213</v>
      </c>
      <c r="C8" s="5">
        <v>37.604036119</v>
      </c>
      <c r="D8" s="5" t="str">
        <f t="shared" si="1"/>
        <v>N/A</v>
      </c>
      <c r="E8" s="5">
        <v>41.401670731999999</v>
      </c>
      <c r="F8" s="5" t="str">
        <f t="shared" si="2"/>
        <v>N/A</v>
      </c>
      <c r="G8" s="5">
        <v>41.856025101</v>
      </c>
      <c r="H8" s="5" t="str">
        <f t="shared" si="3"/>
        <v>N/A</v>
      </c>
      <c r="I8" s="6">
        <v>10.1</v>
      </c>
      <c r="J8" s="6">
        <v>1.097</v>
      </c>
      <c r="K8" s="85" t="str">
        <f t="shared" si="0"/>
        <v>Yes</v>
      </c>
    </row>
    <row r="9" spans="1:11" x14ac:dyDescent="0.25">
      <c r="A9" s="81" t="s">
        <v>437</v>
      </c>
      <c r="B9" s="60" t="s">
        <v>213</v>
      </c>
      <c r="C9" s="5">
        <v>34.978630418999998</v>
      </c>
      <c r="D9" s="5" t="str">
        <f t="shared" si="1"/>
        <v>N/A</v>
      </c>
      <c r="E9" s="5">
        <v>31.576651921</v>
      </c>
      <c r="F9" s="5" t="str">
        <f t="shared" si="2"/>
        <v>N/A</v>
      </c>
      <c r="G9" s="5">
        <v>30.003650679</v>
      </c>
      <c r="H9" s="5" t="str">
        <f t="shared" si="3"/>
        <v>N/A</v>
      </c>
      <c r="I9" s="6">
        <v>-9.73</v>
      </c>
      <c r="J9" s="6">
        <v>-4.9800000000000004</v>
      </c>
      <c r="K9" s="85" t="str">
        <f t="shared" si="0"/>
        <v>Yes</v>
      </c>
    </row>
    <row r="10" spans="1:11" x14ac:dyDescent="0.25">
      <c r="A10" s="81" t="s">
        <v>438</v>
      </c>
      <c r="B10" s="60" t="s">
        <v>213</v>
      </c>
      <c r="C10" s="5">
        <v>26.319933160000001</v>
      </c>
      <c r="D10" s="5" t="str">
        <f t="shared" si="1"/>
        <v>N/A</v>
      </c>
      <c r="E10" s="5">
        <v>25.929902084999998</v>
      </c>
      <c r="F10" s="5" t="str">
        <f t="shared" si="2"/>
        <v>N/A</v>
      </c>
      <c r="G10" s="5">
        <v>26.973093507000002</v>
      </c>
      <c r="H10" s="5" t="str">
        <f t="shared" si="3"/>
        <v>N/A</v>
      </c>
      <c r="I10" s="6">
        <v>-1.48</v>
      </c>
      <c r="J10" s="6">
        <v>4.0229999999999997</v>
      </c>
      <c r="K10" s="85" t="str">
        <f t="shared" si="0"/>
        <v>Yes</v>
      </c>
    </row>
    <row r="11" spans="1:11" x14ac:dyDescent="0.25">
      <c r="A11" s="82" t="s">
        <v>324</v>
      </c>
      <c r="B11" s="60" t="s">
        <v>213</v>
      </c>
      <c r="C11" s="5">
        <v>29.072270960000001</v>
      </c>
      <c r="D11" s="5" t="str">
        <f t="shared" si="1"/>
        <v>N/A</v>
      </c>
      <c r="E11" s="5">
        <v>91.299346756000006</v>
      </c>
      <c r="F11" s="5" t="str">
        <f t="shared" si="2"/>
        <v>N/A</v>
      </c>
      <c r="G11" s="5">
        <v>98.860396049000002</v>
      </c>
      <c r="H11" s="5" t="str">
        <f t="shared" si="3"/>
        <v>N/A</v>
      </c>
      <c r="I11" s="6">
        <v>214</v>
      </c>
      <c r="J11" s="6">
        <v>8.282</v>
      </c>
      <c r="K11" s="85" t="str">
        <f t="shared" si="0"/>
        <v>Yes</v>
      </c>
    </row>
    <row r="12" spans="1:11" x14ac:dyDescent="0.25">
      <c r="A12" s="82" t="s">
        <v>310</v>
      </c>
      <c r="B12" s="60" t="s">
        <v>213</v>
      </c>
      <c r="C12" s="5">
        <v>98.107265658000003</v>
      </c>
      <c r="D12" s="5" t="str">
        <f t="shared" si="1"/>
        <v>N/A</v>
      </c>
      <c r="E12" s="5">
        <v>99.031876194999995</v>
      </c>
      <c r="F12" s="5" t="str">
        <f t="shared" si="2"/>
        <v>N/A</v>
      </c>
      <c r="G12" s="5">
        <v>98.701542165000006</v>
      </c>
      <c r="H12" s="5" t="str">
        <f t="shared" si="3"/>
        <v>N/A</v>
      </c>
      <c r="I12" s="6">
        <v>0.94240000000000002</v>
      </c>
      <c r="J12" s="6">
        <v>-0.33400000000000002</v>
      </c>
      <c r="K12" s="85" t="str">
        <f t="shared" si="0"/>
        <v>Yes</v>
      </c>
    </row>
    <row r="13" spans="1:11" x14ac:dyDescent="0.25">
      <c r="A13" s="82" t="s">
        <v>822</v>
      </c>
      <c r="B13" s="60" t="s">
        <v>213</v>
      </c>
      <c r="C13" s="5">
        <v>1.1090730429</v>
      </c>
      <c r="D13" s="5" t="str">
        <f t="shared" si="1"/>
        <v>N/A</v>
      </c>
      <c r="E13" s="5">
        <v>1.1466672473999999</v>
      </c>
      <c r="F13" s="5" t="str">
        <f t="shared" si="2"/>
        <v>N/A</v>
      </c>
      <c r="G13" s="5">
        <v>1.1564752336999999</v>
      </c>
      <c r="H13" s="5" t="str">
        <f t="shared" si="3"/>
        <v>N/A</v>
      </c>
      <c r="I13" s="6">
        <v>3.39</v>
      </c>
      <c r="J13" s="6">
        <v>0.85529999999999995</v>
      </c>
      <c r="K13" s="85" t="str">
        <f t="shared" si="0"/>
        <v>Yes</v>
      </c>
    </row>
    <row r="14" spans="1:11" x14ac:dyDescent="0.25">
      <c r="A14" s="82" t="s">
        <v>311</v>
      </c>
      <c r="B14" s="60" t="s">
        <v>213</v>
      </c>
      <c r="C14" s="5">
        <v>95.878723609000005</v>
      </c>
      <c r="D14" s="5" t="str">
        <f t="shared" si="1"/>
        <v>N/A</v>
      </c>
      <c r="E14" s="5">
        <v>96.060886359999998</v>
      </c>
      <c r="F14" s="5" t="str">
        <f t="shared" si="2"/>
        <v>N/A</v>
      </c>
      <c r="G14" s="5">
        <v>94.842182120000004</v>
      </c>
      <c r="H14" s="5" t="str">
        <f t="shared" si="3"/>
        <v>N/A</v>
      </c>
      <c r="I14" s="6">
        <v>0.19</v>
      </c>
      <c r="J14" s="6">
        <v>-1.27</v>
      </c>
      <c r="K14" s="85" t="str">
        <f t="shared" si="0"/>
        <v>Yes</v>
      </c>
    </row>
    <row r="15" spans="1:11" x14ac:dyDescent="0.25">
      <c r="A15" s="82" t="s">
        <v>823</v>
      </c>
      <c r="B15" s="60" t="s">
        <v>213</v>
      </c>
      <c r="C15" s="5">
        <v>9.9980895882999992</v>
      </c>
      <c r="D15" s="5" t="str">
        <f t="shared" si="1"/>
        <v>N/A</v>
      </c>
      <c r="E15" s="5">
        <v>9.9628851679999997</v>
      </c>
      <c r="F15" s="5" t="str">
        <f t="shared" si="2"/>
        <v>N/A</v>
      </c>
      <c r="G15" s="5">
        <v>9.9958646948999998</v>
      </c>
      <c r="H15" s="5" t="str">
        <f t="shared" si="3"/>
        <v>N/A</v>
      </c>
      <c r="I15" s="6">
        <v>-0.35199999999999998</v>
      </c>
      <c r="J15" s="6">
        <v>0.33100000000000002</v>
      </c>
      <c r="K15" s="85" t="str">
        <f t="shared" si="0"/>
        <v>Yes</v>
      </c>
    </row>
    <row r="16" spans="1:11" x14ac:dyDescent="0.25">
      <c r="A16" s="82" t="s">
        <v>832</v>
      </c>
      <c r="B16" s="60" t="s">
        <v>213</v>
      </c>
      <c r="C16" s="5">
        <v>4.2161068850000003</v>
      </c>
      <c r="D16" s="5" t="str">
        <f t="shared" si="1"/>
        <v>N/A</v>
      </c>
      <c r="E16" s="5">
        <v>4.2123843567000003</v>
      </c>
      <c r="F16" s="5" t="str">
        <f t="shared" si="2"/>
        <v>N/A</v>
      </c>
      <c r="G16" s="5">
        <v>4.3468240723999996</v>
      </c>
      <c r="H16" s="5" t="str">
        <f t="shared" si="3"/>
        <v>N/A</v>
      </c>
      <c r="I16" s="6">
        <v>-8.7999999999999995E-2</v>
      </c>
      <c r="J16" s="6">
        <v>3.1920000000000002</v>
      </c>
      <c r="K16" s="85" t="str">
        <f t="shared" si="0"/>
        <v>Yes</v>
      </c>
    </row>
    <row r="17" spans="1:11" x14ac:dyDescent="0.25">
      <c r="A17" s="82" t="s">
        <v>825</v>
      </c>
      <c r="B17" s="60" t="s">
        <v>213</v>
      </c>
      <c r="C17" s="5">
        <v>4.5992411356999998</v>
      </c>
      <c r="D17" s="5" t="str">
        <f t="shared" si="1"/>
        <v>N/A</v>
      </c>
      <c r="E17" s="5">
        <v>4.3978547546</v>
      </c>
      <c r="F17" s="5" t="str">
        <f t="shared" si="2"/>
        <v>N/A</v>
      </c>
      <c r="G17" s="5">
        <v>4.4672745149999997</v>
      </c>
      <c r="H17" s="5" t="str">
        <f t="shared" si="3"/>
        <v>N/A</v>
      </c>
      <c r="I17" s="6">
        <v>-4.38</v>
      </c>
      <c r="J17" s="6">
        <v>1.5780000000000001</v>
      </c>
      <c r="K17" s="85" t="str">
        <f t="shared" si="0"/>
        <v>Yes</v>
      </c>
    </row>
    <row r="18" spans="1:11" x14ac:dyDescent="0.25">
      <c r="A18" s="81" t="s">
        <v>312</v>
      </c>
      <c r="B18" s="21"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85" t="str">
        <f t="shared" si="0"/>
        <v>Yes</v>
      </c>
    </row>
    <row r="19" spans="1:11" x14ac:dyDescent="0.25">
      <c r="A19" s="81" t="s">
        <v>31</v>
      </c>
      <c r="B19" s="21" t="s">
        <v>214</v>
      </c>
      <c r="C19" s="5">
        <v>99.816832160000004</v>
      </c>
      <c r="D19" s="5" t="str">
        <f>IF(OR($B19="N/A",$C19="N/A"),"N/A",IF(C19&gt;100,"No",IF(C19&lt;95,"No","Yes")))</f>
        <v>Yes</v>
      </c>
      <c r="E19" s="5">
        <v>99.910855927</v>
      </c>
      <c r="F19" s="5" t="str">
        <f>IF(OR($B19="N/A",$E19="N/A"),"N/A",IF(E19&gt;100,"No",IF(E19&lt;98,"No","Yes")))</f>
        <v>Yes</v>
      </c>
      <c r="G19" s="5">
        <v>99.908733017000003</v>
      </c>
      <c r="H19" s="5" t="str">
        <f>IF($B19="N/A","N/A",IF(G19&gt;100,"No",IF(G19&lt;95,"No","Yes")))</f>
        <v>Yes</v>
      </c>
      <c r="I19" s="6">
        <v>9.4200000000000006E-2</v>
      </c>
      <c r="J19" s="6">
        <v>-2E-3</v>
      </c>
      <c r="K19" s="85" t="str">
        <f t="shared" si="0"/>
        <v>Yes</v>
      </c>
    </row>
    <row r="20" spans="1:11" x14ac:dyDescent="0.25">
      <c r="A20" s="82" t="s">
        <v>313</v>
      </c>
      <c r="B20" s="60"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85" t="str">
        <f t="shared" si="0"/>
        <v>Yes</v>
      </c>
    </row>
    <row r="21" spans="1:11" x14ac:dyDescent="0.25">
      <c r="A21" s="82" t="s">
        <v>833</v>
      </c>
      <c r="B21" s="60" t="s">
        <v>213</v>
      </c>
      <c r="C21" s="5">
        <v>0</v>
      </c>
      <c r="D21" s="5" t="str">
        <f t="shared" si="4"/>
        <v>N/A</v>
      </c>
      <c r="E21" s="5">
        <v>0</v>
      </c>
      <c r="F21" s="5" t="str">
        <f t="shared" si="5"/>
        <v>N/A</v>
      </c>
      <c r="G21" s="5">
        <v>0</v>
      </c>
      <c r="H21" s="5" t="str">
        <f t="shared" si="6"/>
        <v>N/A</v>
      </c>
      <c r="I21" s="6" t="s">
        <v>1747</v>
      </c>
      <c r="J21" s="6" t="s">
        <v>1747</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5.8147916064</v>
      </c>
      <c r="D23" s="5" t="str">
        <f t="shared" si="4"/>
        <v>N/A</v>
      </c>
      <c r="E23" s="5">
        <v>5.9489338655999999</v>
      </c>
      <c r="F23" s="5" t="str">
        <f t="shared" si="5"/>
        <v>N/A</v>
      </c>
      <c r="G23" s="5">
        <v>6.0562105948999996</v>
      </c>
      <c r="H23" s="5" t="str">
        <f t="shared" si="6"/>
        <v>N/A</v>
      </c>
      <c r="I23" s="6">
        <v>2.3069999999999999</v>
      </c>
      <c r="J23" s="6">
        <v>1.8029999999999999</v>
      </c>
      <c r="K23" s="85" t="str">
        <f t="shared" si="0"/>
        <v>Yes</v>
      </c>
    </row>
    <row r="24" spans="1:11" x14ac:dyDescent="0.25">
      <c r="A24" s="82" t="s">
        <v>315</v>
      </c>
      <c r="B24" s="60" t="s">
        <v>213</v>
      </c>
      <c r="C24" s="5">
        <v>3.5733796073000001</v>
      </c>
      <c r="D24" s="5" t="str">
        <f t="shared" si="4"/>
        <v>N/A</v>
      </c>
      <c r="E24" s="5">
        <v>3.4344431610999999</v>
      </c>
      <c r="F24" s="5" t="str">
        <f t="shared" si="5"/>
        <v>N/A</v>
      </c>
      <c r="G24" s="5">
        <v>3.2885714004</v>
      </c>
      <c r="H24" s="5" t="str">
        <f t="shared" si="6"/>
        <v>N/A</v>
      </c>
      <c r="I24" s="6">
        <v>-3.89</v>
      </c>
      <c r="J24" s="6">
        <v>-4.25</v>
      </c>
      <c r="K24" s="85" t="str">
        <f t="shared" si="0"/>
        <v>Yes</v>
      </c>
    </row>
    <row r="25" spans="1:11" x14ac:dyDescent="0.25">
      <c r="A25" s="82" t="s">
        <v>316</v>
      </c>
      <c r="B25" s="60" t="s">
        <v>213</v>
      </c>
      <c r="C25" s="5">
        <v>20.479449853999999</v>
      </c>
      <c r="D25" s="5" t="str">
        <f t="shared" si="4"/>
        <v>N/A</v>
      </c>
      <c r="E25" s="5">
        <v>21.038001256000001</v>
      </c>
      <c r="F25" s="5" t="str">
        <f t="shared" si="5"/>
        <v>N/A</v>
      </c>
      <c r="G25" s="5">
        <v>20.124616432</v>
      </c>
      <c r="H25" s="5" t="str">
        <f t="shared" si="6"/>
        <v>N/A</v>
      </c>
      <c r="I25" s="6">
        <v>2.7269999999999999</v>
      </c>
      <c r="J25" s="6">
        <v>-4.34</v>
      </c>
      <c r="K25" s="85" t="str">
        <f t="shared" si="0"/>
        <v>Yes</v>
      </c>
    </row>
    <row r="26" spans="1:11" x14ac:dyDescent="0.25">
      <c r="A26" s="82" t="s">
        <v>317</v>
      </c>
      <c r="B26" s="60" t="s">
        <v>213</v>
      </c>
      <c r="C26" s="5">
        <v>75.947170538999998</v>
      </c>
      <c r="D26" s="5" t="str">
        <f t="shared" si="4"/>
        <v>N/A</v>
      </c>
      <c r="E26" s="5">
        <v>75.527555582999994</v>
      </c>
      <c r="F26" s="5" t="str">
        <f t="shared" si="5"/>
        <v>N/A</v>
      </c>
      <c r="G26" s="5">
        <v>76.586812167999994</v>
      </c>
      <c r="H26" s="5" t="str">
        <f t="shared" si="6"/>
        <v>N/A</v>
      </c>
      <c r="I26" s="6">
        <v>-0.55300000000000005</v>
      </c>
      <c r="J26" s="6">
        <v>1.4019999999999999</v>
      </c>
      <c r="K26" s="85" t="str">
        <f t="shared" si="0"/>
        <v>Yes</v>
      </c>
    </row>
    <row r="27" spans="1:11" x14ac:dyDescent="0.25">
      <c r="A27" s="82" t="s">
        <v>318</v>
      </c>
      <c r="B27" s="60" t="s">
        <v>213</v>
      </c>
      <c r="C27" s="5">
        <v>68.467817088999993</v>
      </c>
      <c r="D27" s="5" t="str">
        <f t="shared" si="4"/>
        <v>N/A</v>
      </c>
      <c r="E27" s="5">
        <v>66.348591666999994</v>
      </c>
      <c r="F27" s="5" t="str">
        <f t="shared" si="5"/>
        <v>N/A</v>
      </c>
      <c r="G27" s="5">
        <v>66.283509783</v>
      </c>
      <c r="H27" s="5" t="str">
        <f t="shared" si="6"/>
        <v>N/A</v>
      </c>
      <c r="I27" s="6">
        <v>-3.1</v>
      </c>
      <c r="J27" s="6">
        <v>-9.8000000000000004E-2</v>
      </c>
      <c r="K27" s="85" t="str">
        <f t="shared" si="0"/>
        <v>Yes</v>
      </c>
    </row>
    <row r="28" spans="1:11" x14ac:dyDescent="0.25">
      <c r="A28" s="82" t="s">
        <v>830</v>
      </c>
      <c r="B28" s="60" t="s">
        <v>213</v>
      </c>
      <c r="C28" s="5">
        <v>2.2178912538</v>
      </c>
      <c r="D28" s="5" t="str">
        <f t="shared" si="4"/>
        <v>N/A</v>
      </c>
      <c r="E28" s="5">
        <v>2.1457919486999999</v>
      </c>
      <c r="F28" s="5" t="str">
        <f t="shared" si="5"/>
        <v>N/A</v>
      </c>
      <c r="G28" s="5">
        <v>2.1624168266999999</v>
      </c>
      <c r="H28" s="5" t="str">
        <f t="shared" si="6"/>
        <v>N/A</v>
      </c>
      <c r="I28" s="6">
        <v>-3.25</v>
      </c>
      <c r="J28" s="6">
        <v>0.77480000000000004</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100</v>
      </c>
      <c r="D30" s="5" t="str">
        <f t="shared" si="4"/>
        <v>N/A</v>
      </c>
      <c r="E30" s="5">
        <v>99.380223494999996</v>
      </c>
      <c r="F30" s="5" t="str">
        <f t="shared" si="5"/>
        <v>N/A</v>
      </c>
      <c r="G30" s="5">
        <v>97.876568571000007</v>
      </c>
      <c r="H30" s="5" t="str">
        <f t="shared" si="6"/>
        <v>N/A</v>
      </c>
      <c r="I30" s="6">
        <v>-0.62</v>
      </c>
      <c r="J30" s="6">
        <v>-1.51</v>
      </c>
      <c r="K30" s="85" t="str">
        <f t="shared" si="0"/>
        <v>Yes</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100</v>
      </c>
      <c r="D32" s="5" t="str">
        <f t="shared" si="4"/>
        <v>N/A</v>
      </c>
      <c r="E32" s="5">
        <v>100</v>
      </c>
      <c r="F32" s="5" t="str">
        <f t="shared" si="5"/>
        <v>N/A</v>
      </c>
      <c r="G32" s="5">
        <v>100</v>
      </c>
      <c r="H32" s="5" t="str">
        <f t="shared" si="6"/>
        <v>N/A</v>
      </c>
      <c r="I32" s="6">
        <v>0</v>
      </c>
      <c r="J32" s="6">
        <v>0</v>
      </c>
      <c r="K32" s="85" t="str">
        <f t="shared" si="0"/>
        <v>Yes</v>
      </c>
    </row>
    <row r="33" spans="1:11" x14ac:dyDescent="0.25">
      <c r="A33" s="82" t="s">
        <v>322</v>
      </c>
      <c r="B33" s="60" t="s">
        <v>213</v>
      </c>
      <c r="C33" s="5">
        <v>81.744271987999994</v>
      </c>
      <c r="D33" s="5" t="str">
        <f t="shared" si="4"/>
        <v>N/A</v>
      </c>
      <c r="E33" s="5">
        <v>77.108185438999996</v>
      </c>
      <c r="F33" s="5" t="str">
        <f t="shared" si="5"/>
        <v>N/A</v>
      </c>
      <c r="G33" s="5">
        <v>91.280303105000002</v>
      </c>
      <c r="H33" s="5" t="str">
        <f t="shared" si="6"/>
        <v>N/A</v>
      </c>
      <c r="I33" s="6">
        <v>-5.67</v>
      </c>
      <c r="J33" s="6">
        <v>18.38</v>
      </c>
      <c r="K33" s="85" t="str">
        <f t="shared" si="0"/>
        <v>Yes</v>
      </c>
    </row>
    <row r="34" spans="1:11" x14ac:dyDescent="0.25">
      <c r="A34" s="82" t="s">
        <v>323</v>
      </c>
      <c r="B34" s="60" t="s">
        <v>213</v>
      </c>
      <c r="C34" s="5">
        <v>23.612583952000001</v>
      </c>
      <c r="D34" s="5" t="str">
        <f t="shared" si="4"/>
        <v>N/A</v>
      </c>
      <c r="E34" s="5">
        <v>21.123790444000001</v>
      </c>
      <c r="F34" s="5" t="str">
        <f t="shared" si="5"/>
        <v>N/A</v>
      </c>
      <c r="G34" s="5">
        <v>21.420114256000002</v>
      </c>
      <c r="H34" s="5" t="str">
        <f t="shared" si="6"/>
        <v>N/A</v>
      </c>
      <c r="I34" s="6">
        <v>-10.5</v>
      </c>
      <c r="J34" s="6">
        <v>1.403</v>
      </c>
      <c r="K34" s="85" t="str">
        <f t="shared" si="0"/>
        <v>Yes</v>
      </c>
    </row>
    <row r="35" spans="1:11" x14ac:dyDescent="0.25">
      <c r="A35" s="82" t="s">
        <v>1705</v>
      </c>
      <c r="B35" s="60" t="s">
        <v>213</v>
      </c>
      <c r="C35" s="5">
        <v>19.663228253</v>
      </c>
      <c r="D35" s="5" t="str">
        <f t="shared" si="4"/>
        <v>N/A</v>
      </c>
      <c r="E35" s="5">
        <v>18.367992484999998</v>
      </c>
      <c r="F35" s="5" t="str">
        <f>IF($B35="N/A","N/A",IF(E35&lt;0,"No","Yes"))</f>
        <v>N/A</v>
      </c>
      <c r="G35" s="5">
        <v>18.822211917000001</v>
      </c>
      <c r="H35" s="5" t="str">
        <f t="shared" si="6"/>
        <v>N/A</v>
      </c>
      <c r="I35" s="6">
        <v>-6.59</v>
      </c>
      <c r="J35" s="6">
        <v>2.4729999999999999</v>
      </c>
      <c r="K35" s="85" t="str">
        <f t="shared" si="0"/>
        <v>Yes</v>
      </c>
    </row>
    <row r="36" spans="1:11" x14ac:dyDescent="0.25">
      <c r="A36" s="83" t="s">
        <v>372</v>
      </c>
      <c r="B36" s="1" t="s">
        <v>213</v>
      </c>
      <c r="C36" s="4">
        <v>79.435393168000004</v>
      </c>
      <c r="D36" s="5" t="str">
        <f t="shared" ref="D36:D39" si="7">IF($B36="N/A","N/A",IF(C36&lt;0,"No","Yes"))</f>
        <v>N/A</v>
      </c>
      <c r="E36" s="4">
        <v>78.684981140999994</v>
      </c>
      <c r="F36" s="5" t="str">
        <f t="shared" ref="F36:F39" si="8">IF($B36="N/A","N/A",IF(E36&lt;0,"No","Yes"))</f>
        <v>N/A</v>
      </c>
      <c r="G36" s="4">
        <v>79.899556985000004</v>
      </c>
      <c r="H36" s="5" t="str">
        <f t="shared" ref="H36:H39" si="9">IF($B36="N/A","N/A",IF(G36&lt;0,"No","Yes"))</f>
        <v>N/A</v>
      </c>
      <c r="I36" s="6">
        <v>-0.94499999999999995</v>
      </c>
      <c r="J36" s="6">
        <v>1.544</v>
      </c>
      <c r="K36" s="85" t="str">
        <f>IF(J36="Div by 0", "N/A", IF(J36="N/A","N/A", IF(J36&gt;30, "No", IF(J36&lt;-30, "No", "Yes"))))</f>
        <v>Yes</v>
      </c>
    </row>
    <row r="37" spans="1:11" x14ac:dyDescent="0.25">
      <c r="A37" s="83" t="s">
        <v>373</v>
      </c>
      <c r="B37" s="1" t="s">
        <v>213</v>
      </c>
      <c r="C37" s="4">
        <v>18.205919213000001</v>
      </c>
      <c r="D37" s="5" t="str">
        <f t="shared" si="7"/>
        <v>N/A</v>
      </c>
      <c r="E37" s="4">
        <v>18.483975634</v>
      </c>
      <c r="F37" s="5" t="str">
        <f t="shared" si="8"/>
        <v>N/A</v>
      </c>
      <c r="G37" s="4">
        <v>16.715671280999999</v>
      </c>
      <c r="H37" s="5" t="str">
        <f t="shared" si="9"/>
        <v>N/A</v>
      </c>
      <c r="I37" s="6">
        <v>1.5269999999999999</v>
      </c>
      <c r="J37" s="6">
        <v>-9.57</v>
      </c>
      <c r="K37" s="85" t="str">
        <f>IF(J37="Div by 0", "N/A", IF(J37="N/A","N/A", IF(J37&gt;30, "No", IF(J37&lt;-30, "No", "Yes"))))</f>
        <v>Yes</v>
      </c>
    </row>
    <row r="38" spans="1:11" x14ac:dyDescent="0.25">
      <c r="A38" s="83" t="s">
        <v>374</v>
      </c>
      <c r="B38" s="1" t="s">
        <v>213</v>
      </c>
      <c r="C38" s="4">
        <v>1.9280825200000001E-2</v>
      </c>
      <c r="D38" s="5" t="str">
        <f t="shared" si="7"/>
        <v>N/A</v>
      </c>
      <c r="E38" s="4">
        <v>6.47013434E-2</v>
      </c>
      <c r="F38" s="5" t="str">
        <f t="shared" si="8"/>
        <v>N/A</v>
      </c>
      <c r="G38" s="4">
        <v>0.53526852229999999</v>
      </c>
      <c r="H38" s="5" t="str">
        <f t="shared" si="9"/>
        <v>N/A</v>
      </c>
      <c r="I38" s="6">
        <v>235.6</v>
      </c>
      <c r="J38" s="6">
        <v>727.3</v>
      </c>
      <c r="K38" s="85" t="str">
        <f>IF(J38="Div by 0", "N/A", IF(J38="N/A","N/A", IF(J38&gt;30, "No", IF(J38&lt;-30, "No", "Yes"))))</f>
        <v>No</v>
      </c>
    </row>
    <row r="39" spans="1:11" x14ac:dyDescent="0.25">
      <c r="A39" s="100" t="s">
        <v>375</v>
      </c>
      <c r="B39" s="101" t="s">
        <v>213</v>
      </c>
      <c r="C39" s="98">
        <v>0.64912111569999997</v>
      </c>
      <c r="D39" s="94" t="str">
        <f t="shared" si="7"/>
        <v>N/A</v>
      </c>
      <c r="E39" s="98">
        <v>0.65324393359999999</v>
      </c>
      <c r="F39" s="94" t="str">
        <f t="shared" si="8"/>
        <v>N/A</v>
      </c>
      <c r="G39" s="98">
        <v>0.63590887119999995</v>
      </c>
      <c r="H39" s="94" t="str">
        <f t="shared" si="9"/>
        <v>N/A</v>
      </c>
      <c r="I39" s="95">
        <v>0.6351</v>
      </c>
      <c r="J39" s="95">
        <v>-2.65</v>
      </c>
      <c r="K39" s="96" t="str">
        <f>IF(J39="Div by 0", "N/A", IF(J39="N/A","N/A", IF(J39&gt;30, "No", IF(J39&lt;-30, "No", "Yes"))))</f>
        <v>Yes</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712395</v>
      </c>
      <c r="D7" s="18" t="str">
        <f>IF($B7="N/A","N/A",IF(C7&gt;15,"No",IF(C7&lt;-15,"No","Yes")))</f>
        <v>N/A</v>
      </c>
      <c r="E7" s="17">
        <v>777571</v>
      </c>
      <c r="F7" s="18" t="str">
        <f>IF($B7="N/A","N/A",IF(E7&gt;15,"No",IF(E7&lt;-15,"No","Yes")))</f>
        <v>N/A</v>
      </c>
      <c r="G7" s="17">
        <v>831587</v>
      </c>
      <c r="H7" s="18" t="str">
        <f>IF($B7="N/A","N/A",IF(G7&gt;15,"No",IF(G7&lt;-15,"No","Yes")))</f>
        <v>N/A</v>
      </c>
      <c r="I7" s="19">
        <v>9.1489999999999991</v>
      </c>
      <c r="J7" s="19">
        <v>6.9470000000000001</v>
      </c>
      <c r="K7" s="86" t="str">
        <f t="shared" ref="K7:K24" si="0">IF(J7="Div by 0", "N/A", IF(J7="N/A","N/A", IF(J7&gt;30, "No", IF(J7&lt;-30, "No", "Yes"))))</f>
        <v>Yes</v>
      </c>
    </row>
    <row r="8" spans="1:11" x14ac:dyDescent="0.25">
      <c r="A8" s="102" t="s">
        <v>362</v>
      </c>
      <c r="B8" s="16" t="s">
        <v>213</v>
      </c>
      <c r="C8" s="20">
        <v>99.862856981999997</v>
      </c>
      <c r="D8" s="18" t="str">
        <f>IF($B8="N/A","N/A",IF(C8&gt;15,"No",IF(C8&lt;-15,"No","Yes")))</f>
        <v>N/A</v>
      </c>
      <c r="E8" s="20">
        <v>90.324356232</v>
      </c>
      <c r="F8" s="18" t="str">
        <f>IF($B8="N/A","N/A",IF(E8&gt;15,"No",IF(E8&lt;-15,"No","Yes")))</f>
        <v>N/A</v>
      </c>
      <c r="G8" s="20">
        <v>85.479570988999996</v>
      </c>
      <c r="H8" s="18" t="str">
        <f>IF($B8="N/A","N/A",IF(G8&gt;15,"No",IF(G8&lt;-15,"No","Yes")))</f>
        <v>N/A</v>
      </c>
      <c r="I8" s="19">
        <v>-9.5500000000000007</v>
      </c>
      <c r="J8" s="19">
        <v>-5.36</v>
      </c>
      <c r="K8" s="86" t="str">
        <f t="shared" si="0"/>
        <v>Yes</v>
      </c>
    </row>
    <row r="9" spans="1:11" x14ac:dyDescent="0.25">
      <c r="A9" s="102" t="s">
        <v>119</v>
      </c>
      <c r="B9" s="21" t="s">
        <v>213</v>
      </c>
      <c r="C9" s="4">
        <v>0.1371430176</v>
      </c>
      <c r="D9" s="5" t="str">
        <f>IF($B9="N/A","N/A",IF(C9&gt;15,"No",IF(C9&lt;-15,"No","Yes")))</f>
        <v>N/A</v>
      </c>
      <c r="E9" s="4">
        <v>9.6756437676000004</v>
      </c>
      <c r="F9" s="5" t="str">
        <f>IF($B9="N/A","N/A",IF(E9&gt;15,"No",IF(E9&lt;-15,"No","Yes")))</f>
        <v>N/A</v>
      </c>
      <c r="G9" s="4">
        <v>14.520429010999999</v>
      </c>
      <c r="H9" s="5" t="str">
        <f>IF($B9="N/A","N/A",IF(G9&gt;15,"No",IF(G9&lt;-15,"No","Yes")))</f>
        <v>N/A</v>
      </c>
      <c r="I9" s="6">
        <v>6955</v>
      </c>
      <c r="J9" s="6">
        <v>50.07</v>
      </c>
      <c r="K9" s="85" t="str">
        <f t="shared" si="0"/>
        <v>No</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99.924199356000003</v>
      </c>
      <c r="D11" s="5" t="str">
        <f>IF(OR($B11="N/A",$C11="N/A"),"N/A",IF(C11&gt;100,"No",IF(C11&lt;95,"No","Yes")))</f>
        <v>Yes</v>
      </c>
      <c r="E11" s="4">
        <v>99.925408740999998</v>
      </c>
      <c r="F11" s="5" t="str">
        <f>IF(OR($B11="N/A",$E11="N/A"),"N/A",IF(E11&gt;100,"No",IF(E11&lt;95,"No","Yes")))</f>
        <v>Yes</v>
      </c>
      <c r="G11" s="4">
        <v>99.968734479999995</v>
      </c>
      <c r="H11" s="5" t="str">
        <f>IF($B11="N/A","N/A",IF(G11&gt;100,"No",IF(G11&lt;95,"No","Yes")))</f>
        <v>Yes</v>
      </c>
      <c r="I11" s="6">
        <v>1.1999999999999999E-3</v>
      </c>
      <c r="J11" s="6">
        <v>4.3400000000000001E-2</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96.335881076999996</v>
      </c>
      <c r="D13" s="5" t="str">
        <f t="shared" si="1"/>
        <v>Yes</v>
      </c>
      <c r="E13" s="4">
        <v>90.824117669000003</v>
      </c>
      <c r="F13" s="5" t="str">
        <f t="shared" si="2"/>
        <v>No</v>
      </c>
      <c r="G13" s="4">
        <v>87.361875545999993</v>
      </c>
      <c r="H13" s="5" t="str">
        <f t="shared" si="3"/>
        <v>No</v>
      </c>
      <c r="I13" s="6">
        <v>-5.72</v>
      </c>
      <c r="J13" s="6">
        <v>-3.81</v>
      </c>
      <c r="K13" s="85" t="str">
        <f t="shared" si="0"/>
        <v>Yes</v>
      </c>
    </row>
    <row r="14" spans="1:11" x14ac:dyDescent="0.25">
      <c r="A14" s="102" t="s">
        <v>13</v>
      </c>
      <c r="B14" s="21" t="s">
        <v>213</v>
      </c>
      <c r="C14" s="22">
        <v>711418</v>
      </c>
      <c r="D14" s="5" t="str">
        <f>IF($B14="N/A","N/A",IF(C14&gt;15,"No",IF(C14&lt;-15,"No","Yes")))</f>
        <v>N/A</v>
      </c>
      <c r="E14" s="22">
        <v>702336</v>
      </c>
      <c r="F14" s="5" t="str">
        <f>IF($B14="N/A","N/A",IF(E14&gt;15,"No",IF(E14&lt;-15,"No","Yes")))</f>
        <v>N/A</v>
      </c>
      <c r="G14" s="22">
        <v>710837</v>
      </c>
      <c r="H14" s="5" t="str">
        <f>IF($B14="N/A","N/A",IF(G14&gt;15,"No",IF(G14&lt;-15,"No","Yes")))</f>
        <v>N/A</v>
      </c>
      <c r="I14" s="6">
        <v>-1.28</v>
      </c>
      <c r="J14" s="6">
        <v>1.21</v>
      </c>
      <c r="K14" s="85" t="str">
        <f t="shared" si="0"/>
        <v>Yes</v>
      </c>
    </row>
    <row r="15" spans="1:11" x14ac:dyDescent="0.25">
      <c r="A15" s="102" t="s">
        <v>439</v>
      </c>
      <c r="B15" s="21" t="s">
        <v>215</v>
      </c>
      <c r="C15" s="4">
        <v>2.5785122108</v>
      </c>
      <c r="D15" s="5" t="str">
        <f>IF($B15="N/A","N/A",IF(C15&gt;20,"No",IF(C15&lt;5,"No","Yes")))</f>
        <v>No</v>
      </c>
      <c r="E15" s="4">
        <v>2.5779683798000002</v>
      </c>
      <c r="F15" s="5" t="str">
        <f>IF($B15="N/A","N/A",IF(E15&gt;20,"No",IF(E15&lt;5,"No","Yes")))</f>
        <v>No</v>
      </c>
      <c r="G15" s="4">
        <v>2.4141962222000002</v>
      </c>
      <c r="H15" s="5" t="str">
        <f>IF($B15="N/A","N/A",IF(G15&gt;20,"No",IF(G15&lt;5,"No","Yes")))</f>
        <v>No</v>
      </c>
      <c r="I15" s="6">
        <v>-2.1000000000000001E-2</v>
      </c>
      <c r="J15" s="6">
        <v>-6.35</v>
      </c>
      <c r="K15" s="85" t="str">
        <f t="shared" si="0"/>
        <v>Yes</v>
      </c>
    </row>
    <row r="16" spans="1:11" x14ac:dyDescent="0.25">
      <c r="A16" s="102" t="s">
        <v>440</v>
      </c>
      <c r="B16" s="16" t="s">
        <v>213</v>
      </c>
      <c r="C16" s="4">
        <v>97.421487788999997</v>
      </c>
      <c r="D16" s="5" t="str">
        <f>IF($B16="N/A","N/A",IF(C16&gt;15,"No",IF(C16&lt;-15,"No","Yes")))</f>
        <v>N/A</v>
      </c>
      <c r="E16" s="4">
        <v>97.422031619999998</v>
      </c>
      <c r="F16" s="5" t="str">
        <f>IF($B16="N/A","N/A",IF(E16&gt;15,"No",IF(E16&lt;-15,"No","Yes")))</f>
        <v>N/A</v>
      </c>
      <c r="G16" s="4">
        <v>97.585803777999999</v>
      </c>
      <c r="H16" s="5" t="str">
        <f>IF($B16="N/A","N/A",IF(G16&gt;15,"No",IF(G16&lt;-15,"No","Yes")))</f>
        <v>N/A</v>
      </c>
      <c r="I16" s="6">
        <v>5.9999999999999995E-4</v>
      </c>
      <c r="J16" s="6">
        <v>0.1681</v>
      </c>
      <c r="K16" s="85" t="str">
        <f t="shared" si="0"/>
        <v>Yes</v>
      </c>
    </row>
    <row r="17" spans="1:11" x14ac:dyDescent="0.25">
      <c r="A17" s="102" t="s">
        <v>441</v>
      </c>
      <c r="B17" s="21" t="s">
        <v>235</v>
      </c>
      <c r="C17" s="4">
        <v>0</v>
      </c>
      <c r="D17" s="5" t="str">
        <f>IF($B17="N/A","N/A",IF(C17&gt;1,"Yes","No"))</f>
        <v>No</v>
      </c>
      <c r="E17" s="4">
        <v>0</v>
      </c>
      <c r="F17" s="5" t="str">
        <f>IF($B17="N/A","N/A",IF(E17&gt;1,"Yes","No"))</f>
        <v>No</v>
      </c>
      <c r="G17" s="4">
        <v>0</v>
      </c>
      <c r="H17" s="5" t="str">
        <f>IF($B17="N/A","N/A",IF(G17&gt;1,"Yes","No"))</f>
        <v>No</v>
      </c>
      <c r="I17" s="6" t="s">
        <v>1747</v>
      </c>
      <c r="J17" s="6" t="s">
        <v>1747</v>
      </c>
      <c r="K17" s="85" t="str">
        <f t="shared" si="0"/>
        <v>N/A</v>
      </c>
    </row>
    <row r="18" spans="1:11" x14ac:dyDescent="0.25">
      <c r="A18" s="102" t="s">
        <v>857</v>
      </c>
      <c r="B18" s="21" t="s">
        <v>213</v>
      </c>
      <c r="C18" s="62" t="s">
        <v>1747</v>
      </c>
      <c r="D18" s="5" t="str">
        <f>IF($B18="N/A","N/A",IF(C18&gt;15,"No",IF(C18&lt;-15,"No","Yes")))</f>
        <v>N/A</v>
      </c>
      <c r="E18" s="62" t="s">
        <v>1747</v>
      </c>
      <c r="F18" s="5" t="str">
        <f>IF($B18="N/A","N/A",IF(E18&gt;15,"No",IF(E18&lt;-15,"No","Yes")))</f>
        <v>N/A</v>
      </c>
      <c r="G18" s="62" t="s">
        <v>1747</v>
      </c>
      <c r="H18" s="5" t="str">
        <f>IF($B18="N/A","N/A",IF(G18&gt;15,"No",IF(G18&lt;-15,"No","Yes")))</f>
        <v>N/A</v>
      </c>
      <c r="I18" s="6" t="s">
        <v>1747</v>
      </c>
      <c r="J18" s="6" t="s">
        <v>1747</v>
      </c>
      <c r="K18" s="85" t="str">
        <f t="shared" si="0"/>
        <v>N/A</v>
      </c>
    </row>
    <row r="19" spans="1:11" x14ac:dyDescent="0.25">
      <c r="A19" s="84" t="s">
        <v>131</v>
      </c>
      <c r="B19" s="21" t="s">
        <v>213</v>
      </c>
      <c r="C19" s="22">
        <v>4373</v>
      </c>
      <c r="D19" s="21" t="s">
        <v>213</v>
      </c>
      <c r="E19" s="22">
        <v>3629</v>
      </c>
      <c r="F19" s="21" t="s">
        <v>213</v>
      </c>
      <c r="G19" s="22">
        <v>1292</v>
      </c>
      <c r="H19" s="5" t="str">
        <f>IF($B19="N/A","N/A",IF(G19&gt;15,"No",IF(G19&lt;-15,"No","Yes")))</f>
        <v>N/A</v>
      </c>
      <c r="I19" s="6">
        <v>-17</v>
      </c>
      <c r="J19" s="6">
        <v>-64.400000000000006</v>
      </c>
      <c r="K19" s="85" t="str">
        <f t="shared" si="0"/>
        <v>No</v>
      </c>
    </row>
    <row r="20" spans="1:11" x14ac:dyDescent="0.25">
      <c r="A20" s="84" t="s">
        <v>346</v>
      </c>
      <c r="B20" s="16" t="s">
        <v>213</v>
      </c>
      <c r="C20" s="4">
        <v>0.6138448473</v>
      </c>
      <c r="D20" s="21" t="s">
        <v>213</v>
      </c>
      <c r="E20" s="4">
        <v>0.46670979239999999</v>
      </c>
      <c r="F20" s="21" t="s">
        <v>213</v>
      </c>
      <c r="G20" s="4">
        <v>0.15536558410000001</v>
      </c>
      <c r="H20" s="5" t="str">
        <f>IF($B20="N/A","N/A",IF(G20&gt;15,"No",IF(G20&lt;-15,"No","Yes")))</f>
        <v>N/A</v>
      </c>
      <c r="I20" s="6">
        <v>-24</v>
      </c>
      <c r="J20" s="6">
        <v>-66.7</v>
      </c>
      <c r="K20" s="85" t="str">
        <f t="shared" si="0"/>
        <v>No</v>
      </c>
    </row>
    <row r="21" spans="1:11" ht="25" x14ac:dyDescent="0.25">
      <c r="A21" s="84" t="s">
        <v>836</v>
      </c>
      <c r="B21" s="21" t="s">
        <v>213</v>
      </c>
      <c r="C21" s="62">
        <v>3764.3974388000001</v>
      </c>
      <c r="D21" s="5" t="str">
        <f>IF($B21="N/A","N/A",IF(C21&gt;60,"No",IF(C21&lt;15,"No","Yes")))</f>
        <v>N/A</v>
      </c>
      <c r="E21" s="62">
        <v>3837.0639295000001</v>
      </c>
      <c r="F21" s="5" t="str">
        <f>IF($B21="N/A","N/A",IF(E21&gt;60,"No",IF(E21&lt;15,"No","Yes")))</f>
        <v>N/A</v>
      </c>
      <c r="G21" s="62">
        <v>3910.4613002999999</v>
      </c>
      <c r="H21" s="5" t="str">
        <f>IF($B21="N/A","N/A",IF(G21&gt;60,"No",IF(G21&lt;15,"No","Yes")))</f>
        <v>N/A</v>
      </c>
      <c r="I21" s="6">
        <v>1.93</v>
      </c>
      <c r="J21" s="6">
        <v>1.913</v>
      </c>
      <c r="K21" s="85" t="str">
        <f t="shared" si="0"/>
        <v>Yes</v>
      </c>
    </row>
    <row r="22" spans="1:11" x14ac:dyDescent="0.25">
      <c r="A22" s="84" t="s">
        <v>27</v>
      </c>
      <c r="B22" s="21" t="s">
        <v>217</v>
      </c>
      <c r="C22" s="22">
        <v>0</v>
      </c>
      <c r="D22" s="5" t="str">
        <f>IF($B22="N/A","N/A",IF(C22="N/A","N/A",IF(C22=0,"Yes","No")))</f>
        <v>Yes</v>
      </c>
      <c r="E22" s="22">
        <v>11</v>
      </c>
      <c r="F22" s="5" t="str">
        <f>IF($B22="N/A","N/A",IF(E22="N/A","N/A",IF(E22=0,"Yes","No")))</f>
        <v>No</v>
      </c>
      <c r="G22" s="22">
        <v>0</v>
      </c>
      <c r="H22" s="5" t="str">
        <f>IF($B22="N/A","N/A",IF(G22=0,"Yes","No"))</f>
        <v>Yes</v>
      </c>
      <c r="I22" s="6" t="s">
        <v>1747</v>
      </c>
      <c r="J22" s="6">
        <v>-100</v>
      </c>
      <c r="K22" s="85" t="str">
        <f t="shared" si="0"/>
        <v>No</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693074</v>
      </c>
      <c r="D6" s="5" t="str">
        <f>IF($B6="N/A","N/A",IF(C6&gt;15,"No",IF(C6&lt;-15,"No","Yes")))</f>
        <v>N/A</v>
      </c>
      <c r="E6" s="22">
        <v>684230</v>
      </c>
      <c r="F6" s="5" t="str">
        <f>IF($B6="N/A","N/A",IF(E6&gt;15,"No",IF(E6&lt;-15,"No","Yes")))</f>
        <v>N/A</v>
      </c>
      <c r="G6" s="22">
        <v>693676</v>
      </c>
      <c r="H6" s="5" t="str">
        <f>IF($B6="N/A","N/A",IF(G6&gt;15,"No",IF(G6&lt;-15,"No","Yes")))</f>
        <v>N/A</v>
      </c>
      <c r="I6" s="6">
        <v>-1.28</v>
      </c>
      <c r="J6" s="6">
        <v>1.381</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162.80806638999999</v>
      </c>
      <c r="D9" s="5" t="str">
        <f>IF($B9="N/A","N/A",IF(C9&gt;100,"No",IF(C9&lt;50,"No","Yes")))</f>
        <v>No</v>
      </c>
      <c r="E9" s="23">
        <v>164.85904733999999</v>
      </c>
      <c r="F9" s="5" t="str">
        <f>IF($B9="N/A","N/A",IF(E9&gt;100,"No",IF(E9&lt;50,"No","Yes")))</f>
        <v>No</v>
      </c>
      <c r="G9" s="23">
        <v>167.39684603000001</v>
      </c>
      <c r="H9" s="5" t="str">
        <f>IF($B9="N/A","N/A",IF(G9&gt;100,"No",IF(G9&lt;50,"No","Yes")))</f>
        <v>No</v>
      </c>
      <c r="I9" s="6">
        <v>1.26</v>
      </c>
      <c r="J9" s="6">
        <v>1.5389999999999999</v>
      </c>
      <c r="K9" s="85" t="str">
        <f t="shared" si="0"/>
        <v>Yes</v>
      </c>
    </row>
    <row r="10" spans="1:11" ht="25" x14ac:dyDescent="0.25">
      <c r="A10" s="104" t="s">
        <v>839</v>
      </c>
      <c r="B10" s="21" t="s">
        <v>213</v>
      </c>
      <c r="C10" s="23">
        <v>486.0310399</v>
      </c>
      <c r="D10" s="5" t="str">
        <f>IF($B10="N/A","N/A",IF(C10&gt;15,"No",IF(C10&lt;-15,"No","Yes")))</f>
        <v>N/A</v>
      </c>
      <c r="E10" s="23">
        <v>500.54127441000003</v>
      </c>
      <c r="F10" s="5" t="str">
        <f>IF($B10="N/A","N/A",IF(E10&gt;15,"No",IF(E10&lt;-15,"No","Yes")))</f>
        <v>N/A</v>
      </c>
      <c r="G10" s="23">
        <v>531.49900990000003</v>
      </c>
      <c r="H10" s="5" t="str">
        <f>IF($B10="N/A","N/A",IF(G10&gt;15,"No",IF(G10&lt;-15,"No","Yes")))</f>
        <v>N/A</v>
      </c>
      <c r="I10" s="6">
        <v>2.9849999999999999</v>
      </c>
      <c r="J10" s="6">
        <v>6.1849999999999996</v>
      </c>
      <c r="K10" s="85" t="str">
        <f t="shared" si="0"/>
        <v>Yes</v>
      </c>
    </row>
    <row r="11" spans="1:11" ht="25" x14ac:dyDescent="0.25">
      <c r="A11" s="104" t="s">
        <v>840</v>
      </c>
      <c r="B11" s="21" t="s">
        <v>213</v>
      </c>
      <c r="C11" s="23">
        <v>594.97194533000004</v>
      </c>
      <c r="D11" s="5" t="str">
        <f>IF($B11="N/A","N/A",IF(C11&gt;15,"No",IF(C11&lt;-15,"No","Yes")))</f>
        <v>N/A</v>
      </c>
      <c r="E11" s="23">
        <v>588.84441928000001</v>
      </c>
      <c r="F11" s="5" t="str">
        <f>IF($B11="N/A","N/A",IF(E11&gt;15,"No",IF(E11&lt;-15,"No","Yes")))</f>
        <v>N/A</v>
      </c>
      <c r="G11" s="23">
        <v>586.55098396000005</v>
      </c>
      <c r="H11" s="5" t="str">
        <f>IF($B11="N/A","N/A",IF(G11&gt;15,"No",IF(G11&lt;-15,"No","Yes")))</f>
        <v>N/A</v>
      </c>
      <c r="I11" s="6">
        <v>-1.03</v>
      </c>
      <c r="J11" s="6">
        <v>-0.38900000000000001</v>
      </c>
      <c r="K11" s="85" t="str">
        <f t="shared" si="0"/>
        <v>Yes</v>
      </c>
    </row>
    <row r="12" spans="1:11" ht="25" x14ac:dyDescent="0.25">
      <c r="A12" s="104" t="s">
        <v>841</v>
      </c>
      <c r="B12" s="21" t="s">
        <v>213</v>
      </c>
      <c r="C12" s="23">
        <v>485.32421302</v>
      </c>
      <c r="D12" s="5" t="str">
        <f>IF($B12="N/A","N/A",IF(C12&gt;15,"No",IF(C12&lt;-15,"No","Yes")))</f>
        <v>N/A</v>
      </c>
      <c r="E12" s="23">
        <v>491.56082201999999</v>
      </c>
      <c r="F12" s="5" t="str">
        <f>IF($B12="N/A","N/A",IF(E12&gt;15,"No",IF(E12&lt;-15,"No","Yes")))</f>
        <v>N/A</v>
      </c>
      <c r="G12" s="23">
        <v>471.82204775999998</v>
      </c>
      <c r="H12" s="5" t="str">
        <f>IF($B12="N/A","N/A",IF(G12&gt;15,"No",IF(G12&lt;-15,"No","Yes")))</f>
        <v>N/A</v>
      </c>
      <c r="I12" s="6">
        <v>1.2849999999999999</v>
      </c>
      <c r="J12" s="6">
        <v>-4.0199999999999996</v>
      </c>
      <c r="K12" s="85" t="str">
        <f t="shared" si="0"/>
        <v>Yes</v>
      </c>
    </row>
    <row r="13" spans="1:11" x14ac:dyDescent="0.25">
      <c r="A13" s="104" t="s">
        <v>650</v>
      </c>
      <c r="B13" s="21" t="s">
        <v>237</v>
      </c>
      <c r="C13" s="4">
        <v>92.972467585999993</v>
      </c>
      <c r="D13" s="5" t="str">
        <f>IF($B13="N/A","N/A",IF(C13&gt;99,"No",IF(C13&lt;75,"No","Yes")))</f>
        <v>Yes</v>
      </c>
      <c r="E13" s="4">
        <v>93.163409963999996</v>
      </c>
      <c r="F13" s="5" t="str">
        <f>IF($B13="N/A","N/A",IF(E13&gt;99,"No",IF(E13&lt;75,"No","Yes")))</f>
        <v>Yes</v>
      </c>
      <c r="G13" s="4">
        <v>93.361454050999996</v>
      </c>
      <c r="H13" s="5" t="str">
        <f>IF($B13="N/A","N/A",IF(G13&gt;99,"No",IF(G13&lt;75,"No","Yes")))</f>
        <v>Yes</v>
      </c>
      <c r="I13" s="6">
        <v>0.2054</v>
      </c>
      <c r="J13" s="6">
        <v>0.21260000000000001</v>
      </c>
      <c r="K13" s="85" t="str">
        <f t="shared" ref="K13:K24" si="1">IF(J13="Div by 0", "N/A", IF(J13="N/A","N/A", IF(J13&gt;30, "No", IF(J13&lt;-30, "No", "Yes"))))</f>
        <v>Yes</v>
      </c>
    </row>
    <row r="14" spans="1:11" x14ac:dyDescent="0.25">
      <c r="A14" s="104" t="s">
        <v>492</v>
      </c>
      <c r="B14" s="21" t="s">
        <v>213</v>
      </c>
      <c r="C14" s="5">
        <v>99.319643434</v>
      </c>
      <c r="D14" s="5" t="str">
        <f>IF($B14="N/A","N/A",IF(C14&gt;15,"No",IF(C14&lt;-15,"No","Yes")))</f>
        <v>N/A</v>
      </c>
      <c r="E14" s="5">
        <v>99.316026932</v>
      </c>
      <c r="F14" s="5" t="str">
        <f>IF($B14="N/A","N/A",IF(E14&gt;15,"No",IF(E14&lt;-15,"No","Yes")))</f>
        <v>N/A</v>
      </c>
      <c r="G14" s="5">
        <v>99.398881453000001</v>
      </c>
      <c r="H14" s="5" t="str">
        <f>IF($B14="N/A","N/A",IF(G14&gt;15,"No",IF(G14&lt;-15,"No","Yes")))</f>
        <v>N/A</v>
      </c>
      <c r="I14" s="6">
        <v>-4.0000000000000001E-3</v>
      </c>
      <c r="J14" s="6">
        <v>8.3400000000000002E-2</v>
      </c>
      <c r="K14" s="85" t="str">
        <f t="shared" si="1"/>
        <v>Yes</v>
      </c>
    </row>
    <row r="15" spans="1:11" x14ac:dyDescent="0.25">
      <c r="A15" s="104" t="s">
        <v>842</v>
      </c>
      <c r="B15" s="21" t="s">
        <v>213</v>
      </c>
      <c r="C15" s="22">
        <v>29.034283670000001</v>
      </c>
      <c r="D15" s="5" t="str">
        <f>IF($B15="N/A","N/A",IF(C15&gt;15,"No",IF(C15&lt;-15,"No","Yes")))</f>
        <v>N/A</v>
      </c>
      <c r="E15" s="6">
        <v>28.978540244000001</v>
      </c>
      <c r="F15" s="5" t="str">
        <f>IF($B15="N/A","N/A",IF(E15&gt;15,"No",IF(E15&lt;-15,"No","Yes")))</f>
        <v>N/A</v>
      </c>
      <c r="G15" s="6">
        <v>28.958641237999998</v>
      </c>
      <c r="H15" s="5" t="str">
        <f>IF($B15="N/A","N/A",IF(G15&gt;15,"No",IF(G15&lt;-15,"No","Yes")))</f>
        <v>N/A</v>
      </c>
      <c r="I15" s="6">
        <v>-0.192</v>
      </c>
      <c r="J15" s="6">
        <v>-6.9000000000000006E-2</v>
      </c>
      <c r="K15" s="85" t="str">
        <f t="shared" si="1"/>
        <v>Yes</v>
      </c>
    </row>
    <row r="16" spans="1:11" x14ac:dyDescent="0.25">
      <c r="A16" s="105" t="s">
        <v>651</v>
      </c>
      <c r="B16" s="29" t="s">
        <v>238</v>
      </c>
      <c r="C16" s="5">
        <v>6.0638546533</v>
      </c>
      <c r="D16" s="5" t="str">
        <f>IF($B16="N/A","N/A",IF(C16&gt;20,"No",IF(C16&lt;=0,"No","Yes")))</f>
        <v>Yes</v>
      </c>
      <c r="E16" s="5">
        <v>5.8689329610999996</v>
      </c>
      <c r="F16" s="5" t="str">
        <f>IF($B16="N/A","N/A",IF(E16&gt;20,"No",IF(E16&lt;=0,"No","Yes")))</f>
        <v>Yes</v>
      </c>
      <c r="G16" s="5">
        <v>5.6425478176999997</v>
      </c>
      <c r="H16" s="5" t="str">
        <f>IF($B16="N/A","N/A",IF(G16&gt;20,"No",IF(G16&lt;=0,"No","Yes")))</f>
        <v>Yes</v>
      </c>
      <c r="I16" s="6">
        <v>-3.21</v>
      </c>
      <c r="J16" s="6">
        <v>-3.86</v>
      </c>
      <c r="K16" s="85" t="str">
        <f t="shared" si="1"/>
        <v>Yes</v>
      </c>
    </row>
    <row r="17" spans="1:11" x14ac:dyDescent="0.25">
      <c r="A17" s="105" t="s">
        <v>369</v>
      </c>
      <c r="B17" s="21" t="s">
        <v>213</v>
      </c>
      <c r="C17" s="5">
        <v>99.919099626000005</v>
      </c>
      <c r="D17" s="5" t="str">
        <f>IF($B17="N/A","N/A",IF(C17&gt;15,"No",IF(C17&lt;-15,"No","Yes")))</f>
        <v>N/A</v>
      </c>
      <c r="E17" s="5">
        <v>99.892920287999999</v>
      </c>
      <c r="F17" s="5" t="str">
        <f>IF($B17="N/A","N/A",IF(E17&gt;15,"No",IF(E17&lt;-15,"No","Yes")))</f>
        <v>N/A</v>
      </c>
      <c r="G17" s="5">
        <v>99.874811578999996</v>
      </c>
      <c r="H17" s="5" t="str">
        <f>IF($B17="N/A","N/A",IF(G17&gt;15,"No",IF(G17&lt;-15,"No","Yes")))</f>
        <v>N/A</v>
      </c>
      <c r="I17" s="6">
        <v>-2.5999999999999999E-2</v>
      </c>
      <c r="J17" s="6">
        <v>-1.7999999999999999E-2</v>
      </c>
      <c r="K17" s="85" t="str">
        <f t="shared" si="1"/>
        <v>Yes</v>
      </c>
    </row>
    <row r="18" spans="1:11" x14ac:dyDescent="0.25">
      <c r="A18" s="105" t="s">
        <v>843</v>
      </c>
      <c r="B18" s="21" t="s">
        <v>213</v>
      </c>
      <c r="C18" s="6">
        <v>28.906174838999998</v>
      </c>
      <c r="D18" s="5" t="str">
        <f>IF($B18="N/A","N/A",IF(C18&gt;15,"No",IF(C18&lt;-15,"No","Yes")))</f>
        <v>N/A</v>
      </c>
      <c r="E18" s="6">
        <v>28.876626613999999</v>
      </c>
      <c r="F18" s="5" t="str">
        <f>IF($B18="N/A","N/A",IF(E18&gt;15,"No",IF(E18&lt;-15,"No","Yes")))</f>
        <v>N/A</v>
      </c>
      <c r="G18" s="6">
        <v>28.807684436999999</v>
      </c>
      <c r="H18" s="5" t="str">
        <f>IF($B18="N/A","N/A",IF(G18&gt;15,"No",IF(G18&lt;-15,"No","Yes")))</f>
        <v>N/A</v>
      </c>
      <c r="I18" s="6">
        <v>-0.10199999999999999</v>
      </c>
      <c r="J18" s="6">
        <v>-0.23899999999999999</v>
      </c>
      <c r="K18" s="85" t="str">
        <f t="shared" si="1"/>
        <v>Yes</v>
      </c>
    </row>
    <row r="19" spans="1:11" x14ac:dyDescent="0.25">
      <c r="A19" s="104" t="s">
        <v>652</v>
      </c>
      <c r="B19" s="29" t="s">
        <v>239</v>
      </c>
      <c r="C19" s="5">
        <v>0.68304394619999997</v>
      </c>
      <c r="D19" s="5" t="str">
        <f>IF($B19="N/A","N/A",IF(C19&gt;10,"No",IF(C19&lt;=0,"No","Yes")))</f>
        <v>Yes</v>
      </c>
      <c r="E19" s="5">
        <v>0.68997266999999995</v>
      </c>
      <c r="F19" s="5" t="str">
        <f>IF($B19="N/A","N/A",IF(E19&gt;10,"No",IF(E19&lt;=0,"No","Yes")))</f>
        <v>Yes</v>
      </c>
      <c r="G19" s="5">
        <v>0.70176854899999996</v>
      </c>
      <c r="H19" s="5" t="str">
        <f>IF($B19="N/A","N/A",IF(G19&gt;10,"No",IF(G19&lt;=0,"No","Yes")))</f>
        <v>Yes</v>
      </c>
      <c r="I19" s="6">
        <v>1.014</v>
      </c>
      <c r="J19" s="6">
        <v>1.71</v>
      </c>
      <c r="K19" s="85" t="str">
        <f t="shared" si="1"/>
        <v>Yes</v>
      </c>
    </row>
    <row r="20" spans="1:11" x14ac:dyDescent="0.25">
      <c r="A20" s="104"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85" t="str">
        <f t="shared" si="1"/>
        <v>Yes</v>
      </c>
    </row>
    <row r="21" spans="1:11" x14ac:dyDescent="0.25">
      <c r="A21" s="104" t="s">
        <v>844</v>
      </c>
      <c r="B21" s="21" t="s">
        <v>213</v>
      </c>
      <c r="C21" s="6">
        <v>16.444444443999998</v>
      </c>
      <c r="D21" s="5" t="str">
        <f>IF($B21="N/A","N/A",IF(C21&gt;15,"No",IF(C21&lt;-15,"No","Yes")))</f>
        <v>N/A</v>
      </c>
      <c r="E21" s="6">
        <v>17.209065876</v>
      </c>
      <c r="F21" s="5" t="str">
        <f>IF($B21="N/A","N/A",IF(E21&gt;15,"No",IF(E21&lt;-15,"No","Yes")))</f>
        <v>N/A</v>
      </c>
      <c r="G21" s="6">
        <v>17.484593262000001</v>
      </c>
      <c r="H21" s="5" t="str">
        <f>IF($B21="N/A","N/A",IF(G21&gt;15,"No",IF(G21&lt;-15,"No","Yes")))</f>
        <v>N/A</v>
      </c>
      <c r="I21" s="6">
        <v>4.6500000000000004</v>
      </c>
      <c r="J21" s="6">
        <v>1.601</v>
      </c>
      <c r="K21" s="85" t="str">
        <f t="shared" si="1"/>
        <v>Yes</v>
      </c>
    </row>
    <row r="22" spans="1:11" x14ac:dyDescent="0.25">
      <c r="A22" s="104" t="s">
        <v>1682</v>
      </c>
      <c r="B22" s="29" t="s">
        <v>224</v>
      </c>
      <c r="C22" s="5">
        <v>0.28063381399999998</v>
      </c>
      <c r="D22" s="5" t="str">
        <f>IF($B22="N/A","N/A",IF(C22&gt;5,"No",IF(C22&lt;=0,"No","Yes")))</f>
        <v>Yes</v>
      </c>
      <c r="E22" s="5">
        <v>0.27768440439999997</v>
      </c>
      <c r="F22" s="5" t="str">
        <f>IF($B22="N/A","N/A",IF(E22&gt;5,"No",IF(E22&lt;=0,"No","Yes")))</f>
        <v>Yes</v>
      </c>
      <c r="G22" s="5">
        <v>0.29422958269999999</v>
      </c>
      <c r="H22" s="5" t="str">
        <f>IF($B22="N/A","N/A",IF(G22&gt;5,"No",IF(G22&lt;=0,"No","Yes")))</f>
        <v>Yes</v>
      </c>
      <c r="I22" s="6">
        <v>-1.05</v>
      </c>
      <c r="J22" s="6">
        <v>5.9580000000000002</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10.861182519</v>
      </c>
      <c r="D24" s="5" t="str">
        <f>IF($B24="N/A","N/A",IF(C24&gt;15,"No",IF(C24&lt;-15,"No","Yes")))</f>
        <v>N/A</v>
      </c>
      <c r="E24" s="6">
        <v>10.782105263</v>
      </c>
      <c r="F24" s="5" t="str">
        <f>IF($B24="N/A","N/A",IF(E24&gt;15,"No",IF(E24&lt;-15,"No","Yes")))</f>
        <v>N/A</v>
      </c>
      <c r="G24" s="6">
        <v>11.982361587</v>
      </c>
      <c r="H24" s="5" t="str">
        <f>IF($B24="N/A","N/A",IF(G24&gt;15,"No",IF(G24&lt;-15,"No","Yes")))</f>
        <v>N/A</v>
      </c>
      <c r="I24" s="6">
        <v>-0.72799999999999998</v>
      </c>
      <c r="J24" s="6">
        <v>11.13</v>
      </c>
      <c r="K24" s="85" t="str">
        <f t="shared" si="1"/>
        <v>Yes</v>
      </c>
    </row>
    <row r="25" spans="1:11" x14ac:dyDescent="0.25">
      <c r="A25" s="104" t="s">
        <v>15</v>
      </c>
      <c r="B25" s="21" t="s">
        <v>240</v>
      </c>
      <c r="C25" s="5">
        <v>6.7316044173999998</v>
      </c>
      <c r="D25" s="5" t="str">
        <f>IF($B25="N/A","N/A",IF(C25&gt;20,"No",IF(C25&lt;1,"No","Yes")))</f>
        <v>Yes</v>
      </c>
      <c r="E25" s="5">
        <v>6.4263478655000004</v>
      </c>
      <c r="F25" s="5" t="str">
        <f>IF($B25="N/A","N/A",IF(E25&gt;20,"No",IF(E25&lt;1,"No","Yes")))</f>
        <v>Yes</v>
      </c>
      <c r="G25" s="5">
        <v>6.1596480200999997</v>
      </c>
      <c r="H25" s="5" t="str">
        <f>IF($B25="N/A","N/A",IF(G25&gt;20,"No",IF(G25&lt;1,"No","Yes")))</f>
        <v>Yes</v>
      </c>
      <c r="I25" s="6">
        <v>-4.53</v>
      </c>
      <c r="J25" s="6">
        <v>-4.1500000000000004</v>
      </c>
      <c r="K25" s="85" t="str">
        <f t="shared" ref="K25:K34" si="2">IF(J25="Div by 0", "N/A", IF(J25="N/A","N/A", IF(J25&gt;30, "No", IF(J25&lt;-30, "No", "Yes"))))</f>
        <v>Yes</v>
      </c>
    </row>
    <row r="26" spans="1:11" x14ac:dyDescent="0.25">
      <c r="A26" s="104" t="s">
        <v>159</v>
      </c>
      <c r="B26" s="21" t="s">
        <v>214</v>
      </c>
      <c r="C26" s="5">
        <v>99.999855714999995</v>
      </c>
      <c r="D26" s="5" t="str">
        <f>IF($B26="N/A","N/A",IF(C26&gt;100,"No",IF(C26&lt;95,"No","Yes")))</f>
        <v>Yes</v>
      </c>
      <c r="E26" s="5">
        <v>99.999561550999999</v>
      </c>
      <c r="F26" s="5" t="str">
        <f>IF($B26="N/A","N/A",IF(E26&gt;100,"No",IF(E26&lt;95,"No","Yes")))</f>
        <v>Yes</v>
      </c>
      <c r="G26" s="5">
        <v>99.999423362000002</v>
      </c>
      <c r="H26" s="5" t="str">
        <f>IF($B26="N/A","N/A",IF(G26&gt;100,"No",IF(G26&lt;95,"No","Yes")))</f>
        <v>Yes</v>
      </c>
      <c r="I26" s="6">
        <v>0</v>
      </c>
      <c r="J26" s="6">
        <v>0</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10.135714224000001</v>
      </c>
      <c r="D28" s="5" t="str">
        <f>IF($B28="N/A","N/A",IF(C28&gt;30,"No",IF(C28&lt;5,"No","Yes")))</f>
        <v>Yes</v>
      </c>
      <c r="E28" s="5">
        <v>9.7436534499</v>
      </c>
      <c r="F28" s="5" t="str">
        <f>IF($B28="N/A","N/A",IF(E28&gt;30,"No",IF(E28&lt;5,"No","Yes")))</f>
        <v>Yes</v>
      </c>
      <c r="G28" s="5">
        <v>9.3429785663999994</v>
      </c>
      <c r="H28" s="5" t="str">
        <f>IF($B28="N/A","N/A",IF(G28&gt;30,"No",IF(G28&lt;5,"No","Yes")))</f>
        <v>Yes</v>
      </c>
      <c r="I28" s="6">
        <v>-3.87</v>
      </c>
      <c r="J28" s="6">
        <v>-4.1100000000000003</v>
      </c>
      <c r="K28" s="85" t="str">
        <f t="shared" si="2"/>
        <v>Yes</v>
      </c>
    </row>
    <row r="29" spans="1:11" x14ac:dyDescent="0.25">
      <c r="A29" s="104" t="s">
        <v>847</v>
      </c>
      <c r="B29" s="21" t="s">
        <v>227</v>
      </c>
      <c r="C29" s="5">
        <v>48.679361800000002</v>
      </c>
      <c r="D29" s="5" t="str">
        <f>IF($B29="N/A","N/A",IF(C29&gt;75,"No",IF(C29&lt;15,"No","Yes")))</f>
        <v>Yes</v>
      </c>
      <c r="E29" s="5">
        <v>47.578299694999998</v>
      </c>
      <c r="F29" s="5" t="str">
        <f>IF($B29="N/A","N/A",IF(E29&gt;75,"No",IF(E29&lt;15,"No","Yes")))</f>
        <v>Yes</v>
      </c>
      <c r="G29" s="5">
        <v>46.197071831999999</v>
      </c>
      <c r="H29" s="5" t="str">
        <f>IF($B29="N/A","N/A",IF(G29&gt;75,"No",IF(G29&lt;15,"No","Yes")))</f>
        <v>Yes</v>
      </c>
      <c r="I29" s="6">
        <v>-2.2599999999999998</v>
      </c>
      <c r="J29" s="6">
        <v>-2.9</v>
      </c>
      <c r="K29" s="85" t="str">
        <f t="shared" si="2"/>
        <v>Yes</v>
      </c>
    </row>
    <row r="30" spans="1:11" x14ac:dyDescent="0.25">
      <c r="A30" s="104" t="s">
        <v>848</v>
      </c>
      <c r="B30" s="21" t="s">
        <v>228</v>
      </c>
      <c r="C30" s="5">
        <v>41.184923976</v>
      </c>
      <c r="D30" s="5" t="str">
        <f>IF($B30="N/A","N/A",IF(C30&gt;70,"No",IF(C30&lt;25,"No","Yes")))</f>
        <v>Yes</v>
      </c>
      <c r="E30" s="5">
        <v>42.678046856000002</v>
      </c>
      <c r="F30" s="5" t="str">
        <f>IF($B30="N/A","N/A",IF(E30&gt;70,"No",IF(E30&lt;25,"No","Yes")))</f>
        <v>Yes</v>
      </c>
      <c r="G30" s="5">
        <v>44.459949602000002</v>
      </c>
      <c r="H30" s="5" t="str">
        <f>IF($B30="N/A","N/A",IF(G30&gt;70,"No",IF(G30&lt;25,"No","Yes")))</f>
        <v>Yes</v>
      </c>
      <c r="I30" s="6">
        <v>3.625</v>
      </c>
      <c r="J30" s="6">
        <v>4.1749999999999998</v>
      </c>
      <c r="K30" s="85" t="str">
        <f t="shared" si="2"/>
        <v>Yes</v>
      </c>
    </row>
    <row r="31" spans="1:11" x14ac:dyDescent="0.25">
      <c r="A31" s="104" t="s">
        <v>160</v>
      </c>
      <c r="B31" s="21" t="s">
        <v>214</v>
      </c>
      <c r="C31" s="5">
        <v>99.990477206999998</v>
      </c>
      <c r="D31" s="5" t="str">
        <f>IF($B31="N/A","N/A",IF(C31&gt;100,"No",IF(C31&lt;95,"No","Yes")))</f>
        <v>Yes</v>
      </c>
      <c r="E31" s="5">
        <v>99.991231018999997</v>
      </c>
      <c r="F31" s="5" t="str">
        <f>IF($B31="N/A","N/A",IF(E31&gt;100,"No",IF(E31&lt;95,"No","Yes")))</f>
        <v>Yes</v>
      </c>
      <c r="G31" s="5">
        <v>99.990197152999997</v>
      </c>
      <c r="H31" s="5" t="str">
        <f>IF($B31="N/A","N/A",IF(G31&gt;100,"No",IF(G31&lt;95,"No","Yes")))</f>
        <v>Yes</v>
      </c>
      <c r="I31" s="6">
        <v>8.0000000000000004E-4</v>
      </c>
      <c r="J31" s="6">
        <v>-1E-3</v>
      </c>
      <c r="K31" s="85" t="str">
        <f t="shared" si="2"/>
        <v>Yes</v>
      </c>
    </row>
    <row r="32" spans="1:11" x14ac:dyDescent="0.25">
      <c r="A32" s="83" t="s">
        <v>372</v>
      </c>
      <c r="B32" s="21" t="s">
        <v>241</v>
      </c>
      <c r="C32" s="5">
        <v>1.3190510681000001</v>
      </c>
      <c r="D32" s="5" t="str">
        <f>IF($B32="N/A","N/A",IF(C32&gt;5,"No",IF(C32&lt;1,"No","Yes")))</f>
        <v>Yes</v>
      </c>
      <c r="E32" s="5">
        <v>1.3498385046000001</v>
      </c>
      <c r="F32" s="5" t="str">
        <f>IF($B32="N/A","N/A",IF(E32&gt;5,"No",IF(E32&lt;1,"No","Yes")))</f>
        <v>Yes</v>
      </c>
      <c r="G32" s="5">
        <v>1.2559177482999999</v>
      </c>
      <c r="H32" s="5" t="str">
        <f>IF($B32="N/A","N/A",IF(G32&gt;5,"No",IF(G32&lt;1,"No","Yes")))</f>
        <v>Yes</v>
      </c>
      <c r="I32" s="6">
        <v>2.3340000000000001</v>
      </c>
      <c r="J32" s="6">
        <v>-6.96</v>
      </c>
      <c r="K32" s="85" t="str">
        <f t="shared" si="2"/>
        <v>Yes</v>
      </c>
    </row>
    <row r="33" spans="1:11" x14ac:dyDescent="0.25">
      <c r="A33" s="83" t="s">
        <v>374</v>
      </c>
      <c r="B33" s="21" t="s">
        <v>242</v>
      </c>
      <c r="C33" s="5">
        <v>96.188285811</v>
      </c>
      <c r="D33" s="5" t="str">
        <f>IF($B33="N/A","N/A",IF(C33&gt;98,"No",IF(C33&lt;8,"No","Yes")))</f>
        <v>Yes</v>
      </c>
      <c r="E33" s="5">
        <v>96.103795507000001</v>
      </c>
      <c r="F33" s="5" t="str">
        <f>IF($B33="N/A","N/A",IF(E33&gt;98,"No",IF(E33&lt;8,"No","Yes")))</f>
        <v>Yes</v>
      </c>
      <c r="G33" s="5">
        <v>96.206874678999995</v>
      </c>
      <c r="H33" s="5" t="str">
        <f>IF($B33="N/A","N/A",IF(G33&gt;98,"No",IF(G33&lt;8,"No","Yes")))</f>
        <v>Yes</v>
      </c>
      <c r="I33" s="6">
        <v>-8.7999999999999995E-2</v>
      </c>
      <c r="J33" s="6">
        <v>0.10730000000000001</v>
      </c>
      <c r="K33" s="85" t="str">
        <f t="shared" si="2"/>
        <v>Yes</v>
      </c>
    </row>
    <row r="34" spans="1:11" x14ac:dyDescent="0.25">
      <c r="A34" s="100" t="s">
        <v>375</v>
      </c>
      <c r="B34" s="106" t="s">
        <v>224</v>
      </c>
      <c r="C34" s="94">
        <v>1.7306954236000001</v>
      </c>
      <c r="D34" s="94" t="str">
        <f>IF($B34="N/A","N/A",IF(C34&gt;5,"No",IF(C34&lt;=0,"No","Yes")))</f>
        <v>Yes</v>
      </c>
      <c r="E34" s="94">
        <v>1.7745494935999999</v>
      </c>
      <c r="F34" s="94" t="str">
        <f>IF($B34="N/A","N/A",IF(E34&gt;5,"No",IF(E34&lt;=0,"No","Yes")))</f>
        <v>Yes</v>
      </c>
      <c r="G34" s="94">
        <v>1.7541330534999999</v>
      </c>
      <c r="H34" s="94" t="str">
        <f>IF($B34="N/A","N/A",IF(G34&gt;5,"No",IF(G34&lt;=0,"No","Yes")))</f>
        <v>Yes</v>
      </c>
      <c r="I34" s="95">
        <v>2.5339999999999998</v>
      </c>
      <c r="J34" s="95">
        <v>-1.1499999999999999</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18344</v>
      </c>
      <c r="D6" s="5" t="str">
        <f>IF($B6="N/A","N/A",IF(C6&gt;15,"No",IF(C6&lt;-15,"No","Yes")))</f>
        <v>N/A</v>
      </c>
      <c r="E6" s="22">
        <v>18106</v>
      </c>
      <c r="F6" s="5" t="str">
        <f>IF($B6="N/A","N/A",IF(E6&gt;15,"No",IF(E6&lt;-15,"No","Yes")))</f>
        <v>N/A</v>
      </c>
      <c r="G6" s="22">
        <v>17161</v>
      </c>
      <c r="H6" s="5" t="str">
        <f>IF($B6="N/A","N/A",IF(G6&gt;15,"No",IF(G6&lt;-15,"No","Yes")))</f>
        <v>N/A</v>
      </c>
      <c r="I6" s="6">
        <v>-1.3</v>
      </c>
      <c r="J6" s="6">
        <v>-5.22</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1835.4108699999999</v>
      </c>
      <c r="D9" s="5" t="str">
        <f>IF($B9="N/A","N/A",IF(C9&gt;15,"No",IF(C9&lt;-15,"No","Yes")))</f>
        <v>N/A</v>
      </c>
      <c r="E9" s="23">
        <v>1932.8258036</v>
      </c>
      <c r="F9" s="5" t="str">
        <f>IF($B9="N/A","N/A",IF(E9&gt;15,"No",IF(E9&lt;-15,"No","Yes")))</f>
        <v>N/A</v>
      </c>
      <c r="G9" s="23">
        <v>2010.1843133</v>
      </c>
      <c r="H9" s="5" t="str">
        <f>IF($B9="N/A","N/A",IF(G9&gt;15,"No",IF(G9&lt;-15,"No","Yes")))</f>
        <v>N/A</v>
      </c>
      <c r="I9" s="6">
        <v>5.3079999999999998</v>
      </c>
      <c r="J9" s="6">
        <v>4.0019999999999998</v>
      </c>
      <c r="K9" s="85" t="str">
        <f t="shared" si="0"/>
        <v>Yes</v>
      </c>
    </row>
    <row r="10" spans="1:11" x14ac:dyDescent="0.25">
      <c r="A10" s="104" t="s">
        <v>650</v>
      </c>
      <c r="B10" s="21" t="s">
        <v>237</v>
      </c>
      <c r="C10" s="4">
        <v>98.751635411999999</v>
      </c>
      <c r="D10" s="5" t="str">
        <f>IF($B10="N/A","N/A",IF(C10&gt;99,"No",IF(C10&lt;75,"No","Yes")))</f>
        <v>Yes</v>
      </c>
      <c r="E10" s="4">
        <v>98.635811333000007</v>
      </c>
      <c r="F10" s="5" t="str">
        <f>IF($B10="N/A","N/A",IF(E10&gt;99,"No",IF(E10&lt;75,"No","Yes")))</f>
        <v>Yes</v>
      </c>
      <c r="G10" s="4">
        <v>98.467455275999995</v>
      </c>
      <c r="H10" s="5" t="str">
        <f>IF($B10="N/A","N/A",IF(G10&gt;99,"No",IF(G10&lt;75,"No","Yes")))</f>
        <v>Yes</v>
      </c>
      <c r="I10" s="6">
        <v>-0.11700000000000001</v>
      </c>
      <c r="J10" s="6">
        <v>-0.17100000000000001</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1.2320104666</v>
      </c>
      <c r="D12" s="5" t="str">
        <f>IF($B12="N/A","N/A",IF(C12&gt;10,"No",IF(C12&lt;=0,"No","Yes")))</f>
        <v>Yes</v>
      </c>
      <c r="E12" s="5">
        <v>1.3586656357</v>
      </c>
      <c r="F12" s="5" t="str">
        <f>IF($B12="N/A","N/A",IF(E12&gt;10,"No",IF(E12&lt;=0,"No","Yes")))</f>
        <v>Yes</v>
      </c>
      <c r="G12" s="5">
        <v>1.5325447235</v>
      </c>
      <c r="H12" s="5" t="str">
        <f>IF($B12="N/A","N/A",IF(G12&gt;10,"No",IF(G12&lt;=0,"No","Yes")))</f>
        <v>Yes</v>
      </c>
      <c r="I12" s="6">
        <v>10.28</v>
      </c>
      <c r="J12" s="6">
        <v>12.8</v>
      </c>
      <c r="K12" s="85" t="str">
        <f t="shared" si="0"/>
        <v>Yes</v>
      </c>
    </row>
    <row r="13" spans="1:11" x14ac:dyDescent="0.25">
      <c r="A13" s="104" t="s">
        <v>653</v>
      </c>
      <c r="B13" s="29" t="s">
        <v>224</v>
      </c>
      <c r="C13" s="5">
        <v>1.6354121199999998E-2</v>
      </c>
      <c r="D13" s="5" t="str">
        <f>IF($B13="N/A","N/A",IF(C13&gt;5,"No",IF(C13&lt;=0,"No","Yes")))</f>
        <v>Yes</v>
      </c>
      <c r="E13" s="5">
        <v>5.5230310000000003E-3</v>
      </c>
      <c r="F13" s="5" t="str">
        <f>IF($B13="N/A","N/A",IF(E13&gt;5,"No",IF(E13&lt;=0,"No","Yes")))</f>
        <v>Yes</v>
      </c>
      <c r="G13" s="5">
        <v>0</v>
      </c>
      <c r="H13" s="5" t="str">
        <f>IF($B13="N/A","N/A",IF(G13&gt;5,"No",IF(G13&lt;=0,"No","Yes")))</f>
        <v>No</v>
      </c>
      <c r="I13" s="6">
        <v>-66.2</v>
      </c>
      <c r="J13" s="6">
        <v>-100</v>
      </c>
      <c r="K13" s="85" t="str">
        <f t="shared" si="0"/>
        <v>No</v>
      </c>
    </row>
    <row r="14" spans="1:11" x14ac:dyDescent="0.25">
      <c r="A14" s="104" t="s">
        <v>159</v>
      </c>
      <c r="B14" s="21" t="s">
        <v>214</v>
      </c>
      <c r="C14" s="5">
        <v>100</v>
      </c>
      <c r="D14" s="5" t="str">
        <f>IF($B14="N/A","N/A",IF(C14&gt;100,"No",IF(C14&lt;95,"No","Yes")))</f>
        <v>Yes</v>
      </c>
      <c r="E14" s="5">
        <v>99.994476969000004</v>
      </c>
      <c r="F14" s="5" t="str">
        <f>IF($B14="N/A","N/A",IF(E14&gt;100,"No",IF(E14&lt;95,"No","Yes")))</f>
        <v>Yes</v>
      </c>
      <c r="G14" s="5">
        <v>99.988345667999994</v>
      </c>
      <c r="H14" s="5" t="str">
        <f>IF($B14="N/A","N/A",IF(G14&gt;100,"No",IF(G14&lt;95,"No","Yes")))</f>
        <v>Yes</v>
      </c>
      <c r="I14" s="6">
        <v>-6.0000000000000001E-3</v>
      </c>
      <c r="J14" s="6">
        <v>-6.0000000000000001E-3</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11.922154383000001</v>
      </c>
      <c r="D16" s="5" t="str">
        <f>IF($B16="N/A","N/A",IF(C16&gt;30,"No",IF(C16&lt;5,"No","Yes")))</f>
        <v>Yes</v>
      </c>
      <c r="E16" s="5">
        <v>9.9635479951000008</v>
      </c>
      <c r="F16" s="5" t="str">
        <f>IF($B16="N/A","N/A",IF(E16&gt;30,"No",IF(E16&lt;5,"No","Yes")))</f>
        <v>Yes</v>
      </c>
      <c r="G16" s="5">
        <v>8.4435638949000005</v>
      </c>
      <c r="H16" s="5" t="str">
        <f>IF($B16="N/A","N/A",IF(G16&gt;30,"No",IF(G16&lt;5,"No","Yes")))</f>
        <v>Yes</v>
      </c>
      <c r="I16" s="6">
        <v>-16.399999999999999</v>
      </c>
      <c r="J16" s="6">
        <v>-15.3</v>
      </c>
      <c r="K16" s="85" t="str">
        <f t="shared" si="0"/>
        <v>Yes</v>
      </c>
    </row>
    <row r="17" spans="1:11" x14ac:dyDescent="0.25">
      <c r="A17" s="104" t="s">
        <v>847</v>
      </c>
      <c r="B17" s="21" t="s">
        <v>227</v>
      </c>
      <c r="C17" s="5">
        <v>42.918665504000003</v>
      </c>
      <c r="D17" s="5" t="str">
        <f>IF($B17="N/A","N/A",IF(C17&gt;75,"No",IF(C17&lt;15,"No","Yes")))</f>
        <v>Yes</v>
      </c>
      <c r="E17" s="5">
        <v>42.273279576</v>
      </c>
      <c r="F17" s="5" t="str">
        <f>IF($B17="N/A","N/A",IF(E17&gt;75,"No",IF(E17&lt;15,"No","Yes")))</f>
        <v>Yes</v>
      </c>
      <c r="G17" s="5">
        <v>41.629275683000003</v>
      </c>
      <c r="H17" s="5" t="str">
        <f>IF($B17="N/A","N/A",IF(G17&gt;75,"No",IF(G17&lt;15,"No","Yes")))</f>
        <v>Yes</v>
      </c>
      <c r="I17" s="6">
        <v>-1.5</v>
      </c>
      <c r="J17" s="6">
        <v>-1.52</v>
      </c>
      <c r="K17" s="85" t="str">
        <f t="shared" si="0"/>
        <v>Yes</v>
      </c>
    </row>
    <row r="18" spans="1:11" x14ac:dyDescent="0.25">
      <c r="A18" s="104" t="s">
        <v>848</v>
      </c>
      <c r="B18" s="21" t="s">
        <v>228</v>
      </c>
      <c r="C18" s="5">
        <v>45.159180112999998</v>
      </c>
      <c r="D18" s="5" t="str">
        <f>IF($B18="N/A","N/A",IF(C18&gt;70,"No",IF(C18&lt;25,"No","Yes")))</f>
        <v>Yes</v>
      </c>
      <c r="E18" s="5">
        <v>47.763172429000001</v>
      </c>
      <c r="F18" s="5" t="str">
        <f>IF($B18="N/A","N/A",IF(E18&gt;70,"No",IF(E18&lt;25,"No","Yes")))</f>
        <v>Yes</v>
      </c>
      <c r="G18" s="5">
        <v>49.927160422</v>
      </c>
      <c r="H18" s="5" t="str">
        <f>IF($B18="N/A","N/A",IF(G18&gt;70,"No",IF(G18&lt;25,"No","Yes")))</f>
        <v>Yes</v>
      </c>
      <c r="I18" s="6">
        <v>5.766</v>
      </c>
      <c r="J18" s="6">
        <v>4.5309999999999997</v>
      </c>
      <c r="K18" s="85" t="str">
        <f t="shared" si="0"/>
        <v>Yes</v>
      </c>
    </row>
    <row r="19" spans="1:11" x14ac:dyDescent="0.25">
      <c r="A19" s="104" t="s">
        <v>160</v>
      </c>
      <c r="B19" s="21" t="s">
        <v>214</v>
      </c>
      <c r="C19" s="5">
        <v>99.967291758000002</v>
      </c>
      <c r="D19" s="5" t="str">
        <f>IF($B19="N/A","N/A",IF(C19&gt;100,"No",IF(C19&lt;95,"No","Yes")))</f>
        <v>Yes</v>
      </c>
      <c r="E19" s="5">
        <v>99.972384844999993</v>
      </c>
      <c r="F19" s="5" t="str">
        <f>IF($B19="N/A","N/A",IF(E19&gt;100,"No",IF(E19&lt;95,"No","Yes")))</f>
        <v>Yes</v>
      </c>
      <c r="G19" s="5">
        <v>99.982518501000001</v>
      </c>
      <c r="H19" s="5" t="str">
        <f>IF($B19="N/A","N/A",IF(G19&gt;100,"No",IF(G19&lt;95,"No","Yes")))</f>
        <v>Yes</v>
      </c>
      <c r="I19" s="6">
        <v>5.1000000000000004E-3</v>
      </c>
      <c r="J19" s="6">
        <v>1.01E-2</v>
      </c>
      <c r="K19" s="85" t="str">
        <f t="shared" si="0"/>
        <v>Yes</v>
      </c>
    </row>
    <row r="20" spans="1:11" x14ac:dyDescent="0.25">
      <c r="A20" s="83" t="s">
        <v>372</v>
      </c>
      <c r="B20" s="21" t="s">
        <v>241</v>
      </c>
      <c r="C20" s="5">
        <v>4.1212385521000003</v>
      </c>
      <c r="D20" s="5" t="str">
        <f>IF($B20="N/A","N/A",IF(C20&gt;5,"No",IF(C20&lt;1,"No","Yes")))</f>
        <v>Yes</v>
      </c>
      <c r="E20" s="5">
        <v>4.2416878382999998</v>
      </c>
      <c r="F20" s="5" t="str">
        <f>IF($B20="N/A","N/A",IF(E20&gt;5,"No",IF(E20&lt;1,"No","Yes")))</f>
        <v>Yes</v>
      </c>
      <c r="G20" s="5">
        <v>4.0090903792999999</v>
      </c>
      <c r="H20" s="5" t="str">
        <f>IF($B20="N/A","N/A",IF(G20&gt;5,"No",IF(G20&lt;1,"No","Yes")))</f>
        <v>Yes</v>
      </c>
      <c r="I20" s="6">
        <v>2.923</v>
      </c>
      <c r="J20" s="6">
        <v>-5.48</v>
      </c>
      <c r="K20" s="85" t="str">
        <f t="shared" si="0"/>
        <v>Yes</v>
      </c>
    </row>
    <row r="21" spans="1:11" x14ac:dyDescent="0.25">
      <c r="A21" s="83" t="s">
        <v>374</v>
      </c>
      <c r="B21" s="21" t="s">
        <v>242</v>
      </c>
      <c r="C21" s="5">
        <v>90.825337985000004</v>
      </c>
      <c r="D21" s="5" t="str">
        <f>IF($B21="N/A","N/A",IF(C21&gt;98,"No",IF(C21&lt;8,"No","Yes")))</f>
        <v>Yes</v>
      </c>
      <c r="E21" s="5">
        <v>90.516955705000001</v>
      </c>
      <c r="F21" s="5" t="str">
        <f>IF($B21="N/A","N/A",IF(E21&gt;98,"No",IF(E21&lt;8,"No","Yes")))</f>
        <v>Yes</v>
      </c>
      <c r="G21" s="5">
        <v>90.594953673999996</v>
      </c>
      <c r="H21" s="5" t="str">
        <f>IF($B21="N/A","N/A",IF(G21&gt;98,"No",IF(G21&lt;8,"No","Yes")))</f>
        <v>Yes</v>
      </c>
      <c r="I21" s="6">
        <v>-0.34</v>
      </c>
      <c r="J21" s="6">
        <v>8.6199999999999999E-2</v>
      </c>
      <c r="K21" s="85" t="str">
        <f t="shared" si="0"/>
        <v>Yes</v>
      </c>
    </row>
    <row r="22" spans="1:11" x14ac:dyDescent="0.25">
      <c r="A22" s="100" t="s">
        <v>375</v>
      </c>
      <c r="B22" s="106" t="s">
        <v>224</v>
      </c>
      <c r="C22" s="94">
        <v>2.8401657218</v>
      </c>
      <c r="D22" s="94" t="str">
        <f>IF($B22="N/A","N/A",IF(C22&gt;5,"No",IF(C22&lt;=0,"No","Yes")))</f>
        <v>Yes</v>
      </c>
      <c r="E22" s="94">
        <v>2.9934828233999999</v>
      </c>
      <c r="F22" s="94" t="str">
        <f>IF($B22="N/A","N/A",IF(E22&gt;5,"No",IF(E22&lt;=0,"No","Yes")))</f>
        <v>Yes</v>
      </c>
      <c r="G22" s="94">
        <v>3.018472117</v>
      </c>
      <c r="H22" s="94" t="str">
        <f>IF($B22="N/A","N/A",IF(G22&gt;5,"No",IF(G22&lt;=0,"No","Yes")))</f>
        <v>Yes</v>
      </c>
      <c r="I22" s="95">
        <v>5.3979999999999997</v>
      </c>
      <c r="J22" s="95">
        <v>0.83479999999999999</v>
      </c>
      <c r="K22" s="96" t="str">
        <f t="shared" si="0"/>
        <v>Yes</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2025-05-05T12:50:01Z</dcterms:modified>
  <dc:language>English</dc:language>
</cp:coreProperties>
</file>