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RI 2008-2010\"/>
    </mc:Choice>
  </mc:AlternateContent>
  <xr:revisionPtr revIDLastSave="0" documentId="8_{4ADA5971-CFF0-410B-AAD2-817872F8AF4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<sst xmlns="http://schemas.openxmlformats.org/spreadsheetml/2006/main" count="8003" uniqueCount="1744">
  <si>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</si>
  <si>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</si>
  <si>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</si>
  <si>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</si>
  <si>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</si>
  <si>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</si>
  <si>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</si>
  <si>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</si>
  <si>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</si>
  <si>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</si>
  <si>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</si>
  <si>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</si>
  <si>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</si>
  <si>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</si>
  <si>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</si>
  <si>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</si>
  <si>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</si>
  <si>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</si>
  <si>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</si>
  <si>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</si>
  <si>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</si>
  <si>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</si>
  <si>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</si>
  <si>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</si>
  <si>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</si>
  <si>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</si>
  <si>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</si>
  <si>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</si>
  <si>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</si>
  <si>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</si>
  <si>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</si>
  <si>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</si>
  <si>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</si>
  <si>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</si>
  <si>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</si>
  <si>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</si>
  <si>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</si>
  <si>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</si>
  <si>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</si>
  <si>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</si>
  <si>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</si>
  <si>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</si>
  <si>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</si>
  <si>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</si>
  <si>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</si>
  <si>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</si>
  <si>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</si>
  <si>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</si>
  <si>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</si>
  <si>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</si>
  <si>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</si>
  <si>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</si>
  <si>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</si>
  <si>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</si>
  <si>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</si>
  <si>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</si>
  <si>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</si>
  <si>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</si>
  <si>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</si>
  <si>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</si>
  <si>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</si>
  <si>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</si>
  <si>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</si>
  <si>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</si>
  <si>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</si>
  <si>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</si>
  <si>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</si>
  <si>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</si>
  <si>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</si>
  <si>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</si>
  <si>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</si>
  <si>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</si>
  <si>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</si>
  <si>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</si>
  <si>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</si>
  <si>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</si>
  <si>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</si>
  <si>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</si>
  <si>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</si>
  <si>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</si>
  <si>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</si>
  <si>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</si>
  <si>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</si>
  <si>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</si>
  <si>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</si>
  <si>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</si>
  <si>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</si>
  <si>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</si>
  <si>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</si>
  <si>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</si>
  <si>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</si>
  <si>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</si>
  <si>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</si>
  <si>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</si>
  <si>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</si>
  <si>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</si>
  <si>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</si>
  <si>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</si>
  <si>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</si>
  <si>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</si>
  <si>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</si>
  <si>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</si>
  <si>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</si>
  <si>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</si>
  <si>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</si>
  <si>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</si>
  <si>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</si>
  <si>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</si>
  <si>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</si>
  <si>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</si>
  <si>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</si>
  <si>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</si>
  <si>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</si>
  <si>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</si>
  <si>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</si>
  <si>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</si>
  <si>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</si>
  <si>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</si>
  <si>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</si>
  <si>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</si>
  <si>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</si>
  <si>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</si>
  <si>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</si>
  <si>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</si>
  <si>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</si>
  <si>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</si>
  <si>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</si>
  <si>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</si>
  <si>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</si>
  <si>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</si>
  <si>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</si>
  <si>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</si>
  <si>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</si>
  <si>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</si>
  <si>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</si>
  <si>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</si>
  <si>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</si>
  <si>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</si>
  <si>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</si>
  <si>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</si>
  <si>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</si>
  <si>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</si>
  <si>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</si>
  <si>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</si>
  <si>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</si>
  <si>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</si>
  <si>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</si>
  <si>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</si>
  <si>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</si>
  <si>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</si>
  <si>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</si>
  <si>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</si>
  <si>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</si>
  <si>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</si>
  <si>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</si>
  <si>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</si>
  <si>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</si>
  <si>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</si>
  <si>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</si>
  <si>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</si>
  <si>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</si>
  <si>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</si>
  <si>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</si>
  <si>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</si>
  <si>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</si>
  <si>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</si>
  <si>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</si>
  <si>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</si>
  <si>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</si>
  <si>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</si>
  <si>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</si>
  <si>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</si>
  <si>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</si>
  <si>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</si>
  <si>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</si>
  <si>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</si>
  <si>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</si>
  <si>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</si>
  <si>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</si>
  <si>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</si>
  <si>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</si>
  <si>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</si>
  <si>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</si>
  <si>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</si>
  <si>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</si>
  <si>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</si>
  <si>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</si>
  <si>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</si>
  <si>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</si>
  <si>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</si>
  <si>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</si>
  <si>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</si>
  <si>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</si>
  <si>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</si>
  <si>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</si>
  <si>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</si>
  <si>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</si>
  <si>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</si>
  <si>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</si>
  <si>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</si>
  <si>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</si>
  <si>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</si>
  <si>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</si>
  <si>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</si>
  <si>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</si>
  <si>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</si>
  <si>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</si>
  <si>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</si>
  <si>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</si>
  <si>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</si>
  <si>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</si>
  <si>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</si>
  <si>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</si>
  <si>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</si>
  <si>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</si>
  <si>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</si>
  <si>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</si>
  <si>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</si>
  <si>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</si>
  <si>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</si>
  <si>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</si>
  <si>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</si>
  <si>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</si>
  <si>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</si>
  <si>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</si>
  <si>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</si>
  <si>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</si>
  <si>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</si>
  <si>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</si>
  <si>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</si>
  <si>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</si>
  <si>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</si>
  <si>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</si>
  <si>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</si>
  <si>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</si>
  <si>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</si>
  <si>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</si>
  <si>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</si>
  <si>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</si>
  <si>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</si>
  <si>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</si>
  <si>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</si>
  <si>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</si>
  <si>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</si>
  <si>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</si>
  <si>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</si>
  <si>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</si>
  <si>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</si>
  <si>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</si>
  <si>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</si>
  <si>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</si>
  <si>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</si>
  <si>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</si>
  <si>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</si>
  <si>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</si>
  <si>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</si>
  <si>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</si>
  <si>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</si>
  <si>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</si>
  <si>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</si>
  <si>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</si>
  <si>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</si>
  <si>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</si>
  <si>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</si>
  <si>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</si>
  <si>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</si>
  <si>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</si>
  <si>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</si>
  <si>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</si>
  <si>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</si>
  <si>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</si>
  <si>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</si>
  <si>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</si>
  <si>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</si>
  <si>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</si>
  <si>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</si>
  <si>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</si>
  <si>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</si>
  <si>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</si>
  <si>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</si>
  <si>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</si>
  <si>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</si>
  <si>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</si>
  <si>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</si>
  <si>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</si>
  <si>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</si>
  <si>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</si>
  <si>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</si>
  <si>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</si>
  <si>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</si>
  <si>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</si>
  <si>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</si>
  <si>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</si>
  <si>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</si>
  <si>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</si>
  <si>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</si>
  <si>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</si>
  <si>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</si>
  <si>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</si>
  <si>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</si>
  <si>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</si>
  <si>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</si>
  <si>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</si>
  <si>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</si>
  <si>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</si>
  <si>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</si>
  <si>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</si>
  <si>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</si>
  <si>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</si>
  <si>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</si>
  <si>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</si>
  <si>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</si>
  <si>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</si>
  <si>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</si>
  <si>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</si>
  <si>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</si>
  <si>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</si>
  <si>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</si>
  <si>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</si>
  <si>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</si>
  <si>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</si>
  <si>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</si>
  <si>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</si>
  <si>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</si>
  <si>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</si>
  <si>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</si>
  <si>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</si>
  <si>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</si>
  <si>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</si>
  <si>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</si>
  <si>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</si>
  <si>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</si>
  <si>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</si>
  <si>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</si>
  <si>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</si>
  <si>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</si>
  <si>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</si>
  <si>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</si>
  <si>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</si>
  <si>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</si>
  <si>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</si>
  <si>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</si>
  <si>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</si>
  <si>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</si>
  <si>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</si>
  <si>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</si>
  <si>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</si>
  <si>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</si>
  <si>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</si>
  <si>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</si>
  <si>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</si>
  <si>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</si>
  <si>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</si>
  <si>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</si>
  <si>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</si>
  <si>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</si>
  <si>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</si>
  <si>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</si>
  <si>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</si>
  <si>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</si>
  <si>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</si>
  <si>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</si>
  <si>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</si>
  <si>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</si>
  <si>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</si>
  <si>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</si>
  <si>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</si>
  <si>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</si>
  <si>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</si>
  <si>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</si>
  <si>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</si>
  <si>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</si>
  <si>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</si>
  <si>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</si>
  <si>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</si>
  <si>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</si>
  <si>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</si>
  <si>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</si>
  <si>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</si>
  <si>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</si>
  <si>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</si>
  <si>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</si>
  <si>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</si>
  <si>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</si>
  <si>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</si>
  <si>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</si>
  <si>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</si>
  <si>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</si>
  <si>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</si>
  <si>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</si>
  <si>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</si>
  <si>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</si>
  <si>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</si>
  <si>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</si>
  <si>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</si>
  <si>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</si>
  <si>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</si>
  <si>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</si>
  <si>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</si>
  <si>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</si>
  <si>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</si>
  <si>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</si>
  <si>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</si>
  <si>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</si>
  <si>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</si>
  <si>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</si>
  <si>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</si>
  <si>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</si>
  <si>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</si>
  <si>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</si>
  <si>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</si>
  <si>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</si>
  <si>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</si>
  <si>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</si>
  <si>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</si>
  <si>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</si>
  <si>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</si>
  <si>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</si>
  <si>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</si>
  <si>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</si>
  <si>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</si>
  <si>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</si>
  <si>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</si>
  <si>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</si>
  <si>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</si>
  <si>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</si>
  <si>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</si>
  <si>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</si>
  <si>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</si>
  <si>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</si>
  <si>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</si>
  <si>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</si>
  <si>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</si>
  <si>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</si>
  <si>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</si>
  <si>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</si>
  <si>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</si>
  <si>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</si>
  <si>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</si>
  <si>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</si>
  <si>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</si>
  <si>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</si>
  <si>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</si>
  <si>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</si>
  <si>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</si>
  <si>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</si>
  <si>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</si>
  <si>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</si>
  <si>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</si>
  <si>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</si>
  <si>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</si>
  <si>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</si>
  <si>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</si>
  <si>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</si>
  <si>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</si>
  <si>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</si>
  <si>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</si>
  <si>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</si>
  <si>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</si>
  <si>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</si>
  <si>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</si>
  <si>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</si>
  <si>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</si>
  <si>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</si>
  <si>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</si>
  <si>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</si>
  <si>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</si>
  <si>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</si>
  <si>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</si>
  <si>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</si>
  <si>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</si>
  <si>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</si>
  <si>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</si>
  <si>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</si>
  <si>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</si>
  <si>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</si>
  <si>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</si>
  <si>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</si>
  <si>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</si>
  <si>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</si>
  <si>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</si>
  <si>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</si>
  <si>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</si>
  <si>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</si>
  <si>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</si>
  <si>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</si>
  <si>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</si>
  <si>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</si>
  <si>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</si>
  <si>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</si>
  <si>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</si>
  <si>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</si>
  <si>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</si>
  <si>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</si>
  <si>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</si>
  <si>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</si>
  <si>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</si>
  <si>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</si>
  <si>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</si>
  <si>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</si>
  <si>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</si>
  <si>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</si>
  <si>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</si>
  <si>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</si>
  <si>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</si>
  <si>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</si>
  <si>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</si>
  <si>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</si>
  <si>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</si>
  <si>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</si>
  <si>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</si>
  <si>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</si>
  <si>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</si>
  <si>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</si>
  <si>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</si>
  <si>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</si>
  <si>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</si>
  <si>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</si>
  <si>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</si>
  <si>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</si>
  <si>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</si>
  <si>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</si>
  <si>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</si>
  <si>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</si>
  <si>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</si>
  <si>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</si>
  <si>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</si>
  <si>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</si>
  <si>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</si>
  <si>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</si>
  <si>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</si>
  <si>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</si>
  <si>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</si>
  <si>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</si>
  <si>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</si>
  <si>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</si>
  <si>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</si>
  <si>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</si>
  <si>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</si>
  <si>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</si>
  <si>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</si>
  <si>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</si>
  <si>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</si>
  <si>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</si>
  <si>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</si>
  <si>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</si>
  <si>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</si>
  <si>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</si>
  <si>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</si>
  <si>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</si>
  <si>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</si>
  <si>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</si>
  <si>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</si>
  <si>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</si>
  <si>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</si>
  <si>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</si>
  <si>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</si>
  <si>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</si>
  <si>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</si>
  <si>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</si>
  <si>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</si>
  <si>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</si>
  <si>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</si>
  <si>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</si>
  <si>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</si>
  <si>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</si>
  <si>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</si>
  <si>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</si>
  <si>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</si>
  <si>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</si>
  <si>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</si>
  <si>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</si>
  <si>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</si>
  <si>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</si>
  <si>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</si>
  <si>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</si>
  <si>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</si>
  <si>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</si>
  <si>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</si>
  <si>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</si>
  <si>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</si>
  <si>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</si>
  <si>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</si>
  <si>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</si>
  <si>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</si>
  <si>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</si>
  <si>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</si>
  <si>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</si>
  <si>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</si>
  <si>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</si>
  <si>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</si>
  <si>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</si>
  <si>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</si>
  <si>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</si>
  <si>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</si>
  <si>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</si>
  <si>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</si>
  <si>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</si>
  <si>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</si>
  <si>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</si>
  <si>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</si>
  <si>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</si>
  <si>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</si>
  <si>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</si>
  <si>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</si>
  <si>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</si>
  <si>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</si>
  <si>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</si>
  <si>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</si>
  <si>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</si>
  <si>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</si>
  <si>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</si>
  <si>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</si>
  <si>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</si>
  <si>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</si>
  <si>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</si>
  <si>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</si>
  <si>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</si>
  <si>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</si>
  <si>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</si>
  <si>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</si>
  <si>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</si>
  <si>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</si>
  <si>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</si>
  <si>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</si>
  <si>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</si>
  <si>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</si>
  <si>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</si>
  <si>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</si>
  <si>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</si>
  <si>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</si>
  <si>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</si>
  <si>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</si>
  <si>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</si>
  <si>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</si>
  <si>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</si>
  <si>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</si>
  <si>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</si>
  <si>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</si>
  <si>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</si>
  <si>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</si>
  <si>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</si>
  <si>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</si>
  <si>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</si>
  <si>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</si>
  <si>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</si>
  <si>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</si>
  <si>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</si>
  <si>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</si>
  <si>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</si>
  <si>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</si>
  <si>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</si>
  <si>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</si>
  <si>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</si>
  <si>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</si>
  <si>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</si>
  <si>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</si>
  <si>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</si>
  <si>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</si>
  <si>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</si>
  <si>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</si>
  <si>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</si>
  <si>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</si>
  <si>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</si>
  <si>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</si>
  <si>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</si>
  <si>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</si>
  <si>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</si>
  <si>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</si>
  <si>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</si>
  <si>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</si>
  <si>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</si>
  <si>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</si>
  <si>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</si>
  <si>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</si>
  <si>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</si>
  <si>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</si>
  <si>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</si>
  <si>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</si>
  <si>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</si>
  <si>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</si>
  <si>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</si>
  <si>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</si>
  <si>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</si>
  <si>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</si>
  <si>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</si>
  <si>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</si>
  <si>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</si>
  <si>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</si>
  <si>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</si>
  <si>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</si>
  <si>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</si>
  <si>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</si>
  <si>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</si>
  <si>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</si>
  <si>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</si>
  <si>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</si>
  <si>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</si>
  <si>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</si>
  <si>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</si>
  <si>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</si>
  <si>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</si>
  <si>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</si>
  <si>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</si>
  <si>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</si>
  <si>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</si>
  <si>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</si>
  <si>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</si>
  <si>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</si>
  <si>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</si>
  <si>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</si>
  <si>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</si>
  <si>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</si>
  <si>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</si>
  <si>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</si>
  <si>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</si>
  <si>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</si>
  <si>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</si>
  <si>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</si>
  <si>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</si>
  <si>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</si>
  <si>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</si>
  <si>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</si>
  <si>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</si>
  <si>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</si>
  <si>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</si>
  <si>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</si>
  <si>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</si>
  <si>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</si>
  <si>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</si>
  <si>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</si>
  <si>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</si>
  <si>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</si>
  <si>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</si>
  <si>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</si>
  <si>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</si>
  <si>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</si>
  <si>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</si>
  <si>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</si>
  <si>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</si>
  <si>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</si>
  <si>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</si>
  <si>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</si>
  <si>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</si>
  <si>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</si>
  <si>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</si>
  <si>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</si>
  <si>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</si>
  <si>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</si>
  <si>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</si>
  <si>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</si>
  <si>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</si>
  <si>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</si>
  <si>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</si>
  <si>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</si>
  <si>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</si>
  <si>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</si>
  <si>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</si>
  <si>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</si>
  <si>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</si>
  <si>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</si>
  <si>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</si>
  <si>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</si>
  <si>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</si>
  <si>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</si>
  <si>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</si>
  <si>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</si>
  <si>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</si>
  <si>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</si>
  <si>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</si>
  <si>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</si>
  <si>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</si>
  <si>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</si>
  <si>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</si>
  <si>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</si>
  <si>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</si>
  <si>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</si>
  <si>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</si>
  <si>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</si>
  <si>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</si>
  <si>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</si>
  <si>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</si>
  <si>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</si>
  <si>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</si>
  <si>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</si>
  <si>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</si>
  <si>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</si>
  <si>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</si>
  <si>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</si>
  <si>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</si>
  <si>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</si>
  <si>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</si>
  <si>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</si>
  <si>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</si>
  <si>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</si>
  <si>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</si>
  <si>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</si>
  <si>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</si>
  <si>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</si>
  <si>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</si>
  <si>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</si>
  <si>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</si>
  <si>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</si>
  <si>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</si>
  <si>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</si>
  <si>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</si>
  <si>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</si>
  <si>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</si>
  <si>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</si>
  <si>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</si>
  <si>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</si>
  <si>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</si>
  <si>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</si>
  <si>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</si>
  <si>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</si>
  <si>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</si>
  <si>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</si>
  <si>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</si>
  <si>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</si>
  <si>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</si>
  <si>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</si>
  <si>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</si>
  <si>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</si>
  <si>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</si>
  <si>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</si>
  <si>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</si>
  <si>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</si>
  <si>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</si>
  <si>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</si>
  <si>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</si>
  <si>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</si>
  <si>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</si>
  <si>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</si>
  <si>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</si>
  <si>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</si>
  <si>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</si>
  <si>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</si>
  <si>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</si>
  <si>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</si>
  <si>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</si>
  <si>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</si>
  <si>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</si>
  <si>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</si>
  <si>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</si>
  <si>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</si>
  <si>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</si>
  <si>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</si>
  <si>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</si>
  <si>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</si>
  <si>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</si>
  <si>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</si>
  <si>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</si>
  <si>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</si>
  <si>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</si>
  <si>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</si>
  <si>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</si>
  <si>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</si>
  <si>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</si>
  <si>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</si>
  <si>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</si>
  <si>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</si>
  <si>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</si>
  <si>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</si>
  <si>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</si>
  <si>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</si>
  <si>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</si>
  <si>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</si>
  <si>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</si>
  <si>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</si>
  <si>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</si>
  <si>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</si>
  <si>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</si>
  <si>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</si>
  <si>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</si>
  <si>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</si>
  <si>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</si>
  <si>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</si>
  <si>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</si>
  <si>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</si>
  <si>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</si>
  <si>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</si>
  <si>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</si>
  <si>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</si>
  <si>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</si>
  <si>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</si>
  <si>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</si>
  <si>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</si>
  <si>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</si>
  <si>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</si>
  <si>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</si>
  <si>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</si>
  <si>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</si>
  <si>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</si>
  <si>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</si>
  <si>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</si>
  <si>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</si>
  <si>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</si>
  <si>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</si>
  <si>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</si>
  <si>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</si>
  <si>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</si>
  <si>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</si>
  <si>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</si>
  <si>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</si>
  <si>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</si>
  <si>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</si>
  <si>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</si>
  <si>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</si>
  <si>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</si>
  <si>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</si>
  <si>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</si>
  <si>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</si>
  <si>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</si>
  <si>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</si>
  <si>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</si>
  <si>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</si>
  <si>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</si>
  <si>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</si>
  <si>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</si>
  <si>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</si>
  <si>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</si>
  <si>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</si>
  <si>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</si>
  <si>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</si>
  <si>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</si>
  <si>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</si>
  <si>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</si>
  <si>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</si>
  <si>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</si>
  <si>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</si>
  <si>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</si>
  <si>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</si>
  <si>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</si>
  <si>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</si>
  <si>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</si>
  <si>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</si>
  <si>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</si>
  <si>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</si>
  <si>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</si>
  <si>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</si>
  <si>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</si>
  <si>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</si>
  <si>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</si>
  <si>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</si>
  <si>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</si>
  <si>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</si>
  <si>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</si>
  <si>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</si>
  <si>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</si>
  <si>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</si>
  <si>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</si>
  <si>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</si>
  <si>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</si>
  <si>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</si>
  <si>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</si>
  <si>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</si>
  <si>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</si>
  <si>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</si>
  <si>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</si>
  <si>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</si>
  <si>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</si>
  <si>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</si>
  <si>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</si>
  <si>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</si>
  <si>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</si>
  <si>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</si>
  <si>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</si>
  <si>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</si>
  <si>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</si>
  <si>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</si>
  <si>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</si>
  <si>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</si>
  <si>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</si>
  <si>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</si>
  <si>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</si>
  <si>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</si>
  <si>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</si>
  <si>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</si>
  <si>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</si>
  <si>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</si>
  <si>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</si>
  <si>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</si>
  <si>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</si>
  <si>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</si>
  <si>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</si>
  <si>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</si>
  <si>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</si>
  <si>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</si>
  <si>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</si>
  <si>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</si>
  <si>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</si>
  <si>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</si>
  <si>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</si>
  <si>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</si>
  <si>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</si>
  <si>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</si>
  <si>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</si>
  <si>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</si>
  <si>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</si>
  <si>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</si>
  <si>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</si>
  <si>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</si>
  <si>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</si>
  <si>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</si>
  <si>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</si>
  <si>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</si>
  <si>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</si>
  <si>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</si>
  <si>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</si>
  <si>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</si>
  <si>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</si>
  <si>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</si>
  <si>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</si>
  <si>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</si>
  <si>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</si>
  <si>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</si>
  <si>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</si>
  <si>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</si>
  <si>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</si>
  <si>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</si>
  <si>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</si>
  <si>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</si>
  <si>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</si>
  <si>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</si>
  <si>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</si>
  <si>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</si>
  <si>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</si>
  <si>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</si>
  <si>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</si>
  <si>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</si>
  <si>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</si>
  <si>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</si>
  <si>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</si>
  <si>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</si>
  <si>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</si>
  <si>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</si>
  <si>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</si>
  <si>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</si>
  <si>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</si>
  <si>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</si>
  <si>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</si>
  <si>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</si>
  <si>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</si>
  <si>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</si>
  <si>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</si>
  <si>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</si>
  <si>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</si>
  <si>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</si>
  <si>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</si>
  <si>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</si>
  <si>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</si>
  <si>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</si>
  <si>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</si>
  <si>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</si>
  <si>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</si>
  <si>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</si>
  <si>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</si>
  <si>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</si>
  <si>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</si>
  <si>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</si>
  <si>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</si>
  <si>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</si>
  <si>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</si>
  <si>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</si>
  <si>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</si>
  <si>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</si>
  <si>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</si>
  <si>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</si>
  <si>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</si>
  <si>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</si>
  <si>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</si>
  <si>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</si>
  <si>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</si>
  <si>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</si>
  <si>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</si>
  <si>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</si>
  <si>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</si>
  <si>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</si>
  <si>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</si>
  <si>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</si>
  <si>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</si>
  <si>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</si>
  <si>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</si>
  <si>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</si>
  <si>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</si>
  <si>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</si>
  <si>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</si>
  <si>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</si>
  <si>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</si>
  <si>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</si>
  <si>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</si>
  <si>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</si>
  <si>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</si>
  <si>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</si>
  <si>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</si>
  <si>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</si>
  <si>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</si>
  <si>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</si>
  <si>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</si>
  <si>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</si>
  <si>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</si>
  <si>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</si>
  <si>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</si>
  <si>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</si>
  <si>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</si>
  <si>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</si>
  <si>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</si>
  <si>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</si>
  <si>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</si>
  <si>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</si>
  <si>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</si>
  <si>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</si>
  <si>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</si>
  <si>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</si>
  <si>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</si>
  <si>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</si>
  <si>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</si>
  <si>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</si>
  <si>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</si>
  <si>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</si>
  <si>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</si>
  <si>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</si>
  <si>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</si>
  <si>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</si>
  <si>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</si>
  <si>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</si>
  <si>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</si>
  <si>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</si>
  <si>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</si>
  <si>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</si>
  <si>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</si>
  <si>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</si>
  <si>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</si>
  <si>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</si>
  <si>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</si>
  <si>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</si>
  <si>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</si>
  <si>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</si>
  <si>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</si>
  <si>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</si>
  <si>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</si>
  <si>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</si>
  <si>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</si>
  <si>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</si>
  <si>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</si>
  <si>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</si>
  <si>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</si>
  <si>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</si>
  <si>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</si>
  <si>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</si>
  <si>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</si>
  <si>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</si>
  <si>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</si>
  <si>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</si>
  <si>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</si>
  <si>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</si>
  <si>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</si>
  <si>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</si>
  <si>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</si>
  <si>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</si>
  <si>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</si>
  <si>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</si>
  <si>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</si>
  <si>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</si>
  <si>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</si>
  <si>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</si>
  <si>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</si>
  <si>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</si>
  <si>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</si>
  <si>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</si>
  <si>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</si>
  <si>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</si>
  <si>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</si>
  <si>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</si>
  <si>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</si>
  <si>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</si>
  <si>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</si>
  <si>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</si>
  <si>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</si>
  <si>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</si>
  <si>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</si>
  <si>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</si>
  <si>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</si>
  <si>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</si>
  <si>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</si>
  <si>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</si>
  <si>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</si>
  <si>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</si>
  <si>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</si>
  <si>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</si>
  <si>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</si>
  <si>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</si>
  <si>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</si>
  <si>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</si>
  <si>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</si>
  <si>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</si>
  <si>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</si>
  <si>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</si>
  <si>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</si>
  <si>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</si>
  <si>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</si>
  <si>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</si>
  <si>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</si>
  <si>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</si>
  <si>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</si>
  <si>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</si>
  <si>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</si>
  <si>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</si>
  <si>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</si>
  <si>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</si>
  <si>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</si>
  <si>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</si>
  <si>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</si>
  <si>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</si>
  <si>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</si>
  <si>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</si>
  <si>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</si>
  <si>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</si>
  <si>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</si>
  <si>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</si>
  <si>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</si>
  <si>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</si>
  <si>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</si>
  <si>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</si>
  <si>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</si>
  <si>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</si>
  <si>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</si>
  <si>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</si>
  <si>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</si>
  <si>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</si>
  <si>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</si>
  <si>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</si>
  <si>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</si>
  <si>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</si>
  <si>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</si>
  <si>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</si>
  <si>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</si>
  <si>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</si>
  <si>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</si>
  <si>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</si>
  <si>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</si>
  <si>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</si>
  <si>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</si>
  <si>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</si>
  <si>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</si>
  <si>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</si>
  <si>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</si>
  <si>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</si>
  <si>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</si>
  <si>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</si>
  <si>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</si>
  <si>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</si>
  <si>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</si>
  <si>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</si>
  <si>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</si>
  <si>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</si>
  <si>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</si>
  <si>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</si>
  <si>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</si>
  <si>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</si>
  <si>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</si>
  <si>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</si>
  <si>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</si>
  <si>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</si>
  <si>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</si>
  <si>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</si>
  <si>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</si>
  <si>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</si>
  <si>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</si>
  <si>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</si>
  <si>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</si>
  <si>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</si>
  <si>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</si>
  <si>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</si>
  <si>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</si>
  <si>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</si>
  <si>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</si>
  <si>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</si>
  <si>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</si>
  <si>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</si>
  <si>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</si>
  <si>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</si>
  <si>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</si>
  <si>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</si>
  <si>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</si>
  <si>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</si>
  <si>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</si>
  <si>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</si>
  <si>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</si>
  <si>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</si>
  <si>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</si>
  <si>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</si>
  <si>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</si>
  <si>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</si>
  <si>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</si>
  <si>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</si>
  <si>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</si>
  <si>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</si>
  <si>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</si>
  <si>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</si>
  <si>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</si>
  <si>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</si>
  <si>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</si>
  <si>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</si>
  <si>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</si>
  <si>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</si>
  <si>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</si>
  <si>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</si>
  <si>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</si>
  <si>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</si>
  <si>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</si>
  <si>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</si>
  <si>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</si>
  <si>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</si>
  <si>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</si>
  <si>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</si>
  <si>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</si>
  <si>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</si>
  <si>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</si>
  <si>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</si>
  <si>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</si>
  <si>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</si>
  <si>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</si>
  <si>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</si>
  <si>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</si>
  <si>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</si>
  <si>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</si>
  <si>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</si>
  <si>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</si>
  <si>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</si>
  <si>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</si>
  <si>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</si>
  <si>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</si>
  <si>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</si>
  <si>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</si>
  <si>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</si>
  <si>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</si>
  <si>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</si>
  <si>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</si>
  <si>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</si>
  <si>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</si>
  <si>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</si>
  <si>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</si>
  <si>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</si>
  <si>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</si>
  <si>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</si>
  <si>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</si>
  <si>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</si>
  <si>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</si>
  <si>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</si>
  <si>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</si>
  <si>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</si>
  <si>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</si>
  <si>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</si>
  <si>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</si>
  <si>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</si>
  <si>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</si>
  <si>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</si>
  <si>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</si>
  <si>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</si>
  <si>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</si>
  <si>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</si>
  <si>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</si>
  <si>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</si>
  <si>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</si>
  <si>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</si>
  <si>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</si>
  <si>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</si>
  <si>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</si>
  <si>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</si>
  <si>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</si>
  <si>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</si>
  <si>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</si>
  <si>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</si>
  <si>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</si>
  <si>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</si>
  <si>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</si>
  <si>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</si>
  <si>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</si>
  <si>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</si>
  <si>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</si>
  <si>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</si>
  <si>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</si>
  <si>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</si>
  <si>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</si>
  <si>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</si>
  <si>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</si>
  <si>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</si>
  <si>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</si>
  <si>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</si>
  <si>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</si>
  <si>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</si>
  <si>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</si>
  <si>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</si>
  <si>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</si>
  <si>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</si>
  <si>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</si>
  <si>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</si>
  <si>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</si>
  <si>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</si>
  <si>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</si>
  <si>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</si>
  <si>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</si>
  <si>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</si>
  <si>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</si>
  <si>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</si>
  <si>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</si>
  <si>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</si>
  <si>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</si>
  <si>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</si>
  <si>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</si>
  <si>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</si>
  <si>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</si>
  <si>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</si>
  <si>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</si>
  <si>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</si>
  <si>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</si>
  <si>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</si>
  <si>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</si>
  <si>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</si>
  <si>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</si>
  <si>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</si>
  <si>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</si>
  <si>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</si>
  <si>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</si>
  <si>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</si>
  <si>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</si>
  <si>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</si>
  <si>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</si>
  <si>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</si>
  <si>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</si>
  <si>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</si>
  <si>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</si>
  <si>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</si>
  <si>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</si>
  <si>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</si>
  <si>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</si>
  <si>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</si>
  <si>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</si>
  <si>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</si>
  <si>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</si>
  <si>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</si>
  <si>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</si>
  <si>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</si>
  <si>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</si>
  <si>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</si>
  <si>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</si>
  <si>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</si>
  <si>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</si>
  <si>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</si>
  <si>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</si>
  <si>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</si>
  <si>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</si>
  <si>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</si>
  <si>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</si>
  <si>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</si>
  <si>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</si>
  <si>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</si>
  <si>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</si>
  <si>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</si>
  <si>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</si>
  <si>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</si>
  <si>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</si>
  <si>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</si>
  <si>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</si>
  <si>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</si>
  <si>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</si>
  <si>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</si>
  <si>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</si>
  <si>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</si>
  <si>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</si>
  <si>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</si>
  <si>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</si>
  <si>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</si>
  <si>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</si>
  <si>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</si>
  <si>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</si>
  <si>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</si>
  <si>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</si>
  <si>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</si>
  <si>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</si>
  <si>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</si>
  <si>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</si>
  <si>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</si>
  <si>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</si>
  <si>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</si>
  <si>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</si>
  <si>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</si>
  <si>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</si>
  <si>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</si>
  <si>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</si>
  <si>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</si>
  <si>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</si>
  <si>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</si>
  <si>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</si>
  <si>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</si>
  <si>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</si>
  <si>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</si>
  <si>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</si>
  <si>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</si>
  <si>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</si>
  <si>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</si>
  <si>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</si>
  <si>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</si>
  <si>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</si>
  <si>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</si>
  <si>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</si>
  <si>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</si>
  <si>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</si>
  <si>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</si>
  <si>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</si>
  <si>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</si>
  <si>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</si>
  <si>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</si>
  <si>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</si>
  <si>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</si>
  <si>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</si>
  <si>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</si>
  <si>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</si>
  <si>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</si>
  <si>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</si>
  <si>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</si>
  <si>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</si>
  <si>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</si>
  <si>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</si>
  <si>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</si>
  <si>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</si>
  <si>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</si>
  <si>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</si>
  <si>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</si>
  <si>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</si>
  <si>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</si>
  <si>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</si>
  <si>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</si>
  <si>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</si>
  <si>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</si>
  <si>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</si>
  <si>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</si>
  <si>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</si>
  <si>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</si>
  <si>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</si>
  <si>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</si>
  <si>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</si>
  <si>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</si>
  <si>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</si>
  <si>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</si>
  <si>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</si>
  <si>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</si>
  <si>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</si>
  <si>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</si>
  <si>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</si>
  <si>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</si>
  <si>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</si>
  <si>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</si>
  <si>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</si>
  <si>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</si>
  <si>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</si>
  <si>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</si>
  <si>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</si>
  <si>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</si>
  <si>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</si>
  <si>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</si>
  <si>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</si>
  <si>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</si>
  <si>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</si>
  <si>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</si>
  <si>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</si>
  <si>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</si>
  <si>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</si>
  <si>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</si>
  <si>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</si>
  <si>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</si>
  <si>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</si>
  <si>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</si>
  <si>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</si>
  <si>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</si>
  <si>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</si>
  <si>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</si>
  <si>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</si>
  <si>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</si>
  <si>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</si>
  <si>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</si>
  <si>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</si>
  <si>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</si>
  <si>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</si>
  <si>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</si>
  <si>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</si>
  <si>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</si>
  <si>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</si>
  <si>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</si>
  <si>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</si>
  <si>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</si>
  <si>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</si>
  <si>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</si>
  <si>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</si>
  <si>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</si>
  <si>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</si>
  <si>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</si>
  <si>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</si>
  <si>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</si>
  <si>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</si>
  <si>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</si>
  <si>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</si>
  <si>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</si>
  <si>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</si>
  <si>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</si>
  <si>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</si>
  <si>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</si>
  <si>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</si>
  <si>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</si>
  <si>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</si>
  <si>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</si>
  <si>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</si>
  <si>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</si>
  <si>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</si>
  <si>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</si>
  <si>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</si>
  <si>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</si>
  <si>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</si>
  <si>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</si>
  <si>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</si>
  <si>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</si>
  <si>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</si>
  <si>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</si>
  <si>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</si>
  <si>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</si>
  <si>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</si>
  <si>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</si>
  <si>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</si>
  <si>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</si>
  <si>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</si>
  <si>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</si>
  <si>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</si>
  <si>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</si>
  <si>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</si>
  <si>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</si>
  <si>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</si>
  <si>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</si>
  <si>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</si>
  <si>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</si>
  <si>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</si>
  <si>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</si>
  <si>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</si>
  <si>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</si>
  <si>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</si>
  <si>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</si>
  <si>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</si>
  <si>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</si>
  <si>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</si>
  <si>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</si>
  <si>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</si>
  <si>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</si>
  <si>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</si>
  <si>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</si>
  <si>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</si>
  <si>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</si>
  <si>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</si>
  <si>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</si>
  <si>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</si>
  <si>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</si>
  <si>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</si>
  <si>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</si>
  <si>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</si>
  <si>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</si>
  <si>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</si>
  <si>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</si>
  <si>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</si>
  <si>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</si>
  <si>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</si>
  <si>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</si>
  <si>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</si>
  <si>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</si>
  <si>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</si>
  <si>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</si>
  <si>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</si>
  <si>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</si>
  <si>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</si>
  <si>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</si>
  <si>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</si>
  <si>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</si>
  <si>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</si>
  <si>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</si>
  <si>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</si>
  <si>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</si>
  <si>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</si>
  <si>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</si>
  <si>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</si>
  <si>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</si>
  <si>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</si>
  <si>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</si>
  <si>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</si>
  <si>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</si>
  <si>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</si>
  <si>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</si>
  <si>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</si>
  <si>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</si>
  <si>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</si>
  <si>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</si>
  <si>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</si>
  <si>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</si>
  <si>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</si>
  <si>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</si>
  <si>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</si>
  <si>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</si>
  <si>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</si>
  <si>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</si>
  <si>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</si>
  <si>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</si>
  <si>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</si>
  <si>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</si>
  <si>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</si>
  <si>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</si>
  <si>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</si>
  <si>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</si>
  <si>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</si>
  <si>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</si>
  <si>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</si>
  <si>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</si>
  <si>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</si>
  <si>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</si>
  <si>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</si>
  <si>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</si>
  <si>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</si>
  <si>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</si>
  <si>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</si>
  <si>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</si>
  <si>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</si>
  <si>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</si>
  <si>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</si>
  <si>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</si>
  <si>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</si>
  <si>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</si>
  <si>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</si>
  <si>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</si>
  <si>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</si>
  <si>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</si>
  <si>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</si>
  <si>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</si>
  <si>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</si>
  <si>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</si>
  <si>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</si>
  <si>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Rhode Island</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</si>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</sst>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6012856</v>
      </c>
      <c r="D7" s="30" t="str">
        <f>IF($B7="N/A","N/A",IF(C7&gt;15,"No",IF(C7&lt;-15,"No","Yes")))</f>
        <v>N/A</v>
      </c>
      <c r="E7" s="29">
        <v>6361466</v>
      </c>
      <c r="F7" s="30" t="str">
        <f>IF($B7="N/A","N/A",IF(E7&gt;15,"No",IF(E7&lt;-15,"No","Yes")))</f>
        <v>N/A</v>
      </c>
      <c r="G7" s="29">
        <v>6647012</v>
      </c>
      <c r="H7" s="30" t="str">
        <f>IF($B7="N/A","N/A",IF(G7&gt;15,"No",IF(G7&lt;-15,"No","Yes")))</f>
        <v>N/A</v>
      </c>
      <c r="I7" s="31">
        <v>5.798</v>
      </c>
      <c r="J7" s="31">
        <v>4.4889999999999999</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45.202490984000001</v>
      </c>
      <c r="H8" s="30" t="str">
        <f>IF($B8="N/A","N/A",IF(G8&gt;15,"No",IF(G8&lt;-15,"No","Yes")))</f>
        <v>N/A</v>
      </c>
      <c r="I8" s="31" t="s">
        <v>217</v>
      </c>
      <c r="J8" s="31" t="s">
        <v>217</v>
      </c>
      <c r="K8" s="30" t="str">
        <f t="shared" si="0"/>
        <v>N/A</v>
      </c>
    </row>
    <row r="9" spans="1:11" x14ac:dyDescent="0.25">
      <c r="A9" s="69" t="s">
        <v>119</v>
      </c>
      <c r="B9" s="33" t="s">
        <v>217</v>
      </c>
      <c r="C9" s="78">
        <v>30.354826392</v>
      </c>
      <c r="D9" s="9" t="str">
        <f>IF($B9="N/A","N/A",IF(C9&gt;15,"No",IF(C9&lt;-15,"No","Yes")))</f>
        <v>N/A</v>
      </c>
      <c r="E9" s="9">
        <v>32.855917173999998</v>
      </c>
      <c r="F9" s="9" t="str">
        <f>IF($B9="N/A","N/A",IF(E9&gt;15,"No",IF(E9&lt;-15,"No","Yes")))</f>
        <v>N/A</v>
      </c>
      <c r="G9" s="9">
        <v>34.500584623999998</v>
      </c>
      <c r="H9" s="9" t="str">
        <f>IF($B9="N/A","N/A",IF(G9&gt;15,"No",IF(G9&lt;-15,"No","Yes")))</f>
        <v>N/A</v>
      </c>
      <c r="I9" s="10">
        <v>8.24</v>
      </c>
      <c r="J9" s="10">
        <v>5.0060000000000002</v>
      </c>
      <c r="K9" s="9" t="str">
        <f t="shared" si="0"/>
        <v>Yes</v>
      </c>
    </row>
    <row r="10" spans="1:11" x14ac:dyDescent="0.25">
      <c r="A10" s="69" t="s">
        <v>120</v>
      </c>
      <c r="B10" s="33" t="s">
        <v>217</v>
      </c>
      <c r="C10" s="78">
        <v>6.6474234500000007E-2</v>
      </c>
      <c r="D10" s="9" t="str">
        <f>IF($B10="N/A","N/A",IF(C10&gt;15,"No",IF(C10&lt;-15,"No","Yes")))</f>
        <v>N/A</v>
      </c>
      <c r="E10" s="9">
        <v>6.1731053799999998E-2</v>
      </c>
      <c r="F10" s="9" t="str">
        <f>IF($B10="N/A","N/A",IF(E10&gt;15,"No",IF(E10&lt;-15,"No","Yes")))</f>
        <v>N/A</v>
      </c>
      <c r="G10" s="9">
        <v>5.92597095E-2</v>
      </c>
      <c r="H10" s="9" t="str">
        <f>IF($B10="N/A","N/A",IF(G10&gt;15,"No",IF(G10&lt;-15,"No","Yes")))</f>
        <v>N/A</v>
      </c>
      <c r="I10" s="10">
        <v>-7.14</v>
      </c>
      <c r="J10" s="10">
        <v>-4</v>
      </c>
      <c r="K10" s="9" t="str">
        <f t="shared" si="0"/>
        <v>Yes</v>
      </c>
    </row>
    <row r="11" spans="1:11" x14ac:dyDescent="0.25">
      <c r="A11" s="69" t="s">
        <v>853</v>
      </c>
      <c r="B11" s="33" t="s">
        <v>217</v>
      </c>
      <c r="C11" s="78">
        <v>20.653030773000001</v>
      </c>
      <c r="D11" s="9" t="str">
        <f>IF($B11="N/A","N/A",IF(C11&gt;15,"No",IF(C11&lt;-15,"No","Yes")))</f>
        <v>N/A</v>
      </c>
      <c r="E11" s="9">
        <v>20.162569444999999</v>
      </c>
      <c r="F11" s="9" t="str">
        <f>IF($B11="N/A","N/A",IF(E11&gt;15,"No",IF(E11&lt;-15,"No","Yes")))</f>
        <v>N/A</v>
      </c>
      <c r="G11" s="9">
        <v>20.237664682999998</v>
      </c>
      <c r="H11" s="9" t="str">
        <f>IF($B11="N/A","N/A",IF(G11&gt;15,"No",IF(G11&lt;-15,"No","Yes")))</f>
        <v>N/A</v>
      </c>
      <c r="I11" s="10">
        <v>-2.37</v>
      </c>
      <c r="J11" s="10">
        <v>0.37240000000000001</v>
      </c>
      <c r="K11" s="9" t="str">
        <f t="shared" si="0"/>
        <v>Yes</v>
      </c>
    </row>
    <row r="12" spans="1:11" x14ac:dyDescent="0.25">
      <c r="A12" s="69" t="s">
        <v>854</v>
      </c>
      <c r="B12" s="80" t="s">
        <v>218</v>
      </c>
      <c r="C12" s="78" t="s">
        <v>217</v>
      </c>
      <c r="D12" s="9" t="str">
        <f>IF(OR($B12="N/A",$C12="N/A"),"N/A",IF(C12&gt;100,"No",IF(C12&lt;95,"No","Yes")))</f>
        <v>N/A</v>
      </c>
      <c r="E12" s="78">
        <v>1.5293479937000001</v>
      </c>
      <c r="F12" s="9" t="str">
        <f>IF(OR($B12="N/A",$E12="N/A"),"N/A",IF(E12&gt;100,"No",IF(E12&lt;95,"No","Yes")))</f>
        <v>No</v>
      </c>
      <c r="G12" s="78">
        <v>44.827636286999997</v>
      </c>
      <c r="H12" s="9" t="str">
        <f>IF($B12="N/A","N/A",IF(G12&gt;100,"No",IF(G12&lt;95,"No","Yes")))</f>
        <v>No</v>
      </c>
      <c r="I12" s="81" t="s">
        <v>217</v>
      </c>
      <c r="J12" s="81">
        <v>2831</v>
      </c>
      <c r="K12" s="9" t="str">
        <f t="shared" si="0"/>
        <v>No</v>
      </c>
    </row>
    <row r="13" spans="1:11" x14ac:dyDescent="0.25">
      <c r="A13" s="69" t="s">
        <v>351</v>
      </c>
      <c r="B13" s="80" t="s">
        <v>217</v>
      </c>
      <c r="C13" s="78" t="s">
        <v>217</v>
      </c>
      <c r="D13" s="9" t="str">
        <f>IF($B13="N/A","N/A",IF(C13&gt;100,"No",IF(C13&lt;95,"No","Yes")))</f>
        <v>N/A</v>
      </c>
      <c r="E13" s="78">
        <v>99.992275308000004</v>
      </c>
      <c r="F13" s="9" t="str">
        <f>IF($B13="N/A","N/A",IF(E13&gt;100,"No",IF(E13&lt;95,"No","Yes")))</f>
        <v>N/A</v>
      </c>
      <c r="G13" s="78">
        <v>99.995834520000002</v>
      </c>
      <c r="H13" s="9" t="str">
        <f>IF($B13="N/A","N/A",IF(G13&gt;100,"No",IF(G13&lt;95,"No","Yes")))</f>
        <v>N/A</v>
      </c>
      <c r="I13" s="81" t="s">
        <v>217</v>
      </c>
      <c r="J13" s="81">
        <v>3.5999999999999999E-3</v>
      </c>
      <c r="K13" s="9" t="str">
        <f t="shared" si="0"/>
        <v>Yes</v>
      </c>
    </row>
    <row r="14" spans="1:11" x14ac:dyDescent="0.25">
      <c r="A14" s="69" t="s">
        <v>352</v>
      </c>
      <c r="B14" s="80" t="s">
        <v>217</v>
      </c>
      <c r="C14" s="78" t="s">
        <v>217</v>
      </c>
      <c r="D14" s="9" t="str">
        <f t="shared" ref="D14" si="1">IF($B14="N/A","N/A",IF(C14&lt;0,"No","Yes"))</f>
        <v>N/A</v>
      </c>
      <c r="E14" s="78">
        <v>71.404477745999998</v>
      </c>
      <c r="F14" s="9" t="str">
        <f t="shared" ref="F14" si="2">IF($B14="N/A","N/A",IF(E14&lt;0,"No","Yes"))</f>
        <v>N/A</v>
      </c>
      <c r="G14" s="78">
        <v>73.439259942000007</v>
      </c>
      <c r="H14" s="9" t="str">
        <f t="shared" ref="H14" si="3">IF($B14="N/A","N/A",IF(G14&lt;0,"No","Yes"))</f>
        <v>N/A</v>
      </c>
      <c r="I14" s="81" t="s">
        <v>217</v>
      </c>
      <c r="J14" s="81">
        <v>2.85</v>
      </c>
      <c r="K14" s="9" t="str">
        <f t="shared" si="0"/>
        <v>Yes</v>
      </c>
    </row>
    <row r="15" spans="1:11" x14ac:dyDescent="0.25">
      <c r="A15" s="69" t="s">
        <v>855</v>
      </c>
      <c r="B15" s="80" t="s">
        <v>218</v>
      </c>
      <c r="C15" s="78" t="s">
        <v>217</v>
      </c>
      <c r="D15" s="9" t="str">
        <f>IF(OR($B15="N/A",$C15="N/A"),"N/A",IF(C15&gt;100,"No",IF(C15&lt;95,"No","Yes")))</f>
        <v>N/A</v>
      </c>
      <c r="E15" s="78">
        <v>1.4804981697999999</v>
      </c>
      <c r="F15" s="9" t="str">
        <f>IF(OR($B15="N/A",$E15="N/A"),"N/A",IF(E15&gt;100,"No",IF(E15&lt;95,"No","Yes")))</f>
        <v>No</v>
      </c>
      <c r="G15" s="78">
        <v>43.740517392999998</v>
      </c>
      <c r="H15" s="9" t="str">
        <f>IF($B15="N/A","N/A",IF(G15&gt;100,"No",IF(G15&lt;95,"No","Yes")))</f>
        <v>No</v>
      </c>
      <c r="I15" s="81" t="s">
        <v>217</v>
      </c>
      <c r="J15" s="81">
        <v>2854</v>
      </c>
      <c r="K15" s="9" t="str">
        <f t="shared" si="0"/>
        <v>No</v>
      </c>
    </row>
    <row r="16" spans="1:11" x14ac:dyDescent="0.25">
      <c r="A16" s="69" t="s">
        <v>335</v>
      </c>
      <c r="B16" s="33" t="s">
        <v>217</v>
      </c>
      <c r="C16" s="67">
        <v>2941830</v>
      </c>
      <c r="D16" s="9" t="str">
        <f>IF($B16="N/A","N/A",IF(C16&gt;15,"No",IF(C16&lt;-15,"No","Yes")))</f>
        <v>N/A</v>
      </c>
      <c r="E16" s="34">
        <v>2984786</v>
      </c>
      <c r="F16" s="9" t="str">
        <f>IF($B16="N/A","N/A",IF(E16&gt;15,"No",IF(E16&lt;-15,"No","Yes")))</f>
        <v>N/A</v>
      </c>
      <c r="G16" s="34">
        <v>3004615</v>
      </c>
      <c r="H16" s="9" t="str">
        <f>IF($B16="N/A","N/A",IF(G16&gt;15,"No",IF(G16&lt;-15,"No","Yes")))</f>
        <v>N/A</v>
      </c>
      <c r="I16" s="10">
        <v>1.46</v>
      </c>
      <c r="J16" s="10">
        <v>0.6643</v>
      </c>
      <c r="K16" s="9" t="str">
        <f t="shared" si="0"/>
        <v>Yes</v>
      </c>
    </row>
    <row r="17" spans="1:11" x14ac:dyDescent="0.25">
      <c r="A17" s="69" t="s">
        <v>442</v>
      </c>
      <c r="B17" s="33" t="s">
        <v>219</v>
      </c>
      <c r="C17" s="78">
        <v>6.3432285345999997</v>
      </c>
      <c r="D17" s="9" t="str">
        <f>IF($B17="N/A","N/A",IF(C17&gt;20,"No",IF(C17&lt;5,"No","Yes")))</f>
        <v>Yes</v>
      </c>
      <c r="E17" s="9">
        <v>6.2439317258000004</v>
      </c>
      <c r="F17" s="9" t="str">
        <f>IF($B17="N/A","N/A",IF(E17&gt;20,"No",IF(E17&lt;5,"No","Yes")))</f>
        <v>Yes</v>
      </c>
      <c r="G17" s="9">
        <v>6.8501954493000001</v>
      </c>
      <c r="H17" s="9" t="str">
        <f>IF($B17="N/A","N/A",IF(G17&gt;20,"No",IF(G17&lt;5,"No","Yes")))</f>
        <v>Yes</v>
      </c>
      <c r="I17" s="10">
        <v>-1.57</v>
      </c>
      <c r="J17" s="10">
        <v>9.7100000000000009</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93.149804551000003</v>
      </c>
      <c r="H18" s="9" t="str">
        <f>IF($B18="N/A","N/A",IF(G18&gt;15,"No",IF(G18&lt;-15,"No","Yes")))</f>
        <v>N/A</v>
      </c>
      <c r="I18" s="10" t="s">
        <v>217</v>
      </c>
      <c r="J18" s="10" t="s">
        <v>217</v>
      </c>
      <c r="K18" s="9" t="str">
        <f t="shared" si="0"/>
        <v>N/A</v>
      </c>
    </row>
    <row r="19" spans="1:11" x14ac:dyDescent="0.25">
      <c r="A19" s="69" t="s">
        <v>444</v>
      </c>
      <c r="B19" s="33" t="s">
        <v>220</v>
      </c>
      <c r="C19" s="78">
        <v>8.6662723543000002</v>
      </c>
      <c r="D19" s="9" t="str">
        <f>IF($B19="N/A","N/A",IF(C19&gt;1,"Yes","No"))</f>
        <v>Yes</v>
      </c>
      <c r="E19" s="9">
        <v>5.8287595828000001</v>
      </c>
      <c r="F19" s="9" t="str">
        <f>IF($B19="N/A","N/A",IF(E19&gt;1,"Yes","No"))</f>
        <v>Yes</v>
      </c>
      <c r="G19" s="9">
        <v>0.90251163629999998</v>
      </c>
      <c r="H19" s="9" t="str">
        <f>IF($B19="N/A","N/A",IF(G19&gt;1,"Yes","No"))</f>
        <v>No</v>
      </c>
      <c r="I19" s="10">
        <v>-32.700000000000003</v>
      </c>
      <c r="J19" s="10">
        <v>-84.5</v>
      </c>
      <c r="K19" s="9" t="str">
        <f t="shared" si="0"/>
        <v>No</v>
      </c>
    </row>
    <row r="20" spans="1:11" x14ac:dyDescent="0.25">
      <c r="A20" s="69" t="s">
        <v>856</v>
      </c>
      <c r="B20" s="33" t="s">
        <v>217</v>
      </c>
      <c r="C20" s="71">
        <v>269.94078377</v>
      </c>
      <c r="D20" s="9" t="str">
        <f>IF($B20="N/A","N/A",IF(C20&gt;15,"No",IF(C20&lt;-15,"No","Yes")))</f>
        <v>N/A</v>
      </c>
      <c r="E20" s="35">
        <v>184.75328206</v>
      </c>
      <c r="F20" s="9" t="str">
        <f>IF($B20="N/A","N/A",IF(E20&gt;15,"No",IF(E20&lt;-15,"No","Yes")))</f>
        <v>N/A</v>
      </c>
      <c r="G20" s="35">
        <v>137.93030202</v>
      </c>
      <c r="H20" s="9" t="str">
        <f>IF($B20="N/A","N/A",IF(G20&gt;15,"No",IF(G20&lt;-15,"No","Yes")))</f>
        <v>N/A</v>
      </c>
      <c r="I20" s="10">
        <v>-31.6</v>
      </c>
      <c r="J20" s="10">
        <v>-25.3</v>
      </c>
      <c r="K20" s="9" t="str">
        <f t="shared" si="0"/>
        <v>Yes</v>
      </c>
    </row>
    <row r="21" spans="1:11" x14ac:dyDescent="0.25">
      <c r="A21" s="69" t="s">
        <v>34</v>
      </c>
      <c r="B21" s="33" t="s">
        <v>217</v>
      </c>
      <c r="C21" s="82">
        <v>29.682979070999998</v>
      </c>
      <c r="D21" s="9" t="str">
        <f>IF($B21="N/A","N/A",IF(C21&gt;15,"No",IF(C21&lt;-15,"No","Yes")))</f>
        <v>N/A</v>
      </c>
      <c r="E21" s="83">
        <v>30.056443927</v>
      </c>
      <c r="F21" s="9" t="str">
        <f>IF($B21="N/A","N/A",IF(E21&gt;15,"No",IF(E21&lt;-15,"No","Yes")))</f>
        <v>N/A</v>
      </c>
      <c r="G21" s="83">
        <v>30.925453150999999</v>
      </c>
      <c r="H21" s="9" t="str">
        <f>IF($B21="N/A","N/A",IF(G21&gt;15,"No",IF(G21&lt;-15,"No","Yes")))</f>
        <v>N/A</v>
      </c>
      <c r="I21" s="10">
        <v>1.258</v>
      </c>
      <c r="J21" s="10">
        <v>2.891</v>
      </c>
      <c r="K21" s="9" t="str">
        <f t="shared" si="0"/>
        <v>Yes</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250.96951532</v>
      </c>
      <c r="D24" s="9" t="str">
        <f>IF($B24="N/A","N/A",IF(C24&gt;300,"No",IF(C24&lt;75,"No","Yes")))</f>
        <v>Yes</v>
      </c>
      <c r="E24" s="35">
        <v>265.97052239999999</v>
      </c>
      <c r="F24" s="9" t="str">
        <f>IF($B24="N/A","N/A",IF(E24&gt;300,"No",IF(E24&lt;75,"No","Yes")))</f>
        <v>Yes</v>
      </c>
      <c r="G24" s="35">
        <v>281.07110467000001</v>
      </c>
      <c r="H24" s="9" t="str">
        <f>IF($B24="N/A","N/A",IF(G24&gt;300,"No",IF(G24&lt;75,"No","Yes")))</f>
        <v>Yes</v>
      </c>
      <c r="I24" s="10">
        <v>5.9770000000000003</v>
      </c>
      <c r="J24" s="10">
        <v>5.6779999999999999</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553</v>
      </c>
      <c r="D27" s="33" t="s">
        <v>217</v>
      </c>
      <c r="E27" s="34">
        <v>99</v>
      </c>
      <c r="F27" s="33" t="s">
        <v>217</v>
      </c>
      <c r="G27" s="34">
        <v>254</v>
      </c>
      <c r="H27" s="9" t="str">
        <f>IF($B27="N/A","N/A",IF(G27&gt;15,"No",IF(G27&lt;-15,"No","Yes")))</f>
        <v>N/A</v>
      </c>
      <c r="I27" s="10">
        <v>-82.1</v>
      </c>
      <c r="J27" s="10">
        <v>156.6</v>
      </c>
      <c r="K27" s="9" t="str">
        <f t="shared" si="0"/>
        <v>No</v>
      </c>
    </row>
    <row r="28" spans="1:11" x14ac:dyDescent="0.25">
      <c r="A28" s="69" t="s">
        <v>350</v>
      </c>
      <c r="B28" s="33" t="s">
        <v>217</v>
      </c>
      <c r="C28" s="67" t="s">
        <v>217</v>
      </c>
      <c r="D28" s="33" t="s">
        <v>217</v>
      </c>
      <c r="E28" s="34" t="s">
        <v>217</v>
      </c>
      <c r="F28" s="33" t="s">
        <v>217</v>
      </c>
      <c r="G28" s="8">
        <v>3.8212659000000002E-3</v>
      </c>
      <c r="H28" s="9" t="str">
        <f>IF($B28="N/A","N/A",IF(G28&gt;15,"No",IF(G28&lt;-15,"No","Yes")))</f>
        <v>N/A</v>
      </c>
      <c r="I28" s="10" t="s">
        <v>217</v>
      </c>
      <c r="J28" s="10" t="s">
        <v>217</v>
      </c>
      <c r="K28" s="9" t="str">
        <f t="shared" si="0"/>
        <v>N/A</v>
      </c>
    </row>
    <row r="29" spans="1:11" ht="25" x14ac:dyDescent="0.25">
      <c r="A29" s="69" t="s">
        <v>835</v>
      </c>
      <c r="B29" s="33" t="s">
        <v>217</v>
      </c>
      <c r="C29" s="35">
        <v>175.54972875000001</v>
      </c>
      <c r="D29" s="33" t="s">
        <v>217</v>
      </c>
      <c r="E29" s="35">
        <v>237.81818182000001</v>
      </c>
      <c r="F29" s="33" t="s">
        <v>217</v>
      </c>
      <c r="G29" s="35">
        <v>133.10629921</v>
      </c>
      <c r="H29" s="33" t="s">
        <v>217</v>
      </c>
      <c r="I29" s="10">
        <v>35.47</v>
      </c>
      <c r="J29" s="10">
        <v>-44</v>
      </c>
      <c r="K29" s="9" t="str">
        <f t="shared" si="0"/>
        <v>No</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1282635</v>
      </c>
      <c r="F31" s="9" t="str">
        <f t="shared" si="4"/>
        <v>N/A</v>
      </c>
      <c r="G31" s="67">
        <v>1345200</v>
      </c>
      <c r="H31" s="9" t="str">
        <f t="shared" ref="H31:H50" si="5">IF($B31="N/A","N/A",IF(G31&lt;0,"No","Yes"))</f>
        <v>N/A</v>
      </c>
      <c r="I31" s="10" t="s">
        <v>217</v>
      </c>
      <c r="J31" s="10">
        <v>4.8780000000000001</v>
      </c>
      <c r="K31" s="9" t="str">
        <f t="shared" si="0"/>
        <v>Yes</v>
      </c>
    </row>
    <row r="32" spans="1:11" x14ac:dyDescent="0.25">
      <c r="A32" s="2" t="s">
        <v>659</v>
      </c>
      <c r="B32" s="84" t="s">
        <v>217</v>
      </c>
      <c r="C32" s="68" t="s">
        <v>217</v>
      </c>
      <c r="D32" s="9" t="str">
        <f t="shared" si="4"/>
        <v>N/A</v>
      </c>
      <c r="E32" s="68">
        <v>98.060866887000003</v>
      </c>
      <c r="F32" s="9" t="str">
        <f t="shared" si="4"/>
        <v>N/A</v>
      </c>
      <c r="G32" s="68">
        <v>99.954876597999998</v>
      </c>
      <c r="H32" s="9" t="str">
        <f t="shared" si="5"/>
        <v>N/A</v>
      </c>
      <c r="I32" s="10" t="s">
        <v>217</v>
      </c>
      <c r="J32" s="10">
        <v>1.931</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1.9391331127</v>
      </c>
      <c r="F35" s="9" t="str">
        <f t="shared" si="4"/>
        <v>N/A</v>
      </c>
      <c r="G35" s="68">
        <v>4.5123401700000003E-2</v>
      </c>
      <c r="H35" s="9" t="str">
        <f t="shared" si="5"/>
        <v>N/A</v>
      </c>
      <c r="I35" s="10" t="s">
        <v>217</v>
      </c>
      <c r="J35" s="10">
        <v>-97.7</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1825192</v>
      </c>
      <c r="D51" s="33" t="s">
        <v>217</v>
      </c>
      <c r="E51" s="34">
        <v>2090118</v>
      </c>
      <c r="F51" s="33" t="s">
        <v>217</v>
      </c>
      <c r="G51" s="34">
        <v>2293258</v>
      </c>
      <c r="H51" s="33" t="s">
        <v>217</v>
      </c>
      <c r="I51" s="10">
        <v>14.51</v>
      </c>
      <c r="J51" s="10">
        <v>9.7189999999999994</v>
      </c>
      <c r="K51" s="9" t="str">
        <f t="shared" si="0"/>
        <v>Yes</v>
      </c>
    </row>
    <row r="52" spans="1:11" x14ac:dyDescent="0.25">
      <c r="A52" s="2" t="s">
        <v>356</v>
      </c>
      <c r="B52" s="33" t="s">
        <v>217</v>
      </c>
      <c r="C52" s="68">
        <v>80.264322876999998</v>
      </c>
      <c r="D52" s="9" t="str">
        <f t="shared" ref="D52:D54" si="6">IF($B52="N/A","N/A",IF(C52&gt;15,"No",IF(C52&lt;-15,"No","Yes")))</f>
        <v>N/A</v>
      </c>
      <c r="E52" s="8">
        <v>83.528011336999995</v>
      </c>
      <c r="F52" s="9" t="str">
        <f t="shared" ref="F52:F54" si="7">IF($B52="N/A","N/A",IF(E52&gt;15,"No",IF(E52&lt;-15,"No","Yes")))</f>
        <v>N/A</v>
      </c>
      <c r="G52" s="8">
        <v>87.189099526000007</v>
      </c>
      <c r="H52" s="9" t="str">
        <f t="shared" ref="H52:H54" si="8">IF($B52="N/A","N/A",IF(G52&gt;15,"No",IF(G52&lt;-15,"No","Yes")))</f>
        <v>N/A</v>
      </c>
      <c r="I52" s="10">
        <v>4.0659999999999998</v>
      </c>
      <c r="J52" s="10">
        <v>4.383</v>
      </c>
      <c r="K52" s="9" t="str">
        <f t="shared" si="0"/>
        <v>Yes</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12.805929381</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2755223</v>
      </c>
      <c r="D6" s="9" t="str">
        <f>IF($B6="N/A","N/A",IF(C6&gt;15,"No",IF(C6&lt;-15,"No","Yes")))</f>
        <v>N/A</v>
      </c>
      <c r="E6" s="34">
        <v>2798418</v>
      </c>
      <c r="F6" s="9" t="str">
        <f>IF($B6="N/A","N/A",IF(E6&gt;15,"No",IF(E6&lt;-15,"No","Yes")))</f>
        <v>N/A</v>
      </c>
      <c r="G6" s="34">
        <v>2798793</v>
      </c>
      <c r="H6" s="9" t="str">
        <f>IF($B6="N/A","N/A",IF(G6&gt;15,"No",IF(G6&lt;-15,"No","Yes")))</f>
        <v>N/A</v>
      </c>
      <c r="I6" s="10">
        <v>1.5680000000000001</v>
      </c>
      <c r="J6" s="10">
        <v>1.34E-2</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17.616287320000001</v>
      </c>
      <c r="D9" s="9" t="str">
        <f t="shared" ref="D9:D15" si="1">IF($B9="N/A","N/A",IF(C9&gt;15,"No",IF(C9&lt;-15,"No","Yes")))</f>
        <v>N/A</v>
      </c>
      <c r="E9" s="8">
        <v>16.614387129000001</v>
      </c>
      <c r="F9" s="9" t="str">
        <f t="shared" ref="F9:F15" si="2">IF($B9="N/A","N/A",IF(E9&gt;15,"No",IF(E9&lt;-15,"No","Yes")))</f>
        <v>N/A</v>
      </c>
      <c r="G9" s="8">
        <v>17.188838187999998</v>
      </c>
      <c r="H9" s="9" t="str">
        <f t="shared" ref="H9:H15" si="3">IF($B9="N/A","N/A",IF(G9&gt;15,"No",IF(G9&lt;-15,"No","Yes")))</f>
        <v>N/A</v>
      </c>
      <c r="I9" s="10">
        <v>-5.69</v>
      </c>
      <c r="J9" s="10">
        <v>3.4580000000000002</v>
      </c>
      <c r="K9" s="9" t="str">
        <f t="shared" si="0"/>
        <v>Yes</v>
      </c>
    </row>
    <row r="10" spans="1:11" x14ac:dyDescent="0.25">
      <c r="A10" s="69" t="s">
        <v>36</v>
      </c>
      <c r="B10" s="33" t="s">
        <v>217</v>
      </c>
      <c r="C10" s="68">
        <v>11.664659843000001</v>
      </c>
      <c r="D10" s="9" t="str">
        <f t="shared" si="1"/>
        <v>N/A</v>
      </c>
      <c r="E10" s="8">
        <v>12.272653786999999</v>
      </c>
      <c r="F10" s="9" t="str">
        <f t="shared" si="2"/>
        <v>N/A</v>
      </c>
      <c r="G10" s="8">
        <v>10.854221731999999</v>
      </c>
      <c r="H10" s="9" t="str">
        <f t="shared" si="3"/>
        <v>N/A</v>
      </c>
      <c r="I10" s="10">
        <v>5.2119999999999997</v>
      </c>
      <c r="J10" s="10">
        <v>-11.6</v>
      </c>
      <c r="K10" s="9" t="str">
        <f t="shared" si="0"/>
        <v>Yes</v>
      </c>
    </row>
    <row r="11" spans="1:11" x14ac:dyDescent="0.25">
      <c r="A11" s="69" t="s">
        <v>37</v>
      </c>
      <c r="B11" s="33" t="s">
        <v>217</v>
      </c>
      <c r="C11" s="68">
        <v>62.142900066000003</v>
      </c>
      <c r="D11" s="9" t="str">
        <f t="shared" si="1"/>
        <v>N/A</v>
      </c>
      <c r="E11" s="8">
        <v>66.483622208</v>
      </c>
      <c r="F11" s="9" t="str">
        <f t="shared" si="2"/>
        <v>N/A</v>
      </c>
      <c r="G11" s="8">
        <v>71.185120953999999</v>
      </c>
      <c r="H11" s="9" t="str">
        <f t="shared" si="3"/>
        <v>N/A</v>
      </c>
      <c r="I11" s="10">
        <v>6.9850000000000003</v>
      </c>
      <c r="J11" s="10">
        <v>7.0720000000000001</v>
      </c>
      <c r="K11" s="9" t="str">
        <f t="shared" si="0"/>
        <v>Yes</v>
      </c>
    </row>
    <row r="12" spans="1:11" x14ac:dyDescent="0.25">
      <c r="A12" s="69" t="s">
        <v>38</v>
      </c>
      <c r="B12" s="33" t="s">
        <v>217</v>
      </c>
      <c r="C12" s="68">
        <v>14.843848443000001</v>
      </c>
      <c r="D12" s="9" t="str">
        <f t="shared" si="1"/>
        <v>N/A</v>
      </c>
      <c r="E12" s="8">
        <v>14.118574710000001</v>
      </c>
      <c r="F12" s="9" t="str">
        <f t="shared" si="2"/>
        <v>N/A</v>
      </c>
      <c r="G12" s="8">
        <v>16.142555639000001</v>
      </c>
      <c r="H12" s="9" t="str">
        <f t="shared" si="3"/>
        <v>N/A</v>
      </c>
      <c r="I12" s="10">
        <v>-4.8899999999999997</v>
      </c>
      <c r="J12" s="10">
        <v>14.34</v>
      </c>
      <c r="K12" s="9" t="str">
        <f t="shared" si="0"/>
        <v>Yes</v>
      </c>
    </row>
    <row r="13" spans="1:11" x14ac:dyDescent="0.25">
      <c r="A13" s="69" t="s">
        <v>860</v>
      </c>
      <c r="B13" s="33" t="s">
        <v>217</v>
      </c>
      <c r="C13" s="68">
        <v>56.068188268999997</v>
      </c>
      <c r="D13" s="9" t="str">
        <f t="shared" si="1"/>
        <v>N/A</v>
      </c>
      <c r="E13" s="8">
        <v>58.750475952000002</v>
      </c>
      <c r="F13" s="9" t="str">
        <f t="shared" si="2"/>
        <v>N/A</v>
      </c>
      <c r="G13" s="8">
        <v>60.711481698999997</v>
      </c>
      <c r="H13" s="9" t="str">
        <f t="shared" si="3"/>
        <v>N/A</v>
      </c>
      <c r="I13" s="10">
        <v>4.7839999999999998</v>
      </c>
      <c r="J13" s="10">
        <v>3.3380000000000001</v>
      </c>
      <c r="K13" s="9" t="str">
        <f t="shared" si="0"/>
        <v>Yes</v>
      </c>
    </row>
    <row r="14" spans="1:11" x14ac:dyDescent="0.25">
      <c r="A14" s="69" t="s">
        <v>861</v>
      </c>
      <c r="B14" s="33" t="s">
        <v>217</v>
      </c>
      <c r="C14" s="68">
        <v>62.820695612999998</v>
      </c>
      <c r="D14" s="9" t="str">
        <f t="shared" si="1"/>
        <v>N/A</v>
      </c>
      <c r="E14" s="8">
        <v>65.457291182999995</v>
      </c>
      <c r="F14" s="9" t="str">
        <f t="shared" si="2"/>
        <v>N/A</v>
      </c>
      <c r="G14" s="8">
        <v>65.076085492999994</v>
      </c>
      <c r="H14" s="9" t="str">
        <f t="shared" si="3"/>
        <v>N/A</v>
      </c>
      <c r="I14" s="10">
        <v>4.1970000000000001</v>
      </c>
      <c r="J14" s="10">
        <v>-0.58199999999999996</v>
      </c>
      <c r="K14" s="9" t="str">
        <f t="shared" si="0"/>
        <v>Yes</v>
      </c>
    </row>
    <row r="15" spans="1:11" x14ac:dyDescent="0.25">
      <c r="A15" s="69" t="s">
        <v>165</v>
      </c>
      <c r="B15" s="33" t="s">
        <v>217</v>
      </c>
      <c r="C15" s="68">
        <v>2.4018019594000002</v>
      </c>
      <c r="D15" s="9" t="str">
        <f t="shared" si="1"/>
        <v>N/A</v>
      </c>
      <c r="E15" s="8">
        <v>3.8406342440999999</v>
      </c>
      <c r="F15" s="9" t="str">
        <f t="shared" si="2"/>
        <v>N/A</v>
      </c>
      <c r="G15" s="8">
        <v>61.120061397999997</v>
      </c>
      <c r="H15" s="9" t="str">
        <f t="shared" si="3"/>
        <v>N/A</v>
      </c>
      <c r="I15" s="10">
        <v>59.91</v>
      </c>
      <c r="J15" s="10">
        <v>1491</v>
      </c>
      <c r="K15" s="9" t="str">
        <f t="shared" si="0"/>
        <v>No</v>
      </c>
    </row>
    <row r="16" spans="1:11" x14ac:dyDescent="0.25">
      <c r="A16" s="69" t="s">
        <v>166</v>
      </c>
      <c r="B16" s="33" t="s">
        <v>250</v>
      </c>
      <c r="C16" s="68">
        <v>100</v>
      </c>
      <c r="D16" s="9" t="str">
        <f>IF($B16="N/A","N/A",IF(C16&gt;95,"Yes","No"))</f>
        <v>Yes</v>
      </c>
      <c r="E16" s="8">
        <v>100</v>
      </c>
      <c r="F16" s="9" t="str">
        <f>IF($B16="N/A","N/A",IF(E16&gt;95,"Yes","No"))</f>
        <v>Yes</v>
      </c>
      <c r="G16" s="8">
        <v>100</v>
      </c>
      <c r="H16" s="9" t="str">
        <f>IF($B16="N/A","N/A",IF(G16&gt;95,"Yes","No"))</f>
        <v>Yes</v>
      </c>
      <c r="I16" s="10">
        <v>0</v>
      </c>
      <c r="J16" s="10">
        <v>0</v>
      </c>
      <c r="K16" s="9" t="str">
        <f t="shared" ref="K16:K26" si="4">IF(J16="Div by 0", "N/A", IF(J16="N/A","N/A", IF(J16&gt;30, "No", IF(J16&lt;-30, "No", "Yes"))))</f>
        <v>Yes</v>
      </c>
    </row>
    <row r="17" spans="1:11" x14ac:dyDescent="0.25">
      <c r="A17" s="69" t="s">
        <v>862</v>
      </c>
      <c r="B17" s="49" t="s">
        <v>251</v>
      </c>
      <c r="C17" s="68">
        <v>44.385772041000003</v>
      </c>
      <c r="D17" s="9" t="str">
        <f>IF($B17="N/A","N/A",IF(C17&gt;90,"No",IF(C17&lt;50,"No","Yes")))</f>
        <v>No</v>
      </c>
      <c r="E17" s="8">
        <v>47.364260807000001</v>
      </c>
      <c r="F17" s="9" t="str">
        <f>IF($B17="N/A","N/A",IF(E17&gt;90,"No",IF(E17&lt;50,"No","Yes")))</f>
        <v>No</v>
      </c>
      <c r="G17" s="8">
        <v>48.543354223999998</v>
      </c>
      <c r="H17" s="9" t="str">
        <f>IF($B17="N/A","N/A",IF(G17&gt;90,"No",IF(G17&lt;50,"No","Yes")))</f>
        <v>No</v>
      </c>
      <c r="I17" s="10">
        <v>6.71</v>
      </c>
      <c r="J17" s="10">
        <v>2.4889999999999999</v>
      </c>
      <c r="K17" s="9" t="str">
        <f t="shared" si="4"/>
        <v>Yes</v>
      </c>
    </row>
    <row r="18" spans="1:11" x14ac:dyDescent="0.25">
      <c r="A18" s="69" t="s">
        <v>863</v>
      </c>
      <c r="B18" s="49" t="s">
        <v>228</v>
      </c>
      <c r="C18" s="68">
        <v>16.791163546</v>
      </c>
      <c r="D18" s="9" t="str">
        <f t="shared" ref="D18:D23" si="5">IF($B18="N/A","N/A",IF(C18&gt;5,"No",IF(C18&lt;=0,"No","Yes")))</f>
        <v>No</v>
      </c>
      <c r="E18" s="8">
        <v>16.704759618000001</v>
      </c>
      <c r="F18" s="9" t="str">
        <f t="shared" ref="F18:F23" si="6">IF($B18="N/A","N/A",IF(E18&gt;5,"No",IF(E18&lt;=0,"No","Yes")))</f>
        <v>No</v>
      </c>
      <c r="G18" s="8">
        <v>18.950383253999998</v>
      </c>
      <c r="H18" s="9" t="str">
        <f t="shared" ref="H18:H23" si="7">IF($B18="N/A","N/A",IF(G18&gt;5,"No",IF(G18&lt;=0,"No","Yes")))</f>
        <v>No</v>
      </c>
      <c r="I18" s="10">
        <v>-0.51500000000000001</v>
      </c>
      <c r="J18" s="10">
        <v>13.44</v>
      </c>
      <c r="K18" s="9" t="str">
        <f t="shared" si="4"/>
        <v>Yes</v>
      </c>
    </row>
    <row r="19" spans="1:11" x14ac:dyDescent="0.25">
      <c r="A19" s="69" t="s">
        <v>864</v>
      </c>
      <c r="B19" s="49" t="s">
        <v>228</v>
      </c>
      <c r="C19" s="68">
        <v>3.0179408346000001</v>
      </c>
      <c r="D19" s="9" t="str">
        <f t="shared" si="5"/>
        <v>Yes</v>
      </c>
      <c r="E19" s="8">
        <v>2.1301678305</v>
      </c>
      <c r="F19" s="9" t="str">
        <f t="shared" si="6"/>
        <v>Yes</v>
      </c>
      <c r="G19" s="8">
        <v>1.8783096855999999</v>
      </c>
      <c r="H19" s="9" t="str">
        <f t="shared" si="7"/>
        <v>Yes</v>
      </c>
      <c r="I19" s="10">
        <v>-29.4</v>
      </c>
      <c r="J19" s="10">
        <v>-11.8</v>
      </c>
      <c r="K19" s="9" t="str">
        <f t="shared" si="4"/>
        <v>Yes</v>
      </c>
    </row>
    <row r="20" spans="1:11" x14ac:dyDescent="0.25">
      <c r="A20" s="69" t="s">
        <v>865</v>
      </c>
      <c r="B20" s="49" t="s">
        <v>228</v>
      </c>
      <c r="C20" s="68">
        <v>0.89931014659999997</v>
      </c>
      <c r="D20" s="9" t="str">
        <f t="shared" si="5"/>
        <v>Yes</v>
      </c>
      <c r="E20" s="8">
        <v>0.82425141629999998</v>
      </c>
      <c r="F20" s="9" t="str">
        <f t="shared" si="6"/>
        <v>Yes</v>
      </c>
      <c r="G20" s="8">
        <v>0.82081811699999996</v>
      </c>
      <c r="H20" s="9" t="str">
        <f t="shared" si="7"/>
        <v>Yes</v>
      </c>
      <c r="I20" s="10">
        <v>-8.35</v>
      </c>
      <c r="J20" s="10">
        <v>-0.41699999999999998</v>
      </c>
      <c r="K20" s="9" t="str">
        <f t="shared" si="4"/>
        <v>Yes</v>
      </c>
    </row>
    <row r="21" spans="1:11" x14ac:dyDescent="0.25">
      <c r="A21" s="69" t="s">
        <v>866</v>
      </c>
      <c r="B21" s="33" t="s">
        <v>217</v>
      </c>
      <c r="C21" s="68">
        <v>1.8147350000000001E-4</v>
      </c>
      <c r="D21" s="9" t="str">
        <f t="shared" si="5"/>
        <v>N/A</v>
      </c>
      <c r="E21" s="8">
        <v>1.786724E-4</v>
      </c>
      <c r="F21" s="9" t="str">
        <f t="shared" si="6"/>
        <v>N/A</v>
      </c>
      <c r="G21" s="8">
        <v>2.5010780000000001E-4</v>
      </c>
      <c r="H21" s="9" t="str">
        <f t="shared" si="7"/>
        <v>N/A</v>
      </c>
      <c r="I21" s="10">
        <v>-1.54</v>
      </c>
      <c r="J21" s="10">
        <v>39.979999999999997</v>
      </c>
      <c r="K21" s="9" t="str">
        <f t="shared" si="4"/>
        <v>No</v>
      </c>
    </row>
    <row r="22" spans="1:11" x14ac:dyDescent="0.25">
      <c r="A22" s="66" t="s">
        <v>1728</v>
      </c>
      <c r="B22" s="33" t="s">
        <v>217</v>
      </c>
      <c r="C22" s="68">
        <v>0.12115171800000001</v>
      </c>
      <c r="D22" s="9" t="str">
        <f t="shared" si="5"/>
        <v>N/A</v>
      </c>
      <c r="E22" s="8">
        <v>0.11374283609999999</v>
      </c>
      <c r="F22" s="9" t="str">
        <f t="shared" si="6"/>
        <v>N/A</v>
      </c>
      <c r="G22" s="8">
        <v>0.1085467914</v>
      </c>
      <c r="H22" s="9" t="str">
        <f t="shared" si="7"/>
        <v>N/A</v>
      </c>
      <c r="I22" s="10">
        <v>-6.12</v>
      </c>
      <c r="J22" s="10">
        <v>-4.57</v>
      </c>
      <c r="K22" s="9" t="str">
        <f t="shared" si="4"/>
        <v>Yes</v>
      </c>
    </row>
    <row r="23" spans="1:11" x14ac:dyDescent="0.25">
      <c r="A23" s="69" t="s">
        <v>867</v>
      </c>
      <c r="B23" s="33" t="s">
        <v>217</v>
      </c>
      <c r="C23" s="68">
        <v>0.39982244630000002</v>
      </c>
      <c r="D23" s="9" t="str">
        <f t="shared" si="5"/>
        <v>N/A</v>
      </c>
      <c r="E23" s="8">
        <v>0.34916156199999998</v>
      </c>
      <c r="F23" s="9" t="str">
        <f t="shared" si="6"/>
        <v>N/A</v>
      </c>
      <c r="G23" s="8">
        <v>0.3275340477</v>
      </c>
      <c r="H23" s="9" t="str">
        <f t="shared" si="7"/>
        <v>N/A</v>
      </c>
      <c r="I23" s="10">
        <v>-12.7</v>
      </c>
      <c r="J23" s="10">
        <v>-6.19</v>
      </c>
      <c r="K23" s="9" t="str">
        <f t="shared" si="4"/>
        <v>Yes</v>
      </c>
    </row>
    <row r="24" spans="1:11" x14ac:dyDescent="0.25">
      <c r="A24" s="69" t="s">
        <v>868</v>
      </c>
      <c r="B24" s="33" t="s">
        <v>236</v>
      </c>
      <c r="C24" s="68">
        <v>1.8715363511000001</v>
      </c>
      <c r="D24" s="9" t="str">
        <f>IF($B24="N/A","N/A",IF(C24&gt;10,"No",IF(C24&lt;1,"No","Yes")))</f>
        <v>Yes</v>
      </c>
      <c r="E24" s="8">
        <v>1.1735559162</v>
      </c>
      <c r="F24" s="9" t="str">
        <f>IF($B24="N/A","N/A",IF(E24&gt;10,"No",IF(E24&lt;1,"No","Yes")))</f>
        <v>Yes</v>
      </c>
      <c r="G24" s="8">
        <v>1.0152948074000001</v>
      </c>
      <c r="H24" s="9" t="str">
        <f>IF($B24="N/A","N/A",IF(G24&gt;10,"No",IF(G24&lt;1,"No","Yes")))</f>
        <v>Yes</v>
      </c>
      <c r="I24" s="10">
        <v>-37.299999999999997</v>
      </c>
      <c r="J24" s="10">
        <v>-13.5</v>
      </c>
      <c r="K24" s="9" t="str">
        <f t="shared" si="4"/>
        <v>Yes</v>
      </c>
    </row>
    <row r="25" spans="1:11" x14ac:dyDescent="0.25">
      <c r="A25" s="69" t="s">
        <v>869</v>
      </c>
      <c r="B25" s="72" t="s">
        <v>243</v>
      </c>
      <c r="C25" s="68">
        <v>6.697969638</v>
      </c>
      <c r="D25" s="9" t="str">
        <f>IF($B25="N/A","N/A",IF(C25&gt;10,"No",IF(C25&lt;=0,"No","Yes")))</f>
        <v>Yes</v>
      </c>
      <c r="E25" s="8">
        <v>4.7369978323000002</v>
      </c>
      <c r="F25" s="9" t="str">
        <f>IF($B25="N/A","N/A",IF(E25&gt;10,"No",IF(E25&lt;=0,"No","Yes")))</f>
        <v>Yes</v>
      </c>
      <c r="G25" s="8">
        <v>4.0169458763000003</v>
      </c>
      <c r="H25" s="9" t="str">
        <f>IF($B25="N/A","N/A",IF(G25&gt;10,"No",IF(G25&lt;=0,"No","Yes")))</f>
        <v>Yes</v>
      </c>
      <c r="I25" s="10">
        <v>-29.3</v>
      </c>
      <c r="J25" s="10">
        <v>-15.2</v>
      </c>
      <c r="K25" s="9" t="str">
        <f t="shared" si="4"/>
        <v>Yes</v>
      </c>
    </row>
    <row r="26" spans="1:11" x14ac:dyDescent="0.25">
      <c r="A26" s="69" t="s">
        <v>870</v>
      </c>
      <c r="B26" s="49" t="s">
        <v>252</v>
      </c>
      <c r="C26" s="68">
        <v>0</v>
      </c>
      <c r="D26" s="9" t="str">
        <f>IF($B26="N/A","N/A",IF(C26&gt;=5,"No",IF(C26&lt;0,"No","Yes")))</f>
        <v>Yes</v>
      </c>
      <c r="E26" s="8">
        <v>0</v>
      </c>
      <c r="F26" s="9" t="str">
        <f>IF($B26="N/A","N/A",IF(E26&gt;=5,"No",IF(E26&lt;0,"No","Yes")))</f>
        <v>Yes</v>
      </c>
      <c r="G26" s="8">
        <v>0</v>
      </c>
      <c r="H26" s="9" t="str">
        <f>IF($B26="N/A","N/A",IF(G26&gt;=5,"No",IF(G26&lt;0,"No","Yes")))</f>
        <v>Yes</v>
      </c>
      <c r="I26" s="10" t="s">
        <v>1742</v>
      </c>
      <c r="J26" s="10" t="s">
        <v>1742</v>
      </c>
      <c r="K26" s="9" t="str">
        <f t="shared" si="4"/>
        <v>N/A</v>
      </c>
    </row>
    <row r="27" spans="1:11" x14ac:dyDescent="0.25">
      <c r="A27" s="69" t="s">
        <v>14</v>
      </c>
      <c r="B27" s="49" t="s">
        <v>253</v>
      </c>
      <c r="C27" s="68">
        <v>0.8388431717</v>
      </c>
      <c r="D27" s="9" t="str">
        <f>IF($B27="N/A","N/A",IF(C27&gt;15,"No",IF(C27&lt;=0,"No","Yes")))</f>
        <v>Yes</v>
      </c>
      <c r="E27" s="8">
        <v>1.1321396588999999</v>
      </c>
      <c r="F27" s="9" t="str">
        <f>IF($B27="N/A","N/A",IF(E27&gt;15,"No",IF(E27&lt;=0,"No","Yes")))</f>
        <v>Yes</v>
      </c>
      <c r="G27" s="8">
        <v>1.453162131</v>
      </c>
      <c r="H27" s="9" t="str">
        <f>IF($B27="N/A","N/A",IF(G27&gt;15,"No",IF(G27&lt;=0,"No","Yes")))</f>
        <v>Yes</v>
      </c>
      <c r="I27" s="10">
        <v>34.96</v>
      </c>
      <c r="J27" s="10">
        <v>28.36</v>
      </c>
      <c r="K27" s="9" t="str">
        <f>IF(J27="Div by 0", "N/A", IF(J27="N/A","N/A", IF(J27&gt;30, "No", IF(J27&lt;-30, "No", "Yes"))))</f>
        <v>Yes</v>
      </c>
    </row>
    <row r="28" spans="1:11" x14ac:dyDescent="0.25">
      <c r="A28" s="69" t="s">
        <v>871</v>
      </c>
      <c r="B28" s="33" t="s">
        <v>217</v>
      </c>
      <c r="C28" s="71">
        <v>93.702795085000005</v>
      </c>
      <c r="D28" s="9" t="str">
        <f>IF($B28="N/A","N/A",IF(C28&gt;15,"No",IF(C28&lt;-15,"No","Yes")))</f>
        <v>N/A</v>
      </c>
      <c r="E28" s="35">
        <v>89.126380909999995</v>
      </c>
      <c r="F28" s="9" t="str">
        <f>IF($B28="N/A","N/A",IF(E28&gt;15,"No",IF(E28&lt;-15,"No","Yes")))</f>
        <v>N/A</v>
      </c>
      <c r="G28" s="35">
        <v>83.028767426000002</v>
      </c>
      <c r="H28" s="9" t="str">
        <f>IF($B28="N/A","N/A",IF(G28&gt;15,"No",IF(G28&lt;-15,"No","Yes")))</f>
        <v>N/A</v>
      </c>
      <c r="I28" s="10">
        <v>-4.88</v>
      </c>
      <c r="J28" s="10">
        <v>-6.84</v>
      </c>
      <c r="K28" s="9" t="str">
        <f>IF(J28="Div by 0", "N/A", IF(J28="N/A","N/A", IF(J28&gt;30, "No", IF(J28&lt;-30, "No", "Yes"))))</f>
        <v>Yes</v>
      </c>
    </row>
    <row r="29" spans="1:11" x14ac:dyDescent="0.25">
      <c r="A29" s="69" t="s">
        <v>377</v>
      </c>
      <c r="B29" s="33" t="s">
        <v>254</v>
      </c>
      <c r="C29" s="68">
        <v>7.2229362197000002</v>
      </c>
      <c r="D29" s="9" t="str">
        <f>IF($B29="N/A","N/A",IF(C29&gt;35,"No",IF(C29&lt;10,"No","Yes")))</f>
        <v>No</v>
      </c>
      <c r="E29" s="8">
        <v>4.8524559233</v>
      </c>
      <c r="F29" s="9" t="str">
        <f>IF($B29="N/A","N/A",IF(E29&gt;35,"No",IF(E29&lt;10,"No","Yes")))</f>
        <v>No</v>
      </c>
      <c r="G29" s="8">
        <v>4.4200124839999999</v>
      </c>
      <c r="H29" s="9" t="str">
        <f>IF($B29="N/A","N/A",IF(G29&gt;35,"No",IF(G29&lt;10,"No","Yes")))</f>
        <v>No</v>
      </c>
      <c r="I29" s="10">
        <v>-32.799999999999997</v>
      </c>
      <c r="J29" s="10">
        <v>-8.91</v>
      </c>
      <c r="K29" s="9" t="str">
        <f t="shared" ref="K29:K54" si="8">IF(J29="Div by 0", "N/A", IF(J29="N/A","N/A", IF(J29&gt;30, "No", IF(J29&lt;-30, "No", "Yes"))))</f>
        <v>Yes</v>
      </c>
    </row>
    <row r="30" spans="1:11" x14ac:dyDescent="0.25">
      <c r="A30" s="69" t="s">
        <v>378</v>
      </c>
      <c r="B30" s="33" t="s">
        <v>255</v>
      </c>
      <c r="C30" s="68">
        <v>11.070537666</v>
      </c>
      <c r="D30" s="9" t="str">
        <f>IF($B30="N/A","N/A",IF(C30&gt;20,"No",IF(C30&lt;2,"No","Yes")))</f>
        <v>Yes</v>
      </c>
      <c r="E30" s="8">
        <v>11.348483322</v>
      </c>
      <c r="F30" s="9" t="str">
        <f>IF($B30="N/A","N/A",IF(E30&gt;20,"No",IF(E30&lt;2,"No","Yes")))</f>
        <v>Yes</v>
      </c>
      <c r="G30" s="8">
        <v>11.081741308</v>
      </c>
      <c r="H30" s="9" t="str">
        <f>IF($B30="N/A","N/A",IF(G30&gt;20,"No",IF(G30&lt;2,"No","Yes")))</f>
        <v>Yes</v>
      </c>
      <c r="I30" s="10">
        <v>2.5110000000000001</v>
      </c>
      <c r="J30" s="10">
        <v>-2.35</v>
      </c>
      <c r="K30" s="9" t="str">
        <f t="shared" si="8"/>
        <v>Yes</v>
      </c>
    </row>
    <row r="31" spans="1:11" x14ac:dyDescent="0.25">
      <c r="A31" s="69" t="s">
        <v>379</v>
      </c>
      <c r="B31" s="33" t="s">
        <v>256</v>
      </c>
      <c r="C31" s="68">
        <v>0.86624567230000005</v>
      </c>
      <c r="D31" s="9" t="str">
        <f>IF($B31="N/A","N/A",IF(C31&gt;8,"No",IF(C31&lt;0.5,"No","Yes")))</f>
        <v>Yes</v>
      </c>
      <c r="E31" s="8">
        <v>0.67741845570000003</v>
      </c>
      <c r="F31" s="9" t="str">
        <f>IF($B31="N/A","N/A",IF(E31&gt;8,"No",IF(E31&lt;0.5,"No","Yes")))</f>
        <v>Yes</v>
      </c>
      <c r="G31" s="8">
        <v>0.66882402519999995</v>
      </c>
      <c r="H31" s="9" t="str">
        <f>IF($B31="N/A","N/A",IF(G31&gt;8,"No",IF(G31&lt;0.5,"No","Yes")))</f>
        <v>Yes</v>
      </c>
      <c r="I31" s="10">
        <v>-21.8</v>
      </c>
      <c r="J31" s="10">
        <v>-1.27</v>
      </c>
      <c r="K31" s="9" t="str">
        <f t="shared" si="8"/>
        <v>Yes</v>
      </c>
    </row>
    <row r="32" spans="1:11" x14ac:dyDescent="0.25">
      <c r="A32" s="69" t="s">
        <v>380</v>
      </c>
      <c r="B32" s="33" t="s">
        <v>257</v>
      </c>
      <c r="C32" s="68">
        <v>2.6525620611999998</v>
      </c>
      <c r="D32" s="9" t="str">
        <f>IF($B32="N/A","N/A",IF(C32&gt;25,"No",IF(C32&lt;3,"No","Yes")))</f>
        <v>No</v>
      </c>
      <c r="E32" s="8">
        <v>1.7682847952</v>
      </c>
      <c r="F32" s="9" t="str">
        <f>IF($B32="N/A","N/A",IF(E32&gt;25,"No",IF(E32&lt;3,"No","Yes")))</f>
        <v>No</v>
      </c>
      <c r="G32" s="8">
        <v>1.2301374199999999</v>
      </c>
      <c r="H32" s="9" t="str">
        <f>IF($B32="N/A","N/A",IF(G32&gt;25,"No",IF(G32&lt;3,"No","Yes")))</f>
        <v>No</v>
      </c>
      <c r="I32" s="10">
        <v>-33.299999999999997</v>
      </c>
      <c r="J32" s="10">
        <v>-30.4</v>
      </c>
      <c r="K32" s="9" t="str">
        <f t="shared" si="8"/>
        <v>No</v>
      </c>
    </row>
    <row r="33" spans="1:11" x14ac:dyDescent="0.25">
      <c r="A33" s="69" t="s">
        <v>381</v>
      </c>
      <c r="B33" s="33" t="s">
        <v>258</v>
      </c>
      <c r="C33" s="68">
        <v>1.2489733136000001</v>
      </c>
      <c r="D33" s="9" t="str">
        <f>IF($B33="N/A","N/A",IF(C33&gt;25,"No",IF(C33&lt;2,"No","Yes")))</f>
        <v>No</v>
      </c>
      <c r="E33" s="8">
        <v>1.1126643697</v>
      </c>
      <c r="F33" s="9" t="str">
        <f>IF($B33="N/A","N/A",IF(E33&gt;25,"No",IF(E33&lt;2,"No","Yes")))</f>
        <v>No</v>
      </c>
      <c r="G33" s="8">
        <v>1.0667812875</v>
      </c>
      <c r="H33" s="9" t="str">
        <f>IF($B33="N/A","N/A",IF(G33&gt;25,"No",IF(G33&lt;2,"No","Yes")))</f>
        <v>No</v>
      </c>
      <c r="I33" s="10">
        <v>-10.9</v>
      </c>
      <c r="J33" s="10">
        <v>-4.12</v>
      </c>
      <c r="K33" s="9" t="str">
        <f t="shared" si="8"/>
        <v>Yes</v>
      </c>
    </row>
    <row r="34" spans="1:11" x14ac:dyDescent="0.25">
      <c r="A34" s="69" t="s">
        <v>382</v>
      </c>
      <c r="B34" s="33" t="s">
        <v>259</v>
      </c>
      <c r="C34" s="68">
        <v>6.039801497</v>
      </c>
      <c r="D34" s="9" t="str">
        <f>IF($B34="N/A","N/A",IF(C34&gt;25,"No",IF(C34&lt;=0,"No","Yes")))</f>
        <v>Yes</v>
      </c>
      <c r="E34" s="8">
        <v>4.8285138245999999</v>
      </c>
      <c r="F34" s="9" t="str">
        <f>IF($B34="N/A","N/A",IF(E34&gt;25,"No",IF(E34&lt;=0,"No","Yes")))</f>
        <v>Yes</v>
      </c>
      <c r="G34" s="8">
        <v>2.0190489256999999</v>
      </c>
      <c r="H34" s="9" t="str">
        <f>IF($B34="N/A","N/A",IF(G34&gt;25,"No",IF(G34&lt;=0,"No","Yes")))</f>
        <v>Yes</v>
      </c>
      <c r="I34" s="10">
        <v>-20.100000000000001</v>
      </c>
      <c r="J34" s="10">
        <v>-58.2</v>
      </c>
      <c r="K34" s="9" t="str">
        <f t="shared" si="8"/>
        <v>No</v>
      </c>
    </row>
    <row r="35" spans="1:11" x14ac:dyDescent="0.25">
      <c r="A35" s="69" t="s">
        <v>383</v>
      </c>
      <c r="B35" s="33" t="s">
        <v>260</v>
      </c>
      <c r="C35" s="68">
        <v>6.3245334406999998</v>
      </c>
      <c r="D35" s="9" t="str">
        <f>IF($B35="N/A","N/A",IF(C35&gt;20,"No",IF(C35&lt;4,"No","Yes")))</f>
        <v>Yes</v>
      </c>
      <c r="E35" s="8">
        <v>4.1291901353</v>
      </c>
      <c r="F35" s="9" t="str">
        <f>IF($B35="N/A","N/A",IF(E35&gt;20,"No",IF(E35&lt;4,"No","Yes")))</f>
        <v>Yes</v>
      </c>
      <c r="G35" s="8">
        <v>3.7078840772000001</v>
      </c>
      <c r="H35" s="9" t="str">
        <f>IF($B35="N/A","N/A",IF(G35&gt;20,"No",IF(G35&lt;4,"No","Yes")))</f>
        <v>No</v>
      </c>
      <c r="I35" s="10">
        <v>-34.700000000000003</v>
      </c>
      <c r="J35" s="10">
        <v>-10.199999999999999</v>
      </c>
      <c r="K35" s="9" t="str">
        <f t="shared" si="8"/>
        <v>Yes</v>
      </c>
    </row>
    <row r="36" spans="1:11" x14ac:dyDescent="0.25">
      <c r="A36" s="69" t="s">
        <v>384</v>
      </c>
      <c r="B36" s="33" t="s">
        <v>261</v>
      </c>
      <c r="C36" s="68">
        <v>2.0433917699999998E-2</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14.661680742</v>
      </c>
      <c r="D37" s="9" t="str">
        <f>IF($B37="N/A","N/A",IF(C37&gt;=25,"No",IF(C37&lt;0,"No","Yes")))</f>
        <v>Yes</v>
      </c>
      <c r="E37" s="8">
        <v>15.490680806</v>
      </c>
      <c r="F37" s="9" t="str">
        <f>IF($B37="N/A","N/A",IF(E37&gt;=25,"No",IF(E37&lt;0,"No","Yes")))</f>
        <v>Yes</v>
      </c>
      <c r="G37" s="8">
        <v>16.875453097000001</v>
      </c>
      <c r="H37" s="9" t="str">
        <f>IF($B37="N/A","N/A",IF(G37&gt;=25,"No",IF(G37&lt;0,"No","Yes")))</f>
        <v>Yes</v>
      </c>
      <c r="I37" s="10">
        <v>5.6539999999999999</v>
      </c>
      <c r="J37" s="10">
        <v>8.9390000000000001</v>
      </c>
      <c r="K37" s="9" t="str">
        <f t="shared" si="8"/>
        <v>Yes</v>
      </c>
    </row>
    <row r="38" spans="1:11" x14ac:dyDescent="0.25">
      <c r="A38" s="69" t="s">
        <v>386</v>
      </c>
      <c r="B38" s="33" t="s">
        <v>225</v>
      </c>
      <c r="C38" s="68">
        <v>4.135273261</v>
      </c>
      <c r="D38" s="9" t="str">
        <f>IF($B38="N/A","N/A",IF(C38&gt;3,"Yes","No"))</f>
        <v>Yes</v>
      </c>
      <c r="E38" s="8">
        <v>3.4380496409000001</v>
      </c>
      <c r="F38" s="9" t="str">
        <f>IF($B38="N/A","N/A",IF(E38&gt;3,"Yes","No"))</f>
        <v>Yes</v>
      </c>
      <c r="G38" s="8">
        <v>3.2636568692000001</v>
      </c>
      <c r="H38" s="9" t="str">
        <f>IF($B38="N/A","N/A",IF(G38&gt;3,"Yes","No"))</f>
        <v>Yes</v>
      </c>
      <c r="I38" s="10">
        <v>-16.899999999999999</v>
      </c>
      <c r="J38" s="10">
        <v>-5.07</v>
      </c>
      <c r="K38" s="9" t="str">
        <f t="shared" si="8"/>
        <v>Yes</v>
      </c>
    </row>
    <row r="39" spans="1:11" x14ac:dyDescent="0.25">
      <c r="A39" s="69" t="s">
        <v>387</v>
      </c>
      <c r="B39" s="33" t="s">
        <v>224</v>
      </c>
      <c r="C39" s="68">
        <v>15.363184758999999</v>
      </c>
      <c r="D39" s="9" t="str">
        <f>IF($B39="N/A","N/A",IF(C39&gt;1,"Yes","No"))</f>
        <v>Yes</v>
      </c>
      <c r="E39" s="8">
        <v>19.200777009999999</v>
      </c>
      <c r="F39" s="9" t="str">
        <f>IF($B39="N/A","N/A",IF(E39&gt;1,"Yes","No"))</f>
        <v>Yes</v>
      </c>
      <c r="G39" s="8">
        <v>16.750935134999999</v>
      </c>
      <c r="H39" s="9" t="str">
        <f>IF($B39="N/A","N/A",IF(G39&gt;1,"Yes","No"))</f>
        <v>Yes</v>
      </c>
      <c r="I39" s="10">
        <v>24.98</v>
      </c>
      <c r="J39" s="10">
        <v>-12.8</v>
      </c>
      <c r="K39" s="9" t="str">
        <f t="shared" si="8"/>
        <v>Yes</v>
      </c>
    </row>
    <row r="40" spans="1:11" x14ac:dyDescent="0.25">
      <c r="A40" s="69" t="s">
        <v>388</v>
      </c>
      <c r="B40" s="33" t="s">
        <v>217</v>
      </c>
      <c r="C40" s="68">
        <v>3.1939338000000002E-3</v>
      </c>
      <c r="D40" s="9" t="str">
        <f>IF($B40="N/A","N/A",IF(C40&gt;15,"No",IF(C40&lt;-15,"No","Yes")))</f>
        <v>N/A</v>
      </c>
      <c r="E40" s="8">
        <v>2.6800856999999998E-3</v>
      </c>
      <c r="F40" s="9" t="str">
        <f>IF($B40="N/A","N/A",IF(E40&gt;15,"No",IF(E40&lt;-15,"No","Yes")))</f>
        <v>N/A</v>
      </c>
      <c r="G40" s="8">
        <v>2.5010780999999999E-3</v>
      </c>
      <c r="H40" s="9" t="str">
        <f>IF($B40="N/A","N/A",IF(G40&gt;15,"No",IF(G40&lt;-15,"No","Yes")))</f>
        <v>N/A</v>
      </c>
      <c r="I40" s="10">
        <v>-16.100000000000001</v>
      </c>
      <c r="J40" s="10">
        <v>-6.68</v>
      </c>
      <c r="K40" s="9" t="str">
        <f t="shared" si="8"/>
        <v>Yes</v>
      </c>
    </row>
    <row r="41" spans="1:11" x14ac:dyDescent="0.25">
      <c r="A41" s="69" t="s">
        <v>389</v>
      </c>
      <c r="B41" s="33" t="s">
        <v>217</v>
      </c>
      <c r="C41" s="68">
        <v>4.6094272999999998E-3</v>
      </c>
      <c r="D41" s="9" t="str">
        <f>IF($B41="N/A","N/A",IF(C41&gt;15,"No",IF(C41&lt;-15,"No","Yes")))</f>
        <v>N/A</v>
      </c>
      <c r="E41" s="8">
        <v>4.6812162999999999E-3</v>
      </c>
      <c r="F41" s="9" t="str">
        <f>IF($B41="N/A","N/A",IF(E41&gt;15,"No",IF(E41&lt;-15,"No","Yes")))</f>
        <v>N/A</v>
      </c>
      <c r="G41" s="8">
        <v>6.3598843999999998E-3</v>
      </c>
      <c r="H41" s="9" t="str">
        <f>IF($B41="N/A","N/A",IF(G41&gt;15,"No",IF(G41&lt;-15,"No","Yes")))</f>
        <v>N/A</v>
      </c>
      <c r="I41" s="10">
        <v>1.5569999999999999</v>
      </c>
      <c r="J41" s="10">
        <v>35.86</v>
      </c>
      <c r="K41" s="9" t="str">
        <f t="shared" si="8"/>
        <v>No</v>
      </c>
    </row>
    <row r="42" spans="1:11" x14ac:dyDescent="0.25">
      <c r="A42" s="69" t="s">
        <v>390</v>
      </c>
      <c r="B42" s="33" t="s">
        <v>263</v>
      </c>
      <c r="C42" s="68">
        <v>0.80367360460000004</v>
      </c>
      <c r="D42" s="9" t="str">
        <f>IF($B42="N/A","N/A",IF(C42&gt;0,"Yes","No"))</f>
        <v>Yes</v>
      </c>
      <c r="E42" s="8">
        <v>2.0941832135</v>
      </c>
      <c r="F42" s="9" t="str">
        <f>IF($B42="N/A","N/A",IF(E42&gt;0,"Yes","No"))</f>
        <v>Yes</v>
      </c>
      <c r="G42" s="8">
        <v>5.6891309933</v>
      </c>
      <c r="H42" s="9" t="str">
        <f>IF($B42="N/A","N/A",IF(G42&gt;0,"Yes","No"))</f>
        <v>Yes</v>
      </c>
      <c r="I42" s="10">
        <v>160.6</v>
      </c>
      <c r="J42" s="10">
        <v>171.7</v>
      </c>
      <c r="K42" s="9" t="str">
        <f t="shared" si="8"/>
        <v>No</v>
      </c>
    </row>
    <row r="43" spans="1:11" x14ac:dyDescent="0.25">
      <c r="A43" s="69" t="s">
        <v>391</v>
      </c>
      <c r="B43" s="33" t="s">
        <v>263</v>
      </c>
      <c r="C43" s="68">
        <v>2.8736693907999999</v>
      </c>
      <c r="D43" s="9" t="str">
        <f>IF($B43="N/A","N/A",IF(C43&gt;0,"Yes","No"))</f>
        <v>Yes</v>
      </c>
      <c r="E43" s="8">
        <v>3.0378949821000001</v>
      </c>
      <c r="F43" s="9" t="str">
        <f>IF($B43="N/A","N/A",IF(E43&gt;0,"Yes","No"))</f>
        <v>Yes</v>
      </c>
      <c r="G43" s="8">
        <v>3.1286701089000002</v>
      </c>
      <c r="H43" s="9" t="str">
        <f>IF($B43="N/A","N/A",IF(G43&gt;0,"Yes","No"))</f>
        <v>Yes</v>
      </c>
      <c r="I43" s="10">
        <v>5.7149999999999999</v>
      </c>
      <c r="J43" s="10">
        <v>2.988</v>
      </c>
      <c r="K43" s="9" t="str">
        <f t="shared" si="8"/>
        <v>Yes</v>
      </c>
    </row>
    <row r="44" spans="1:11" x14ac:dyDescent="0.25">
      <c r="A44" s="69" t="s">
        <v>392</v>
      </c>
      <c r="B44" s="33" t="s">
        <v>263</v>
      </c>
      <c r="C44" s="68">
        <v>4.1350191981000002</v>
      </c>
      <c r="D44" s="9" t="str">
        <f>IF($B44="N/A","N/A",IF(C44&gt;0,"Yes","No"))</f>
        <v>Yes</v>
      </c>
      <c r="E44" s="8">
        <v>4.8447015421000001</v>
      </c>
      <c r="F44" s="9" t="str">
        <f>IF($B44="N/A","N/A",IF(E44&gt;0,"Yes","No"))</f>
        <v>Yes</v>
      </c>
      <c r="G44" s="8">
        <v>6.5556116511999996</v>
      </c>
      <c r="H44" s="9" t="str">
        <f>IF($B44="N/A","N/A",IF(G44&gt;0,"Yes","No"))</f>
        <v>Yes</v>
      </c>
      <c r="I44" s="10">
        <v>17.16</v>
      </c>
      <c r="J44" s="10">
        <v>35.32</v>
      </c>
      <c r="K44" s="9" t="str">
        <f t="shared" si="8"/>
        <v>No</v>
      </c>
    </row>
    <row r="45" spans="1:11" x14ac:dyDescent="0.25">
      <c r="A45" s="69" t="s">
        <v>393</v>
      </c>
      <c r="B45" s="33" t="s">
        <v>224</v>
      </c>
      <c r="C45" s="68">
        <v>0</v>
      </c>
      <c r="D45" s="9" t="str">
        <f>IF($B45="N/A","N/A",IF(C45&gt;1,"Yes","No"))</f>
        <v>No</v>
      </c>
      <c r="E45" s="8">
        <v>0</v>
      </c>
      <c r="F45" s="9" t="str">
        <f>IF($B45="N/A","N/A",IF(E45&gt;1,"Yes","No"))</f>
        <v>No</v>
      </c>
      <c r="G45" s="8">
        <v>0</v>
      </c>
      <c r="H45" s="9" t="str">
        <f>IF($B45="N/A","N/A",IF(G45&gt;1,"Yes","No"))</f>
        <v>No</v>
      </c>
      <c r="I45" s="10" t="s">
        <v>1742</v>
      </c>
      <c r="J45" s="10" t="s">
        <v>1742</v>
      </c>
      <c r="K45" s="9" t="str">
        <f t="shared" si="8"/>
        <v>N/A</v>
      </c>
    </row>
    <row r="46" spans="1:11" x14ac:dyDescent="0.25">
      <c r="A46" s="69" t="s">
        <v>394</v>
      </c>
      <c r="B46" s="33" t="s">
        <v>263</v>
      </c>
      <c r="C46" s="68">
        <v>0.24030722739999999</v>
      </c>
      <c r="D46" s="9" t="str">
        <f>IF($B46="N/A","N/A",IF(C46&gt;0,"Yes","No"))</f>
        <v>Yes</v>
      </c>
      <c r="E46" s="8">
        <v>0.25918215220000002</v>
      </c>
      <c r="F46" s="9" t="str">
        <f>IF($B46="N/A","N/A",IF(E46&gt;0,"Yes","No"))</f>
        <v>Yes</v>
      </c>
      <c r="G46" s="8">
        <v>0.25050084090000002</v>
      </c>
      <c r="H46" s="9" t="str">
        <f>IF($B46="N/A","N/A",IF(G46&gt;0,"Yes","No"))</f>
        <v>Yes</v>
      </c>
      <c r="I46" s="10">
        <v>7.8540000000000001</v>
      </c>
      <c r="J46" s="10">
        <v>-3.35</v>
      </c>
      <c r="K46" s="9" t="str">
        <f t="shared" si="8"/>
        <v>Yes</v>
      </c>
    </row>
    <row r="47" spans="1:11" x14ac:dyDescent="0.25">
      <c r="A47" s="69" t="s">
        <v>395</v>
      </c>
      <c r="B47" s="33" t="s">
        <v>217</v>
      </c>
      <c r="C47" s="68">
        <v>0</v>
      </c>
      <c r="D47" s="9" t="str">
        <f>IF($B47="N/A","N/A",IF(C47&gt;15,"No",IF(C47&lt;-15,"No","Yes")))</f>
        <v>N/A</v>
      </c>
      <c r="E47" s="8">
        <v>0</v>
      </c>
      <c r="F47" s="9" t="str">
        <f>IF($B47="N/A","N/A",IF(E47&gt;15,"No",IF(E47&lt;-15,"No","Yes")))</f>
        <v>N/A</v>
      </c>
      <c r="G47" s="8">
        <v>0</v>
      </c>
      <c r="H47" s="9" t="str">
        <f>IF($B47="N/A","N/A",IF(G47&gt;15,"No",IF(G47&lt;-15,"No","Yes")))</f>
        <v>N/A</v>
      </c>
      <c r="I47" s="10" t="s">
        <v>1742</v>
      </c>
      <c r="J47" s="10" t="s">
        <v>1742</v>
      </c>
      <c r="K47" s="9" t="str">
        <f t="shared" si="8"/>
        <v>N/A</v>
      </c>
    </row>
    <row r="48" spans="1:11" x14ac:dyDescent="0.25">
      <c r="A48" s="69" t="s">
        <v>396</v>
      </c>
      <c r="B48" s="33" t="s">
        <v>217</v>
      </c>
      <c r="C48" s="68">
        <v>1.088841E-4</v>
      </c>
      <c r="D48" s="9" t="str">
        <f>IF($B48="N/A","N/A",IF(C48&gt;15,"No",IF(C48&lt;-15,"No","Yes")))</f>
        <v>N/A</v>
      </c>
      <c r="E48" s="8">
        <v>0</v>
      </c>
      <c r="F48" s="9" t="str">
        <f>IF($B48="N/A","N/A",IF(E48&gt;15,"No",IF(E48&lt;-15,"No","Yes")))</f>
        <v>N/A</v>
      </c>
      <c r="G48" s="8">
        <v>0</v>
      </c>
      <c r="H48" s="9" t="str">
        <f>IF($B48="N/A","N/A",IF(G48&gt;15,"No",IF(G48&lt;-15,"No","Yes")))</f>
        <v>N/A</v>
      </c>
      <c r="I48" s="10">
        <v>-100</v>
      </c>
      <c r="J48" s="10" t="s">
        <v>1742</v>
      </c>
      <c r="K48" s="9" t="str">
        <f t="shared" si="8"/>
        <v>N/A</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4.7437176599999999E-2</v>
      </c>
      <c r="D51" s="9" t="str">
        <f>IF($B51="N/A","N/A",IF(C51&gt;15,"No",IF(C51&lt;-15,"No","Yes")))</f>
        <v>N/A</v>
      </c>
      <c r="E51" s="8">
        <v>4.2988574299999999E-2</v>
      </c>
      <c r="F51" s="9" t="str">
        <f>IF($B51="N/A","N/A",IF(E51&gt;15,"No",IF(E51&lt;-15,"No","Yes")))</f>
        <v>N/A</v>
      </c>
      <c r="G51" s="8">
        <v>4.4697839400000001E-2</v>
      </c>
      <c r="H51" s="9" t="str">
        <f>IF($B51="N/A","N/A",IF(G51&gt;15,"No",IF(G51&lt;-15,"No","Yes")))</f>
        <v>N/A</v>
      </c>
      <c r="I51" s="10">
        <v>-9.3800000000000008</v>
      </c>
      <c r="J51" s="10">
        <v>3.976</v>
      </c>
      <c r="K51" s="9" t="str">
        <f t="shared" si="8"/>
        <v>Yes</v>
      </c>
    </row>
    <row r="52" spans="1:11" x14ac:dyDescent="0.25">
      <c r="A52" s="69" t="s">
        <v>400</v>
      </c>
      <c r="B52" s="33" t="s">
        <v>224</v>
      </c>
      <c r="C52" s="68">
        <v>21.092666546</v>
      </c>
      <c r="D52" s="9" t="str">
        <f>IF($B52="N/A","N/A",IF(C52&gt;1,"Yes","No"))</f>
        <v>Yes</v>
      </c>
      <c r="E52" s="8">
        <v>21.754541316000001</v>
      </c>
      <c r="F52" s="9" t="str">
        <f>IF($B52="N/A","N/A",IF(E52&gt;1,"Yes","No"))</f>
        <v>Yes</v>
      </c>
      <c r="G52" s="8">
        <v>21.852527143</v>
      </c>
      <c r="H52" s="9" t="str">
        <f>IF($B52="N/A","N/A",IF(G52&gt;1,"Yes","No"))</f>
        <v>Yes</v>
      </c>
      <c r="I52" s="10">
        <v>3.1379999999999999</v>
      </c>
      <c r="J52" s="10">
        <v>0.45040000000000002</v>
      </c>
      <c r="K52" s="9" t="str">
        <f t="shared" si="8"/>
        <v>Yes</v>
      </c>
    </row>
    <row r="53" spans="1:11" x14ac:dyDescent="0.25">
      <c r="A53" s="69" t="s">
        <v>401</v>
      </c>
      <c r="B53" s="33" t="s">
        <v>263</v>
      </c>
      <c r="C53" s="68">
        <v>1.1931520605999999</v>
      </c>
      <c r="D53" s="9" t="str">
        <f>IF($B53="N/A","N/A",IF(C53&gt;0,"Yes","No"))</f>
        <v>Yes</v>
      </c>
      <c r="E53" s="8">
        <v>1.1126286352000001</v>
      </c>
      <c r="F53" s="9" t="str">
        <f>IF($B53="N/A","N/A",IF(E53&gt;0,"Yes","No"))</f>
        <v>Yes</v>
      </c>
      <c r="G53" s="8">
        <v>1.3855258319999999</v>
      </c>
      <c r="H53" s="9" t="str">
        <f>IF($B53="N/A","N/A",IF(G53&gt;0,"Yes","No"))</f>
        <v>Yes</v>
      </c>
      <c r="I53" s="10">
        <v>-6.75</v>
      </c>
      <c r="J53" s="10">
        <v>24.53</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188.95035683</v>
      </c>
      <c r="D55" s="9" t="str">
        <f>IF($B55="N/A","N/A",IF(C55&gt;15,"No",IF(C55&lt;-15,"No","Yes")))</f>
        <v>N/A</v>
      </c>
      <c r="E55" s="35">
        <v>170.68542905000001</v>
      </c>
      <c r="F55" s="9" t="str">
        <f>IF($B55="N/A","N/A",IF(E55&gt;15,"No",IF(E55&lt;-15,"No","Yes")))</f>
        <v>N/A</v>
      </c>
      <c r="G55" s="35">
        <v>183.12183358999999</v>
      </c>
      <c r="H55" s="9" t="str">
        <f>IF($B55="N/A","N/A",IF(G55&gt;15,"No",IF(G55&lt;-15,"No","Yes")))</f>
        <v>N/A</v>
      </c>
      <c r="I55" s="10">
        <v>-9.67</v>
      </c>
      <c r="J55" s="10">
        <v>7.2859999999999996</v>
      </c>
      <c r="K55" s="9" t="str">
        <f t="shared" ref="K55:K74" si="9">IF(J55="Div by 0", "N/A", IF(J55="N/A","N/A", IF(J55&gt;30, "No", IF(J55&lt;-30, "No", "Yes"))))</f>
        <v>Yes</v>
      </c>
    </row>
    <row r="56" spans="1:11" x14ac:dyDescent="0.25">
      <c r="A56" s="69" t="s">
        <v>873</v>
      </c>
      <c r="B56" s="33" t="s">
        <v>265</v>
      </c>
      <c r="C56" s="71">
        <v>51.562072880999999</v>
      </c>
      <c r="D56" s="9" t="str">
        <f>IF($B56="N/A","N/A",IF(C56&gt;90,"No",IF(C56&lt;20,"No","Yes")))</f>
        <v>Yes</v>
      </c>
      <c r="E56" s="35">
        <v>58.650023564999998</v>
      </c>
      <c r="F56" s="9" t="str">
        <f>IF($B56="N/A","N/A",IF(E56&gt;90,"No",IF(E56&lt;20,"No","Yes")))</f>
        <v>Yes</v>
      </c>
      <c r="G56" s="35">
        <v>59.035810423000001</v>
      </c>
      <c r="H56" s="9" t="str">
        <f>IF($B56="N/A","N/A",IF(G56&gt;90,"No",IF(G56&lt;20,"No","Yes")))</f>
        <v>Yes</v>
      </c>
      <c r="I56" s="10">
        <v>13.75</v>
      </c>
      <c r="J56" s="10">
        <v>0.65780000000000005</v>
      </c>
      <c r="K56" s="9" t="str">
        <f t="shared" si="9"/>
        <v>Yes</v>
      </c>
    </row>
    <row r="57" spans="1:11" x14ac:dyDescent="0.25">
      <c r="A57" s="69" t="s">
        <v>874</v>
      </c>
      <c r="B57" s="33" t="s">
        <v>266</v>
      </c>
      <c r="C57" s="71">
        <v>42.345628783000002</v>
      </c>
      <c r="D57" s="9" t="str">
        <f>IF($B57="N/A","N/A",IF(C57&gt;60,"No",IF(C57&lt;10,"No","Yes")))</f>
        <v>Yes</v>
      </c>
      <c r="E57" s="35">
        <v>43.434627083999999</v>
      </c>
      <c r="F57" s="9" t="str">
        <f>IF($B57="N/A","N/A",IF(E57&gt;60,"No",IF(E57&lt;10,"No","Yes")))</f>
        <v>Yes</v>
      </c>
      <c r="G57" s="35">
        <v>44.606883654999997</v>
      </c>
      <c r="H57" s="9" t="str">
        <f>IF($B57="N/A","N/A",IF(G57&gt;60,"No",IF(G57&lt;10,"No","Yes")))</f>
        <v>Yes</v>
      </c>
      <c r="I57" s="10">
        <v>2.5720000000000001</v>
      </c>
      <c r="J57" s="10">
        <v>2.6989999999999998</v>
      </c>
      <c r="K57" s="9" t="str">
        <f t="shared" si="9"/>
        <v>Yes</v>
      </c>
    </row>
    <row r="58" spans="1:11" ht="25" x14ac:dyDescent="0.25">
      <c r="A58" s="69" t="s">
        <v>875</v>
      </c>
      <c r="B58" s="33" t="s">
        <v>267</v>
      </c>
      <c r="C58" s="71">
        <v>24.215234423999998</v>
      </c>
      <c r="D58" s="9" t="str">
        <f>IF($B58="N/A","N/A",IF(C58&gt;100,"No",IF(C58&lt;10,"No","Yes")))</f>
        <v>Yes</v>
      </c>
      <c r="E58" s="35">
        <v>24.614021206</v>
      </c>
      <c r="F58" s="9" t="str">
        <f>IF($B58="N/A","N/A",IF(E58&gt;100,"No",IF(E58&lt;10,"No","Yes")))</f>
        <v>Yes</v>
      </c>
      <c r="G58" s="35">
        <v>24.657620599000001</v>
      </c>
      <c r="H58" s="9" t="str">
        <f>IF($B58="N/A","N/A",IF(G58&gt;100,"No",IF(G58&lt;10,"No","Yes")))</f>
        <v>Yes</v>
      </c>
      <c r="I58" s="10">
        <v>1.647</v>
      </c>
      <c r="J58" s="10">
        <v>0.17710000000000001</v>
      </c>
      <c r="K58" s="9" t="str">
        <f t="shared" si="9"/>
        <v>Yes</v>
      </c>
    </row>
    <row r="59" spans="1:11" x14ac:dyDescent="0.25">
      <c r="A59" s="69" t="s">
        <v>876</v>
      </c>
      <c r="B59" s="33" t="s">
        <v>268</v>
      </c>
      <c r="C59" s="71">
        <v>311.5046385</v>
      </c>
      <c r="D59" s="9" t="str">
        <f>IF($B59="N/A","N/A",IF(C59&gt;100,"No",IF(C59&lt;20,"No","Yes")))</f>
        <v>No</v>
      </c>
      <c r="E59" s="35">
        <v>303.57388247</v>
      </c>
      <c r="F59" s="9" t="str">
        <f>IF($B59="N/A","N/A",IF(E59&gt;100,"No",IF(E59&lt;20,"No","Yes")))</f>
        <v>No</v>
      </c>
      <c r="G59" s="35">
        <v>266.79186150999999</v>
      </c>
      <c r="H59" s="9" t="str">
        <f>IF($B59="N/A","N/A",IF(G59&gt;100,"No",IF(G59&lt;20,"No","Yes")))</f>
        <v>No</v>
      </c>
      <c r="I59" s="10">
        <v>-2.5499999999999998</v>
      </c>
      <c r="J59" s="10">
        <v>-12.1</v>
      </c>
      <c r="K59" s="9" t="str">
        <f t="shared" si="9"/>
        <v>Yes</v>
      </c>
    </row>
    <row r="60" spans="1:11" x14ac:dyDescent="0.25">
      <c r="A60" s="69" t="s">
        <v>877</v>
      </c>
      <c r="B60" s="33" t="s">
        <v>268</v>
      </c>
      <c r="C60" s="71">
        <v>144.14564687000001</v>
      </c>
      <c r="D60" s="9" t="str">
        <f>IF($B60="N/A","N/A",IF(C60&gt;100,"No",IF(C60&lt;20,"No","Yes")))</f>
        <v>No</v>
      </c>
      <c r="E60" s="35">
        <v>117.69415807999999</v>
      </c>
      <c r="F60" s="9" t="str">
        <f>IF($B60="N/A","N/A",IF(E60&gt;100,"No",IF(E60&lt;20,"No","Yes")))</f>
        <v>No</v>
      </c>
      <c r="G60" s="35">
        <v>111.06896205</v>
      </c>
      <c r="H60" s="9" t="str">
        <f>IF($B60="N/A","N/A",IF(G60&gt;100,"No",IF(G60&lt;20,"No","Yes")))</f>
        <v>No</v>
      </c>
      <c r="I60" s="10">
        <v>-18.399999999999999</v>
      </c>
      <c r="J60" s="10">
        <v>-5.63</v>
      </c>
      <c r="K60" s="9" t="str">
        <f t="shared" si="9"/>
        <v>Yes</v>
      </c>
    </row>
    <row r="61" spans="1:11" x14ac:dyDescent="0.25">
      <c r="A61" s="69" t="s">
        <v>878</v>
      </c>
      <c r="B61" s="33" t="s">
        <v>217</v>
      </c>
      <c r="C61" s="71">
        <v>227.85666727</v>
      </c>
      <c r="D61" s="9" t="str">
        <f>IF($B61="N/A","N/A",IF(C61&gt;15,"No",IF(C61&lt;-15,"No","Yes")))</f>
        <v>N/A</v>
      </c>
      <c r="E61" s="35">
        <v>254.85296251</v>
      </c>
      <c r="F61" s="9" t="str">
        <f>IF($B61="N/A","N/A",IF(E61&gt;15,"No",IF(E61&lt;-15,"No","Yes")))</f>
        <v>N/A</v>
      </c>
      <c r="G61" s="35">
        <v>303.74965049999997</v>
      </c>
      <c r="H61" s="9" t="str">
        <f>IF($B61="N/A","N/A",IF(G61&gt;15,"No",IF(G61&lt;-15,"No","Yes")))</f>
        <v>N/A</v>
      </c>
      <c r="I61" s="10">
        <v>11.85</v>
      </c>
      <c r="J61" s="10">
        <v>19.190000000000001</v>
      </c>
      <c r="K61" s="9" t="str">
        <f t="shared" si="9"/>
        <v>Yes</v>
      </c>
    </row>
    <row r="62" spans="1:11" x14ac:dyDescent="0.25">
      <c r="A62" s="69" t="s">
        <v>879</v>
      </c>
      <c r="B62" s="33" t="s">
        <v>269</v>
      </c>
      <c r="C62" s="71">
        <v>53.831855613999998</v>
      </c>
      <c r="D62" s="9" t="str">
        <f>IF($B62="N/A","N/A",IF(C62&gt;60,"No",IF(C62&lt;10,"No","Yes")))</f>
        <v>Yes</v>
      </c>
      <c r="E62" s="35">
        <v>54.650659443000002</v>
      </c>
      <c r="F62" s="9" t="str">
        <f>IF($B62="N/A","N/A",IF(E62&gt;60,"No",IF(E62&lt;10,"No","Yes")))</f>
        <v>Yes</v>
      </c>
      <c r="G62" s="35">
        <v>81.710347286000001</v>
      </c>
      <c r="H62" s="9" t="str">
        <f>IF($B62="N/A","N/A",IF(G62&gt;60,"No",IF(G62&lt;10,"No","Yes")))</f>
        <v>No</v>
      </c>
      <c r="I62" s="10">
        <v>1.5209999999999999</v>
      </c>
      <c r="J62" s="10">
        <v>49.51</v>
      </c>
      <c r="K62" s="9" t="str">
        <f t="shared" si="9"/>
        <v>No</v>
      </c>
    </row>
    <row r="63" spans="1:11" x14ac:dyDescent="0.25">
      <c r="A63" s="69" t="s">
        <v>880</v>
      </c>
      <c r="B63" s="33" t="s">
        <v>269</v>
      </c>
      <c r="C63" s="71">
        <v>56.472468917</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289.04694748999998</v>
      </c>
      <c r="D64" s="9" t="str">
        <f t="shared" ref="D64:D74" si="10">IF($B64="N/A","N/A",IF(C64&gt;15,"No",IF(C64&lt;-15,"No","Yes")))</f>
        <v>N/A</v>
      </c>
      <c r="E64" s="35">
        <v>280.50441759</v>
      </c>
      <c r="F64" s="9" t="str">
        <f>IF($B64="N/A","N/A",IF(E64&gt;15,"No",IF(E64&lt;-15,"No","Yes")))</f>
        <v>N/A</v>
      </c>
      <c r="G64" s="35">
        <v>326.42792747999999</v>
      </c>
      <c r="H64" s="9" t="str">
        <f>IF($B64="N/A","N/A",IF(G64&gt;15,"No",IF(G64&lt;-15,"No","Yes")))</f>
        <v>N/A</v>
      </c>
      <c r="I64" s="10">
        <v>-2.96</v>
      </c>
      <c r="J64" s="10">
        <v>16.37</v>
      </c>
      <c r="K64" s="9" t="str">
        <f t="shared" si="9"/>
        <v>Yes</v>
      </c>
    </row>
    <row r="65" spans="1:11" ht="15.75" customHeight="1" x14ac:dyDescent="0.25">
      <c r="A65" s="69" t="s">
        <v>882</v>
      </c>
      <c r="B65" s="33" t="s">
        <v>217</v>
      </c>
      <c r="C65" s="71">
        <v>117.22567933000001</v>
      </c>
      <c r="D65" s="9" t="str">
        <f t="shared" si="10"/>
        <v>N/A</v>
      </c>
      <c r="E65" s="35">
        <v>104.98134309</v>
      </c>
      <c r="F65" s="9" t="str">
        <f t="shared" ref="F65:F73" si="11">IF($B65="N/A","N/A",IF(E65&gt;15,"No",IF(E65&lt;-15,"No","Yes")))</f>
        <v>N/A</v>
      </c>
      <c r="G65" s="35">
        <v>94.314003262</v>
      </c>
      <c r="H65" s="9" t="str">
        <f t="shared" ref="H65:H86" si="12">IF($B65="N/A","N/A",IF(G65&gt;15,"No",IF(G65&lt;-15,"No","Yes")))</f>
        <v>N/A</v>
      </c>
      <c r="I65" s="10">
        <v>-10.4</v>
      </c>
      <c r="J65" s="10">
        <v>-10.199999999999999</v>
      </c>
      <c r="K65" s="9" t="str">
        <f t="shared" si="9"/>
        <v>Yes</v>
      </c>
    </row>
    <row r="66" spans="1:11" x14ac:dyDescent="0.25">
      <c r="A66" s="69" t="s">
        <v>883</v>
      </c>
      <c r="B66" s="33" t="s">
        <v>217</v>
      </c>
      <c r="C66" s="71">
        <v>31.354532354</v>
      </c>
      <c r="D66" s="9" t="str">
        <f t="shared" si="10"/>
        <v>N/A</v>
      </c>
      <c r="E66" s="35">
        <v>31.614529943000001</v>
      </c>
      <c r="F66" s="9" t="str">
        <f t="shared" si="11"/>
        <v>N/A</v>
      </c>
      <c r="G66" s="35">
        <v>32.802192294000001</v>
      </c>
      <c r="H66" s="9" t="str">
        <f t="shared" si="12"/>
        <v>N/A</v>
      </c>
      <c r="I66" s="10">
        <v>0.82920000000000005</v>
      </c>
      <c r="J66" s="10">
        <v>3.7570000000000001</v>
      </c>
      <c r="K66" s="9" t="str">
        <f t="shared" si="9"/>
        <v>Yes</v>
      </c>
    </row>
    <row r="67" spans="1:11" x14ac:dyDescent="0.25">
      <c r="A67" s="69" t="s">
        <v>884</v>
      </c>
      <c r="B67" s="33" t="s">
        <v>217</v>
      </c>
      <c r="C67" s="71">
        <v>114.85683963</v>
      </c>
      <c r="D67" s="9" t="str">
        <f t="shared" si="10"/>
        <v>N/A</v>
      </c>
      <c r="E67" s="35">
        <v>189.96667463</v>
      </c>
      <c r="F67" s="9" t="str">
        <f t="shared" si="11"/>
        <v>N/A</v>
      </c>
      <c r="G67" s="35">
        <v>218.85369316000001</v>
      </c>
      <c r="H67" s="9" t="str">
        <f t="shared" si="12"/>
        <v>N/A</v>
      </c>
      <c r="I67" s="10">
        <v>65.39</v>
      </c>
      <c r="J67" s="10">
        <v>15.21</v>
      </c>
      <c r="K67" s="9" t="str">
        <f t="shared" si="9"/>
        <v>Yes</v>
      </c>
    </row>
    <row r="68" spans="1:11" ht="25" x14ac:dyDescent="0.25">
      <c r="A68" s="69" t="s">
        <v>885</v>
      </c>
      <c r="B68" s="33" t="s">
        <v>217</v>
      </c>
      <c r="C68" s="71">
        <v>96.870200565999994</v>
      </c>
      <c r="D68" s="9" t="str">
        <f t="shared" si="10"/>
        <v>N/A</v>
      </c>
      <c r="E68" s="35">
        <v>69.466081657999993</v>
      </c>
      <c r="F68" s="9" t="str">
        <f t="shared" si="11"/>
        <v>N/A</v>
      </c>
      <c r="G68" s="35">
        <v>63.021275623999998</v>
      </c>
      <c r="H68" s="9" t="str">
        <f t="shared" si="12"/>
        <v>N/A</v>
      </c>
      <c r="I68" s="10">
        <v>-28.3</v>
      </c>
      <c r="J68" s="10">
        <v>-9.2799999999999994</v>
      </c>
      <c r="K68" s="9" t="str">
        <f t="shared" si="9"/>
        <v>Yes</v>
      </c>
    </row>
    <row r="69" spans="1:11" x14ac:dyDescent="0.25">
      <c r="A69" s="69" t="s">
        <v>886</v>
      </c>
      <c r="B69" s="33" t="s">
        <v>217</v>
      </c>
      <c r="C69" s="71">
        <v>234.26894820000001</v>
      </c>
      <c r="D69" s="9" t="str">
        <f t="shared" si="10"/>
        <v>N/A</v>
      </c>
      <c r="E69" s="35">
        <v>233.40321592999999</v>
      </c>
      <c r="F69" s="9" t="str">
        <f t="shared" si="11"/>
        <v>N/A</v>
      </c>
      <c r="G69" s="35">
        <v>203.91258898000001</v>
      </c>
      <c r="H69" s="9" t="str">
        <f t="shared" si="12"/>
        <v>N/A</v>
      </c>
      <c r="I69" s="10">
        <v>-0.37</v>
      </c>
      <c r="J69" s="10">
        <v>-12.6</v>
      </c>
      <c r="K69" s="9" t="str">
        <f t="shared" si="9"/>
        <v>Yes</v>
      </c>
    </row>
    <row r="70" spans="1:11" ht="25" x14ac:dyDescent="0.25">
      <c r="A70" s="69" t="s">
        <v>887</v>
      </c>
      <c r="B70" s="33" t="s">
        <v>217</v>
      </c>
      <c r="C70" s="71" t="s">
        <v>1742</v>
      </c>
      <c r="D70" s="9" t="str">
        <f t="shared" si="10"/>
        <v>N/A</v>
      </c>
      <c r="E70" s="35" t="s">
        <v>1742</v>
      </c>
      <c r="F70" s="9" t="str">
        <f t="shared" si="11"/>
        <v>N/A</v>
      </c>
      <c r="G70" s="35" t="s">
        <v>1742</v>
      </c>
      <c r="H70" s="9" t="str">
        <f t="shared" si="12"/>
        <v>N/A</v>
      </c>
      <c r="I70" s="10" t="s">
        <v>1742</v>
      </c>
      <c r="J70" s="10" t="s">
        <v>1742</v>
      </c>
      <c r="K70" s="9" t="str">
        <f t="shared" si="9"/>
        <v>N/A</v>
      </c>
    </row>
    <row r="71" spans="1:11" x14ac:dyDescent="0.25">
      <c r="A71" s="69" t="s">
        <v>888</v>
      </c>
      <c r="B71" s="33" t="s">
        <v>217</v>
      </c>
      <c r="C71" s="71">
        <v>3546.2590243</v>
      </c>
      <c r="D71" s="9" t="str">
        <f t="shared" si="10"/>
        <v>N/A</v>
      </c>
      <c r="E71" s="35">
        <v>3648.8534399999999</v>
      </c>
      <c r="F71" s="9" t="str">
        <f t="shared" si="11"/>
        <v>N/A</v>
      </c>
      <c r="G71" s="35">
        <v>3823.1440593000002</v>
      </c>
      <c r="H71" s="9" t="str">
        <f t="shared" si="12"/>
        <v>N/A</v>
      </c>
      <c r="I71" s="10">
        <v>2.8929999999999998</v>
      </c>
      <c r="J71" s="10">
        <v>4.7770000000000001</v>
      </c>
      <c r="K71" s="9" t="str">
        <f t="shared" si="9"/>
        <v>Yes</v>
      </c>
    </row>
    <row r="72" spans="1:11" ht="25" x14ac:dyDescent="0.25">
      <c r="A72" s="69" t="s">
        <v>889</v>
      </c>
      <c r="B72" s="33" t="s">
        <v>217</v>
      </c>
      <c r="C72" s="71">
        <v>3743.0650344000001</v>
      </c>
      <c r="D72" s="9" t="str">
        <f t="shared" si="10"/>
        <v>N/A</v>
      </c>
      <c r="E72" s="35">
        <v>2438.6575229</v>
      </c>
      <c r="F72" s="9" t="str">
        <f t="shared" si="11"/>
        <v>N/A</v>
      </c>
      <c r="G72" s="35">
        <v>2763.8505196000001</v>
      </c>
      <c r="H72" s="9" t="str">
        <f t="shared" si="12"/>
        <v>N/A</v>
      </c>
      <c r="I72" s="10">
        <v>-34.799999999999997</v>
      </c>
      <c r="J72" s="10">
        <v>13.33</v>
      </c>
      <c r="K72" s="9" t="str">
        <f t="shared" si="9"/>
        <v>Yes</v>
      </c>
    </row>
    <row r="73" spans="1:11" x14ac:dyDescent="0.25">
      <c r="A73" s="69" t="s">
        <v>890</v>
      </c>
      <c r="B73" s="33" t="s">
        <v>217</v>
      </c>
      <c r="C73" s="71">
        <v>308.92152112000002</v>
      </c>
      <c r="D73" s="9" t="str">
        <f t="shared" si="10"/>
        <v>N/A</v>
      </c>
      <c r="E73" s="35">
        <v>224.95176606000001</v>
      </c>
      <c r="F73" s="9" t="str">
        <f t="shared" si="11"/>
        <v>N/A</v>
      </c>
      <c r="G73" s="35">
        <v>219.11166811000001</v>
      </c>
      <c r="H73" s="9" t="str">
        <f t="shared" si="12"/>
        <v>N/A</v>
      </c>
      <c r="I73" s="10">
        <v>-27.2</v>
      </c>
      <c r="J73" s="10">
        <v>-2.6</v>
      </c>
      <c r="K73" s="9" t="str">
        <f t="shared" si="9"/>
        <v>Yes</v>
      </c>
    </row>
    <row r="74" spans="1:11" x14ac:dyDescent="0.25">
      <c r="A74" s="69" t="s">
        <v>891</v>
      </c>
      <c r="B74" s="33" t="s">
        <v>217</v>
      </c>
      <c r="C74" s="71">
        <v>1019.7006145</v>
      </c>
      <c r="D74" s="9" t="str">
        <f t="shared" si="10"/>
        <v>N/A</v>
      </c>
      <c r="E74" s="35">
        <v>1033.6233941</v>
      </c>
      <c r="F74" s="9" t="str">
        <f>IF($B74="N/A","N/A",IF(E74&gt;15,"No",IF(E74&lt;-15,"No","Yes")))</f>
        <v>N/A</v>
      </c>
      <c r="G74" s="35">
        <v>837.69129402999999</v>
      </c>
      <c r="H74" s="9" t="str">
        <f t="shared" si="12"/>
        <v>N/A</v>
      </c>
      <c r="I74" s="10">
        <v>1.365</v>
      </c>
      <c r="J74" s="10">
        <v>-19</v>
      </c>
      <c r="K74" s="9" t="str">
        <f t="shared" si="9"/>
        <v>Yes</v>
      </c>
    </row>
    <row r="75" spans="1:11" x14ac:dyDescent="0.25">
      <c r="A75" s="69" t="s">
        <v>892</v>
      </c>
      <c r="B75" s="33" t="s">
        <v>217</v>
      </c>
      <c r="C75" s="68">
        <v>1.52800699E-2</v>
      </c>
      <c r="D75" s="9" t="str">
        <f t="shared" ref="D75:D80" si="13">IF($B75="N/A","N/A",IF(C75&gt;15,"No",IF(C75&lt;-15,"No","Yes")))</f>
        <v>N/A</v>
      </c>
      <c r="E75" s="8">
        <v>1.1720908E-2</v>
      </c>
      <c r="F75" s="9" t="str">
        <f>IF($B75="N/A","N/A",IF(E75&gt;15,"No",IF(E75&lt;-15,"No","Yes")))</f>
        <v>N/A</v>
      </c>
      <c r="G75" s="8">
        <v>1.1004743799999999E-2</v>
      </c>
      <c r="H75" s="9" t="str">
        <f t="shared" si="12"/>
        <v>N/A</v>
      </c>
      <c r="I75" s="10">
        <v>-23.3</v>
      </c>
      <c r="J75" s="10">
        <v>-6.11</v>
      </c>
      <c r="K75" s="9" t="str">
        <f t="shared" ref="K75:K80" si="14">IF(J75="Div by 0", "N/A", IF(J75="N/A","N/A", IF(J75&gt;30, "No", IF(J75&lt;-30, "No", "Yes"))))</f>
        <v>Yes</v>
      </c>
    </row>
    <row r="76" spans="1:11" x14ac:dyDescent="0.25">
      <c r="A76" s="69" t="s">
        <v>893</v>
      </c>
      <c r="B76" s="33" t="s">
        <v>217</v>
      </c>
      <c r="C76" s="68">
        <v>0</v>
      </c>
      <c r="D76" s="9" t="str">
        <f t="shared" si="13"/>
        <v>N/A</v>
      </c>
      <c r="E76" s="8">
        <v>0</v>
      </c>
      <c r="F76" s="9" t="str">
        <f t="shared" ref="F76:F86" si="15">IF($B76="N/A","N/A",IF(E76&gt;15,"No",IF(E76&lt;-15,"No","Yes")))</f>
        <v>N/A</v>
      </c>
      <c r="G76" s="8">
        <v>0</v>
      </c>
      <c r="H76" s="9" t="str">
        <f t="shared" si="12"/>
        <v>N/A</v>
      </c>
      <c r="I76" s="10" t="s">
        <v>1742</v>
      </c>
      <c r="J76" s="10" t="s">
        <v>1742</v>
      </c>
      <c r="K76" s="9" t="str">
        <f t="shared" si="14"/>
        <v>N/A</v>
      </c>
    </row>
    <row r="77" spans="1:11" x14ac:dyDescent="0.25">
      <c r="A77" s="69" t="s">
        <v>894</v>
      </c>
      <c r="B77" s="33" t="s">
        <v>217</v>
      </c>
      <c r="C77" s="68">
        <v>2.9947122247000002</v>
      </c>
      <c r="D77" s="9" t="str">
        <f t="shared" si="13"/>
        <v>N/A</v>
      </c>
      <c r="E77" s="8">
        <v>3.0850287555000002</v>
      </c>
      <c r="F77" s="9" t="str">
        <f t="shared" si="15"/>
        <v>N/A</v>
      </c>
      <c r="G77" s="8">
        <v>3.2082758532</v>
      </c>
      <c r="H77" s="9" t="str">
        <f t="shared" si="12"/>
        <v>N/A</v>
      </c>
      <c r="I77" s="10">
        <v>3.016</v>
      </c>
      <c r="J77" s="10">
        <v>3.9950000000000001</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6.9046316759000002</v>
      </c>
      <c r="D79" s="9" t="str">
        <f t="shared" si="13"/>
        <v>N/A</v>
      </c>
      <c r="E79" s="8">
        <v>6.8510494143000003</v>
      </c>
      <c r="F79" s="9" t="str">
        <f t="shared" si="15"/>
        <v>N/A</v>
      </c>
      <c r="G79" s="8">
        <v>7.1903138245999996</v>
      </c>
      <c r="H79" s="9" t="str">
        <f t="shared" si="12"/>
        <v>N/A</v>
      </c>
      <c r="I79" s="10">
        <v>-0.77600000000000002</v>
      </c>
      <c r="J79" s="10">
        <v>4.952</v>
      </c>
      <c r="K79" s="9" t="str">
        <f t="shared" si="14"/>
        <v>Yes</v>
      </c>
    </row>
    <row r="80" spans="1:11" ht="25" x14ac:dyDescent="0.25">
      <c r="A80" s="69" t="s">
        <v>897</v>
      </c>
      <c r="B80" s="33" t="s">
        <v>217</v>
      </c>
      <c r="C80" s="73" t="s">
        <v>217</v>
      </c>
      <c r="D80" s="9" t="str">
        <f t="shared" si="13"/>
        <v>N/A</v>
      </c>
      <c r="E80" s="73" t="s">
        <v>217</v>
      </c>
      <c r="F80" s="9" t="str">
        <f t="shared" si="15"/>
        <v>N/A</v>
      </c>
      <c r="G80" s="73">
        <v>7.1902780949</v>
      </c>
      <c r="H80" s="9" t="str">
        <f t="shared" si="12"/>
        <v>N/A</v>
      </c>
      <c r="I80" s="10" t="s">
        <v>217</v>
      </c>
      <c r="J80" s="74" t="s">
        <v>217</v>
      </c>
      <c r="K80" s="9" t="str">
        <f t="shared" si="14"/>
        <v>N/A</v>
      </c>
    </row>
    <row r="81" spans="1:11" x14ac:dyDescent="0.25">
      <c r="A81" s="69" t="s">
        <v>898</v>
      </c>
      <c r="B81" s="33" t="s">
        <v>217</v>
      </c>
      <c r="C81" s="75">
        <v>210.94536816999999</v>
      </c>
      <c r="D81" s="9" t="str">
        <f t="shared" ref="D81:D86" si="16">IF($B81="N/A","N/A",IF(C81&gt;15,"No",IF(C81&lt;-15,"No","Yes")))</f>
        <v>N/A</v>
      </c>
      <c r="E81" s="76">
        <v>203.60365854</v>
      </c>
      <c r="F81" s="9" t="str">
        <f t="shared" si="15"/>
        <v>N/A</v>
      </c>
      <c r="G81" s="76">
        <v>148.87662338000001</v>
      </c>
      <c r="H81" s="9" t="str">
        <f>IF($B81="N/A","N/A",IF(G81&gt;15,"No",IF(G81&lt;-15,"No","Yes")))</f>
        <v>N/A</v>
      </c>
      <c r="I81" s="10">
        <v>-3.48</v>
      </c>
      <c r="J81" s="10">
        <v>-26.9</v>
      </c>
      <c r="K81" s="9" t="str">
        <f t="shared" ref="K81:K86" si="17">IF(J81="Div by 0", "N/A", IF(J81="N/A","N/A", IF(J81&gt;30, "No", IF(J81&lt;-30, "No", "Yes"))))</f>
        <v>Yes</v>
      </c>
    </row>
    <row r="82" spans="1:11" x14ac:dyDescent="0.25">
      <c r="A82" s="69" t="s">
        <v>899</v>
      </c>
      <c r="B82" s="33" t="s">
        <v>217</v>
      </c>
      <c r="C82" s="75" t="s">
        <v>1742</v>
      </c>
      <c r="D82" s="9" t="str">
        <f t="shared" si="16"/>
        <v>N/A</v>
      </c>
      <c r="E82" s="76" t="s">
        <v>1742</v>
      </c>
      <c r="F82" s="9" t="str">
        <f t="shared" si="15"/>
        <v>N/A</v>
      </c>
      <c r="G82" s="76" t="s">
        <v>1742</v>
      </c>
      <c r="H82" s="9" t="str">
        <f t="shared" si="12"/>
        <v>N/A</v>
      </c>
      <c r="I82" s="10" t="s">
        <v>1742</v>
      </c>
      <c r="J82" s="10" t="s">
        <v>1742</v>
      </c>
      <c r="K82" s="9" t="str">
        <f t="shared" si="17"/>
        <v>N/A</v>
      </c>
    </row>
    <row r="83" spans="1:11" x14ac:dyDescent="0.25">
      <c r="A83" s="69" t="s">
        <v>900</v>
      </c>
      <c r="B83" s="33" t="s">
        <v>217</v>
      </c>
      <c r="C83" s="75">
        <v>115.79210045000001</v>
      </c>
      <c r="D83" s="9" t="str">
        <f t="shared" si="16"/>
        <v>N/A</v>
      </c>
      <c r="E83" s="76">
        <v>112.65985961</v>
      </c>
      <c r="F83" s="9" t="str">
        <f t="shared" si="15"/>
        <v>N/A</v>
      </c>
      <c r="G83" s="76">
        <v>112.56560088000001</v>
      </c>
      <c r="H83" s="9" t="str">
        <f t="shared" si="12"/>
        <v>N/A</v>
      </c>
      <c r="I83" s="10">
        <v>-2.71</v>
      </c>
      <c r="J83" s="10">
        <v>-8.4000000000000005E-2</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192.5681725</v>
      </c>
      <c r="D85" s="9" t="str">
        <f t="shared" si="16"/>
        <v>N/A</v>
      </c>
      <c r="E85" s="76">
        <v>213.74424293999999</v>
      </c>
      <c r="F85" s="9" t="str">
        <f t="shared" si="15"/>
        <v>N/A</v>
      </c>
      <c r="G85" s="76">
        <v>223.77203566</v>
      </c>
      <c r="H85" s="9" t="str">
        <f t="shared" si="12"/>
        <v>N/A</v>
      </c>
      <c r="I85" s="10">
        <v>11</v>
      </c>
      <c r="J85" s="10">
        <v>4.6909999999999998</v>
      </c>
      <c r="K85" s="9" t="str">
        <f t="shared" si="17"/>
        <v>Yes</v>
      </c>
    </row>
    <row r="86" spans="1:11" ht="25" x14ac:dyDescent="0.25">
      <c r="A86" s="69" t="s">
        <v>903</v>
      </c>
      <c r="B86" s="33" t="s">
        <v>217</v>
      </c>
      <c r="C86" s="77" t="s">
        <v>217</v>
      </c>
      <c r="D86" s="9" t="str">
        <f t="shared" si="16"/>
        <v>N/A</v>
      </c>
      <c r="E86" s="77" t="s">
        <v>217</v>
      </c>
      <c r="F86" s="9" t="str">
        <f t="shared" si="15"/>
        <v>N/A</v>
      </c>
      <c r="G86" s="77">
        <v>223.77304824000001</v>
      </c>
      <c r="H86" s="9" t="str">
        <f t="shared" si="12"/>
        <v>N/A</v>
      </c>
      <c r="I86" s="10" t="s">
        <v>217</v>
      </c>
      <c r="J86" s="10" t="s">
        <v>217</v>
      </c>
      <c r="K86" s="9" t="str">
        <f t="shared" si="17"/>
        <v>N/A</v>
      </c>
    </row>
    <row r="87" spans="1:11" x14ac:dyDescent="0.25">
      <c r="A87" s="69" t="s">
        <v>32</v>
      </c>
      <c r="B87" s="33" t="s">
        <v>270</v>
      </c>
      <c r="C87" s="68">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5">
      <c r="A88" s="69" t="s">
        <v>39</v>
      </c>
      <c r="B88" s="33" t="s">
        <v>271</v>
      </c>
      <c r="C88" s="6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69" t="s">
        <v>904</v>
      </c>
      <c r="B89" s="33" t="s">
        <v>217</v>
      </c>
      <c r="C89" s="68">
        <v>18.161143399</v>
      </c>
      <c r="D89" s="9" t="str">
        <f>IF($B89="N/A","N/A",IF(C89&gt;15,"No",IF(C89&lt;-15,"No","Yes")))</f>
        <v>N/A</v>
      </c>
      <c r="E89" s="8">
        <v>14.475893165</v>
      </c>
      <c r="F89" s="9" t="str">
        <f>IF($B89="N/A","N/A",IF(E89&gt;15,"No",IF(E89&lt;-15,"No","Yes")))</f>
        <v>N/A</v>
      </c>
      <c r="G89" s="8">
        <v>13.502070356999999</v>
      </c>
      <c r="H89" s="9" t="str">
        <f>IF($B89="N/A","N/A",IF(G89&gt;15,"No",IF(G89&lt;-15,"No","Yes")))</f>
        <v>N/A</v>
      </c>
      <c r="I89" s="10">
        <v>-20.3</v>
      </c>
      <c r="J89" s="10">
        <v>-6.73</v>
      </c>
      <c r="K89" s="9" t="str">
        <f t="shared" si="18"/>
        <v>Yes</v>
      </c>
    </row>
    <row r="90" spans="1:11" x14ac:dyDescent="0.25">
      <c r="A90" s="69" t="s">
        <v>845</v>
      </c>
      <c r="B90" s="33" t="s">
        <v>272</v>
      </c>
      <c r="C90" s="68">
        <v>7.5471205052999997</v>
      </c>
      <c r="D90" s="9" t="str">
        <f>IF($B90="N/A","N/A",IF(C90&gt;25,"No",IF(C90&lt;5,"No","Yes")))</f>
        <v>Yes</v>
      </c>
      <c r="E90" s="8">
        <v>7.4016104813999997</v>
      </c>
      <c r="F90" s="9" t="str">
        <f>IF($B90="N/A","N/A",IF(E90&gt;25,"No",IF(E90&lt;5,"No","Yes")))</f>
        <v>Yes</v>
      </c>
      <c r="G90" s="8">
        <v>7.7252587097000003</v>
      </c>
      <c r="H90" s="9" t="str">
        <f>IF($B90="N/A","N/A",IF(G90&gt;25,"No",IF(G90&lt;5,"No","Yes")))</f>
        <v>Yes</v>
      </c>
      <c r="I90" s="10">
        <v>-1.93</v>
      </c>
      <c r="J90" s="10">
        <v>4.3730000000000002</v>
      </c>
      <c r="K90" s="9" t="str">
        <f t="shared" si="18"/>
        <v>Yes</v>
      </c>
    </row>
    <row r="91" spans="1:11" x14ac:dyDescent="0.25">
      <c r="A91" s="69" t="s">
        <v>846</v>
      </c>
      <c r="B91" s="33" t="s">
        <v>273</v>
      </c>
      <c r="C91" s="68">
        <v>61.402761228000003</v>
      </c>
      <c r="D91" s="9" t="str">
        <f>IF($B91="N/A","N/A",IF(C91&gt;70,"No",IF(C91&lt;40,"No","Yes")))</f>
        <v>Yes</v>
      </c>
      <c r="E91" s="8">
        <v>62.359804717999999</v>
      </c>
      <c r="F91" s="9" t="str">
        <f>IF($B91="N/A","N/A",IF(E91&gt;70,"No",IF(E91&lt;40,"No","Yes")))</f>
        <v>Yes</v>
      </c>
      <c r="G91" s="8">
        <v>63.499158387000001</v>
      </c>
      <c r="H91" s="9" t="str">
        <f>IF($B91="N/A","N/A",IF(G91&gt;70,"No",IF(G91&lt;40,"No","Yes")))</f>
        <v>Yes</v>
      </c>
      <c r="I91" s="10">
        <v>1.5589999999999999</v>
      </c>
      <c r="J91" s="10">
        <v>1.827</v>
      </c>
      <c r="K91" s="9" t="str">
        <f t="shared" si="18"/>
        <v>Yes</v>
      </c>
    </row>
    <row r="92" spans="1:11" x14ac:dyDescent="0.25">
      <c r="A92" s="69" t="s">
        <v>847</v>
      </c>
      <c r="B92" s="33" t="s">
        <v>274</v>
      </c>
      <c r="C92" s="68">
        <v>31.050118265999998</v>
      </c>
      <c r="D92" s="9" t="str">
        <f>IF($B92="N/A","N/A",IF(C92&gt;55,"No",IF(C92&lt;20,"No","Yes")))</f>
        <v>Yes</v>
      </c>
      <c r="E92" s="8">
        <v>30.238584800000002</v>
      </c>
      <c r="F92" s="9" t="str">
        <f>IF($B92="N/A","N/A",IF(E92&gt;55,"No",IF(E92&lt;20,"No","Yes")))</f>
        <v>Yes</v>
      </c>
      <c r="G92" s="8">
        <v>28.775582903</v>
      </c>
      <c r="H92" s="9" t="str">
        <f>IF($B92="N/A","N/A",IF(G92&gt;55,"No",IF(G92&lt;20,"No","Yes")))</f>
        <v>Yes</v>
      </c>
      <c r="I92" s="10">
        <v>-2.61</v>
      </c>
      <c r="J92" s="10">
        <v>-4.84</v>
      </c>
      <c r="K92" s="9" t="str">
        <f t="shared" si="18"/>
        <v>Yes</v>
      </c>
    </row>
    <row r="93" spans="1:11" x14ac:dyDescent="0.25">
      <c r="A93" s="69" t="s">
        <v>167</v>
      </c>
      <c r="B93" s="33" t="s">
        <v>250</v>
      </c>
      <c r="C93" s="68">
        <v>99.076517581000004</v>
      </c>
      <c r="D93" s="9" t="str">
        <f>IF($B93="N/A","N/A",IF(C93&gt;95,"Yes","No"))</f>
        <v>Yes</v>
      </c>
      <c r="E93" s="8">
        <v>99.459623258999997</v>
      </c>
      <c r="F93" s="9" t="str">
        <f>IF($B93="N/A","N/A",IF(E93&gt;95,"Yes","No"))</f>
        <v>Yes</v>
      </c>
      <c r="G93" s="8">
        <v>99.926968517999995</v>
      </c>
      <c r="H93" s="9" t="str">
        <f>IF($B93="N/A","N/A",IF(G93&gt;95,"Yes","No"))</f>
        <v>Yes</v>
      </c>
      <c r="I93" s="10">
        <v>0.38669999999999999</v>
      </c>
      <c r="J93" s="10">
        <v>0.46989999999999998</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99.999580652999995</v>
      </c>
      <c r="D97" s="9" t="str">
        <f>IF($B97="N/A","N/A",IF(C97&gt;15,"No",IF(C97&lt;-15,"No","Yes")))</f>
        <v>N/A</v>
      </c>
      <c r="E97" s="8">
        <v>99.999581676000005</v>
      </c>
      <c r="F97" s="9" t="str">
        <f>IF($B97="N/A","N/A",IF(E97&gt;15,"No",IF(E97&lt;-15,"No","Yes")))</f>
        <v>N/A</v>
      </c>
      <c r="G97" s="8">
        <v>100</v>
      </c>
      <c r="H97" s="9" t="str">
        <f>IF($B97="N/A","N/A",IF(G97&gt;15,"No",IF(G97&lt;-15,"No","Yes")))</f>
        <v>N/A</v>
      </c>
      <c r="I97" s="10">
        <v>0</v>
      </c>
      <c r="J97" s="10">
        <v>4.0000000000000002E-4</v>
      </c>
      <c r="K97" s="9" t="str">
        <f t="shared" si="18"/>
        <v>Yes</v>
      </c>
    </row>
    <row r="98" spans="1:11" x14ac:dyDescent="0.25">
      <c r="A98" s="69" t="s">
        <v>43</v>
      </c>
      <c r="B98" s="33" t="s">
        <v>227</v>
      </c>
      <c r="C98" s="68">
        <v>99.877451028999999</v>
      </c>
      <c r="D98" s="9" t="str">
        <f>IF($B98="N/A","N/A",IF(C98&gt;100,"No",IF(C98&lt;98,"No","Yes")))</f>
        <v>Yes</v>
      </c>
      <c r="E98" s="8">
        <v>99.936950323999994</v>
      </c>
      <c r="F98" s="9" t="str">
        <f>IF($B98="N/A","N/A",IF(E98&gt;100,"No",IF(E98&lt;98,"No","Yes")))</f>
        <v>Yes</v>
      </c>
      <c r="G98" s="8">
        <v>99.991764699000001</v>
      </c>
      <c r="H98" s="9" t="str">
        <f>IF($B98="N/A","N/A",IF(G98&gt;100,"No",IF(G98&lt;98,"No","Yes")))</f>
        <v>Yes</v>
      </c>
      <c r="I98" s="10">
        <v>5.96E-2</v>
      </c>
      <c r="J98" s="10">
        <v>5.4800000000000001E-2</v>
      </c>
      <c r="K98" s="9" t="str">
        <f t="shared" si="18"/>
        <v>Yes</v>
      </c>
    </row>
    <row r="99" spans="1:11" x14ac:dyDescent="0.25">
      <c r="A99" s="69" t="s">
        <v>44</v>
      </c>
      <c r="B99" s="33" t="s">
        <v>217</v>
      </c>
      <c r="C99" s="68">
        <v>25.090346142000001</v>
      </c>
      <c r="D99" s="9" t="str">
        <f>IF($B99="N/A","N/A",IF(C99&gt;15,"No",IF(C99&lt;-15,"No","Yes")))</f>
        <v>N/A</v>
      </c>
      <c r="E99" s="8">
        <v>20.138677308999998</v>
      </c>
      <c r="F99" s="9" t="str">
        <f>IF($B99="N/A","N/A",IF(E99&gt;15,"No",IF(E99&lt;-15,"No","Yes")))</f>
        <v>N/A</v>
      </c>
      <c r="G99" s="8">
        <v>19.759549391</v>
      </c>
      <c r="H99" s="9" t="str">
        <f>IF($B99="N/A","N/A",IF(G99&gt;15,"No",IF(G99&lt;-15,"No","Yes")))</f>
        <v>N/A</v>
      </c>
      <c r="I99" s="10">
        <v>-19.7</v>
      </c>
      <c r="J99" s="10">
        <v>-1.88</v>
      </c>
      <c r="K99" s="9" t="str">
        <f t="shared" si="18"/>
        <v>Yes</v>
      </c>
    </row>
    <row r="100" spans="1:11" x14ac:dyDescent="0.25">
      <c r="A100" s="69" t="s">
        <v>45</v>
      </c>
      <c r="B100" s="33" t="s">
        <v>217</v>
      </c>
      <c r="C100" s="68">
        <v>74.909470693000003</v>
      </c>
      <c r="D100" s="9" t="str">
        <f>IF($B100="N/A","N/A",IF(C100&gt;15,"No",IF(C100&lt;-15,"No","Yes")))</f>
        <v>N/A</v>
      </c>
      <c r="E100" s="8">
        <v>79.861286762000006</v>
      </c>
      <c r="F100" s="9" t="str">
        <f>IF($B100="N/A","N/A",IF(E100&gt;15,"No",IF(E100&lt;-15,"No","Yes")))</f>
        <v>N/A</v>
      </c>
      <c r="G100" s="8">
        <v>80.240379097000002</v>
      </c>
      <c r="H100" s="9" t="str">
        <f>IF($B100="N/A","N/A",IF(G100&gt;15,"No",IF(G100&lt;-15,"No","Yes")))</f>
        <v>N/A</v>
      </c>
      <c r="I100" s="10">
        <v>6.61</v>
      </c>
      <c r="J100" s="10">
        <v>0.47470000000000001</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99.999928487999995</v>
      </c>
      <c r="H101" s="9" t="str">
        <f>IF($B101="N/A","N/A",IF(G101&gt;15,"No",IF(G101&lt;-15,"No","Yes")))</f>
        <v>N/A</v>
      </c>
      <c r="I101" s="10" t="s">
        <v>217</v>
      </c>
      <c r="J101" s="10" t="s">
        <v>217</v>
      </c>
      <c r="K101" s="9" t="str">
        <f t="shared" si="18"/>
        <v>N/A</v>
      </c>
    </row>
    <row r="102" spans="1:11" x14ac:dyDescent="0.25">
      <c r="A102" s="69" t="s">
        <v>46</v>
      </c>
      <c r="B102" s="33" t="s">
        <v>217</v>
      </c>
      <c r="C102" s="68">
        <v>1.83165E-4</v>
      </c>
      <c r="D102" s="9" t="str">
        <f>IF($B102="N/A","N/A",IF(C102&gt;15,"No",IF(C102&lt;-15,"No","Yes")))</f>
        <v>N/A</v>
      </c>
      <c r="E102" s="8">
        <v>3.59286E-5</v>
      </c>
      <c r="F102" s="9" t="str">
        <f>IF($B102="N/A","N/A",IF(E102&gt;15,"No",IF(E102&lt;-15,"No","Yes")))</f>
        <v>N/A</v>
      </c>
      <c r="G102" s="8">
        <v>7.1511600000000002E-5</v>
      </c>
      <c r="H102" s="9" t="str">
        <f>IF($B102="N/A","N/A",IF(G102&gt;15,"No",IF(G102&lt;-15,"No","Yes")))</f>
        <v>N/A</v>
      </c>
      <c r="I102" s="10">
        <v>-80.400000000000006</v>
      </c>
      <c r="J102" s="10">
        <v>99.04</v>
      </c>
      <c r="K102" s="9" t="str">
        <f t="shared" si="18"/>
        <v>No</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97.648335744999997</v>
      </c>
      <c r="D106" s="9" t="str">
        <f>IF($B106="N/A","N/A",IF(C106&gt;15,"No",IF(C106&lt;-15,"No","Yes")))</f>
        <v>N/A</v>
      </c>
      <c r="E106" s="8">
        <v>98.318752208999996</v>
      </c>
      <c r="F106" s="9" t="str">
        <f>IF($B106="N/A","N/A",IF(E106&gt;15,"No",IF(E106&lt;-15,"No","Yes")))</f>
        <v>N/A</v>
      </c>
      <c r="G106" s="8">
        <v>98.713896546000001</v>
      </c>
      <c r="H106" s="9" t="str">
        <f>IF($B106="N/A","N/A",IF(G106&gt;15,"No",IF(G106&lt;-15,"No","Yes")))</f>
        <v>N/A</v>
      </c>
      <c r="I106" s="10">
        <v>0.68659999999999999</v>
      </c>
      <c r="J106" s="10">
        <v>0.40189999999999998</v>
      </c>
      <c r="K106" s="9" t="str">
        <f>IF(J106="Div by 0", "N/A", IF(J106="N/A","N/A", IF(J106&gt;30, "No", IF(J106&lt;-30, "No", "Yes"))))</f>
        <v>Yes</v>
      </c>
    </row>
    <row r="107" spans="1:11" x14ac:dyDescent="0.25">
      <c r="A107" s="69" t="s">
        <v>907</v>
      </c>
      <c r="B107" s="33" t="s">
        <v>217</v>
      </c>
      <c r="C107" s="78">
        <v>67.794439869000001</v>
      </c>
      <c r="D107" s="9" t="str">
        <f t="shared" ref="D107:D130" si="19">IF($B107="N/A","N/A",IF(C107&gt;15,"No",IF(C107&lt;-15,"No","Yes")))</f>
        <v>N/A</v>
      </c>
      <c r="E107" s="9">
        <v>64.038324509999995</v>
      </c>
      <c r="F107" s="9" t="str">
        <f t="shared" ref="F107:F130" si="20">IF($B107="N/A","N/A",IF(E107&gt;15,"No",IF(E107&lt;-15,"No","Yes")))</f>
        <v>N/A</v>
      </c>
      <c r="G107" s="8">
        <v>65.035034745000004</v>
      </c>
      <c r="H107" s="9" t="str">
        <f t="shared" ref="H107:H130" si="21">IF($B107="N/A","N/A",IF(G107&gt;15,"No",IF(G107&lt;-15,"No","Yes")))</f>
        <v>N/A</v>
      </c>
      <c r="I107" s="10">
        <v>-5.54</v>
      </c>
      <c r="J107" s="10">
        <v>1.556</v>
      </c>
      <c r="K107" s="9" t="str">
        <f t="shared" ref="K107:K130" si="22">IF(J107="Div by 0", "N/A", IF(J107="N/A","N/A", IF(J107&gt;30, "No", IF(J107&lt;-30, "No", "Yes"))))</f>
        <v>Yes</v>
      </c>
    </row>
    <row r="108" spans="1:11" x14ac:dyDescent="0.25">
      <c r="A108" s="69" t="s">
        <v>908</v>
      </c>
      <c r="B108" s="33" t="s">
        <v>217</v>
      </c>
      <c r="C108" s="78">
        <v>25.300928455000001</v>
      </c>
      <c r="D108" s="33" t="s">
        <v>217</v>
      </c>
      <c r="E108" s="9">
        <v>29.110769012999999</v>
      </c>
      <c r="F108" s="33" t="s">
        <v>217</v>
      </c>
      <c r="G108" s="8">
        <v>27.774758619</v>
      </c>
      <c r="H108" s="33" t="s">
        <v>217</v>
      </c>
      <c r="I108" s="10">
        <v>15.06</v>
      </c>
      <c r="J108" s="10">
        <v>-4.59</v>
      </c>
      <c r="K108" s="9" t="str">
        <f t="shared" si="22"/>
        <v>Yes</v>
      </c>
    </row>
    <row r="109" spans="1:11" x14ac:dyDescent="0.25">
      <c r="A109" s="69" t="s">
        <v>909</v>
      </c>
      <c r="B109" s="33" t="s">
        <v>217</v>
      </c>
      <c r="C109" s="78">
        <v>0</v>
      </c>
      <c r="D109" s="9" t="str">
        <f t="shared" si="19"/>
        <v>N/A</v>
      </c>
      <c r="E109" s="9">
        <v>3.9986878300000001E-2</v>
      </c>
      <c r="F109" s="9" t="str">
        <f t="shared" si="20"/>
        <v>N/A</v>
      </c>
      <c r="G109" s="8">
        <v>0.1279122822</v>
      </c>
      <c r="H109" s="9" t="str">
        <f t="shared" si="21"/>
        <v>N/A</v>
      </c>
      <c r="I109" s="10" t="s">
        <v>1742</v>
      </c>
      <c r="J109" s="10">
        <v>219.9</v>
      </c>
      <c r="K109" s="9" t="str">
        <f t="shared" si="22"/>
        <v>No</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1.1930431765</v>
      </c>
      <c r="D111" s="9" t="str">
        <f t="shared" si="19"/>
        <v>N/A</v>
      </c>
      <c r="E111" s="9">
        <v>1.1126286352000001</v>
      </c>
      <c r="F111" s="9" t="str">
        <f t="shared" si="20"/>
        <v>N/A</v>
      </c>
      <c r="G111" s="8">
        <v>1.3855258319999999</v>
      </c>
      <c r="H111" s="9" t="str">
        <f t="shared" si="21"/>
        <v>N/A</v>
      </c>
      <c r="I111" s="10">
        <v>-6.74</v>
      </c>
      <c r="J111" s="10">
        <v>24.53</v>
      </c>
      <c r="K111" s="9" t="str">
        <f t="shared" si="22"/>
        <v>Yes</v>
      </c>
    </row>
    <row r="112" spans="1:11" x14ac:dyDescent="0.25">
      <c r="A112" s="69" t="s">
        <v>912</v>
      </c>
      <c r="B112" s="33" t="s">
        <v>217</v>
      </c>
      <c r="C112" s="78">
        <v>0.50994057469999998</v>
      </c>
      <c r="D112" s="9" t="str">
        <f t="shared" si="19"/>
        <v>N/A</v>
      </c>
      <c r="E112" s="9">
        <v>0.49578011579999998</v>
      </c>
      <c r="F112" s="9" t="str">
        <f t="shared" si="20"/>
        <v>N/A</v>
      </c>
      <c r="G112" s="8">
        <v>0.53798190859999995</v>
      </c>
      <c r="H112" s="9" t="str">
        <f t="shared" si="21"/>
        <v>N/A</v>
      </c>
      <c r="I112" s="10">
        <v>-2.78</v>
      </c>
      <c r="J112" s="10">
        <v>8.5120000000000005</v>
      </c>
      <c r="K112" s="9" t="str">
        <f t="shared" si="22"/>
        <v>Yes</v>
      </c>
    </row>
    <row r="113" spans="1:11" x14ac:dyDescent="0.25">
      <c r="A113" s="69" t="s">
        <v>913</v>
      </c>
      <c r="B113" s="33" t="s">
        <v>217</v>
      </c>
      <c r="C113" s="78">
        <v>4.7437176599999999E-2</v>
      </c>
      <c r="D113" s="9" t="str">
        <f t="shared" si="19"/>
        <v>N/A</v>
      </c>
      <c r="E113" s="9">
        <v>4.2988574299999999E-2</v>
      </c>
      <c r="F113" s="9" t="str">
        <f t="shared" si="20"/>
        <v>N/A</v>
      </c>
      <c r="G113" s="8">
        <v>4.4697839400000001E-2</v>
      </c>
      <c r="H113" s="9" t="str">
        <f t="shared" si="21"/>
        <v>N/A</v>
      </c>
      <c r="I113" s="10">
        <v>-9.3800000000000008</v>
      </c>
      <c r="J113" s="10">
        <v>3.976</v>
      </c>
      <c r="K113" s="9" t="str">
        <f t="shared" si="22"/>
        <v>Yes</v>
      </c>
    </row>
    <row r="114" spans="1:11" x14ac:dyDescent="0.25">
      <c r="A114" s="69" t="s">
        <v>914</v>
      </c>
      <c r="B114" s="33" t="s">
        <v>217</v>
      </c>
      <c r="C114" s="78">
        <v>3.0134402913999998</v>
      </c>
      <c r="D114" s="9" t="str">
        <f t="shared" si="19"/>
        <v>N/A</v>
      </c>
      <c r="E114" s="9">
        <v>3.3153374514</v>
      </c>
      <c r="F114" s="9" t="str">
        <f t="shared" si="20"/>
        <v>N/A</v>
      </c>
      <c r="G114" s="8">
        <v>3.8980732051000002</v>
      </c>
      <c r="H114" s="9" t="str">
        <f t="shared" si="21"/>
        <v>N/A</v>
      </c>
      <c r="I114" s="10">
        <v>10.02</v>
      </c>
      <c r="J114" s="10">
        <v>17.579999999999998</v>
      </c>
      <c r="K114" s="9" t="str">
        <f t="shared" si="22"/>
        <v>Yes</v>
      </c>
    </row>
    <row r="115" spans="1:11" x14ac:dyDescent="0.25">
      <c r="A115" s="69" t="s">
        <v>915</v>
      </c>
      <c r="B115" s="33" t="s">
        <v>217</v>
      </c>
      <c r="C115" s="78">
        <v>1.9705845951000001</v>
      </c>
      <c r="D115" s="9" t="str">
        <f t="shared" si="19"/>
        <v>N/A</v>
      </c>
      <c r="E115" s="9">
        <v>2.1086556762000002</v>
      </c>
      <c r="F115" s="9" t="str">
        <f t="shared" si="20"/>
        <v>N/A</v>
      </c>
      <c r="G115" s="8">
        <v>2.0996908310000002</v>
      </c>
      <c r="H115" s="9" t="str">
        <f t="shared" si="21"/>
        <v>N/A</v>
      </c>
      <c r="I115" s="10">
        <v>7.0069999999999997</v>
      </c>
      <c r="J115" s="10">
        <v>-0.42499999999999999</v>
      </c>
      <c r="K115" s="9" t="str">
        <f t="shared" si="22"/>
        <v>Yes</v>
      </c>
    </row>
    <row r="116" spans="1:11" x14ac:dyDescent="0.25">
      <c r="A116" s="69" t="s">
        <v>916</v>
      </c>
      <c r="B116" s="33" t="s">
        <v>217</v>
      </c>
      <c r="C116" s="78">
        <v>15.120155428</v>
      </c>
      <c r="D116" s="9" t="str">
        <f t="shared" si="19"/>
        <v>N/A</v>
      </c>
      <c r="E116" s="9">
        <v>19.031038250999998</v>
      </c>
      <c r="F116" s="9" t="str">
        <f t="shared" si="20"/>
        <v>N/A</v>
      </c>
      <c r="G116" s="8">
        <v>16.634277704999999</v>
      </c>
      <c r="H116" s="9" t="str">
        <f t="shared" si="21"/>
        <v>N/A</v>
      </c>
      <c r="I116" s="10">
        <v>25.87</v>
      </c>
      <c r="J116" s="10">
        <v>-12.6</v>
      </c>
      <c r="K116" s="9" t="str">
        <f t="shared" si="22"/>
        <v>Yes</v>
      </c>
    </row>
    <row r="117" spans="1:11" x14ac:dyDescent="0.25">
      <c r="A117" s="69" t="s">
        <v>917</v>
      </c>
      <c r="B117" s="33" t="s">
        <v>217</v>
      </c>
      <c r="C117" s="78">
        <v>0.2402709327</v>
      </c>
      <c r="D117" s="9" t="str">
        <f t="shared" si="19"/>
        <v>N/A</v>
      </c>
      <c r="E117" s="9">
        <v>0.25907494879999998</v>
      </c>
      <c r="F117" s="9" t="str">
        <f t="shared" si="20"/>
        <v>N/A</v>
      </c>
      <c r="G117" s="8">
        <v>0.25025073310000001</v>
      </c>
      <c r="H117" s="9" t="str">
        <f t="shared" si="21"/>
        <v>N/A</v>
      </c>
      <c r="I117" s="10">
        <v>7.8259999999999996</v>
      </c>
      <c r="J117" s="10">
        <v>-3.41</v>
      </c>
      <c r="K117" s="9" t="str">
        <f t="shared" si="22"/>
        <v>Yes</v>
      </c>
    </row>
    <row r="118" spans="1:11" x14ac:dyDescent="0.25">
      <c r="A118" s="69" t="s">
        <v>918</v>
      </c>
      <c r="B118" s="33" t="s">
        <v>217</v>
      </c>
      <c r="C118" s="78">
        <v>3.2060562792999998</v>
      </c>
      <c r="D118" s="9" t="str">
        <f t="shared" si="19"/>
        <v>N/A</v>
      </c>
      <c r="E118" s="9">
        <v>2.7052784822999998</v>
      </c>
      <c r="F118" s="9" t="str">
        <f t="shared" si="20"/>
        <v>N/A</v>
      </c>
      <c r="G118" s="8">
        <v>2.7963482829999999</v>
      </c>
      <c r="H118" s="9" t="str">
        <f t="shared" si="21"/>
        <v>N/A</v>
      </c>
      <c r="I118" s="10">
        <v>-15.6</v>
      </c>
      <c r="J118" s="10">
        <v>3.3660000000000001</v>
      </c>
      <c r="K118" s="9" t="str">
        <f t="shared" si="22"/>
        <v>Yes</v>
      </c>
    </row>
    <row r="119" spans="1:11" x14ac:dyDescent="0.25">
      <c r="A119" s="69" t="s">
        <v>919</v>
      </c>
      <c r="B119" s="33" t="s">
        <v>217</v>
      </c>
      <c r="C119" s="78">
        <v>6.9046316759000002</v>
      </c>
      <c r="D119" s="9" t="str">
        <f t="shared" si="19"/>
        <v>N/A</v>
      </c>
      <c r="E119" s="9">
        <v>6.8509064763999996</v>
      </c>
      <c r="F119" s="9" t="str">
        <f t="shared" si="20"/>
        <v>N/A</v>
      </c>
      <c r="G119" s="8">
        <v>7.1902066355000001</v>
      </c>
      <c r="H119" s="9" t="str">
        <f t="shared" si="21"/>
        <v>N/A</v>
      </c>
      <c r="I119" s="10">
        <v>-0.77800000000000002</v>
      </c>
      <c r="J119" s="10">
        <v>4.9530000000000003</v>
      </c>
      <c r="K119" s="9" t="str">
        <f t="shared" si="22"/>
        <v>Yes</v>
      </c>
    </row>
    <row r="120" spans="1:11" x14ac:dyDescent="0.25">
      <c r="A120" s="69" t="s">
        <v>920</v>
      </c>
      <c r="B120" s="33" t="s">
        <v>217</v>
      </c>
      <c r="C120" s="78">
        <v>0</v>
      </c>
      <c r="D120" s="9" t="str">
        <f t="shared" si="19"/>
        <v>N/A</v>
      </c>
      <c r="E120" s="9">
        <v>0</v>
      </c>
      <c r="F120" s="9" t="str">
        <f t="shared" si="20"/>
        <v>N/A</v>
      </c>
      <c r="G120" s="8">
        <v>0</v>
      </c>
      <c r="H120" s="9" t="str">
        <f t="shared" si="21"/>
        <v>N/A</v>
      </c>
      <c r="I120" s="10" t="s">
        <v>1742</v>
      </c>
      <c r="J120" s="10" t="s">
        <v>1742</v>
      </c>
      <c r="K120" s="9" t="str">
        <f t="shared" si="22"/>
        <v>N/A</v>
      </c>
    </row>
    <row r="121" spans="1:11" x14ac:dyDescent="0.25">
      <c r="A121" s="69" t="s">
        <v>921</v>
      </c>
      <c r="B121" s="33" t="s">
        <v>217</v>
      </c>
      <c r="C121" s="78">
        <v>0.80367360460000004</v>
      </c>
      <c r="D121" s="9" t="str">
        <f t="shared" si="19"/>
        <v>N/A</v>
      </c>
      <c r="E121" s="9">
        <v>2.0541963351999999</v>
      </c>
      <c r="F121" s="9" t="str">
        <f t="shared" si="20"/>
        <v>N/A</v>
      </c>
      <c r="G121" s="8">
        <v>5.5612187111000004</v>
      </c>
      <c r="H121" s="9" t="str">
        <f t="shared" si="21"/>
        <v>N/A</v>
      </c>
      <c r="I121" s="10">
        <v>155.6</v>
      </c>
      <c r="J121" s="10">
        <v>170.7</v>
      </c>
      <c r="K121" s="9" t="str">
        <f t="shared" si="22"/>
        <v>No</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v>
      </c>
      <c r="D123" s="9" t="str">
        <f t="shared" si="19"/>
        <v>N/A</v>
      </c>
      <c r="E123" s="9">
        <v>0</v>
      </c>
      <c r="F123" s="9" t="str">
        <f t="shared" si="20"/>
        <v>N/A</v>
      </c>
      <c r="G123" s="8">
        <v>0</v>
      </c>
      <c r="H123" s="9" t="str">
        <f t="shared" si="21"/>
        <v>N/A</v>
      </c>
      <c r="I123" s="10" t="s">
        <v>1742</v>
      </c>
      <c r="J123" s="10" t="s">
        <v>1742</v>
      </c>
      <c r="K123" s="9" t="str">
        <f t="shared" si="22"/>
        <v>N/A</v>
      </c>
    </row>
    <row r="124" spans="1:11" x14ac:dyDescent="0.25">
      <c r="A124" s="69" t="s">
        <v>924</v>
      </c>
      <c r="B124" s="33" t="s">
        <v>217</v>
      </c>
      <c r="C124" s="78">
        <v>5.5298609223000001</v>
      </c>
      <c r="D124" s="9" t="str">
        <f t="shared" si="19"/>
        <v>N/A</v>
      </c>
      <c r="E124" s="9">
        <v>4.3327337088000002</v>
      </c>
      <c r="F124" s="9" t="str">
        <f t="shared" si="20"/>
        <v>N/A</v>
      </c>
      <c r="G124" s="8">
        <v>1.4810670171</v>
      </c>
      <c r="H124" s="9" t="str">
        <f t="shared" si="21"/>
        <v>N/A</v>
      </c>
      <c r="I124" s="10">
        <v>-21.6</v>
      </c>
      <c r="J124" s="10">
        <v>-65.8</v>
      </c>
      <c r="K124" s="9" t="str">
        <f t="shared" si="22"/>
        <v>No</v>
      </c>
    </row>
    <row r="125" spans="1:11" x14ac:dyDescent="0.25">
      <c r="A125" s="69" t="s">
        <v>925</v>
      </c>
      <c r="B125" s="33" t="s">
        <v>217</v>
      </c>
      <c r="C125" s="78">
        <v>0</v>
      </c>
      <c r="D125" s="9" t="str">
        <f t="shared" si="19"/>
        <v>N/A</v>
      </c>
      <c r="E125" s="9">
        <v>0</v>
      </c>
      <c r="F125" s="9" t="str">
        <f t="shared" si="20"/>
        <v>N/A</v>
      </c>
      <c r="G125" s="8">
        <v>0</v>
      </c>
      <c r="H125" s="9" t="str">
        <f t="shared" si="21"/>
        <v>N/A</v>
      </c>
      <c r="I125" s="10" t="s">
        <v>1742</v>
      </c>
      <c r="J125" s="10" t="s">
        <v>1742</v>
      </c>
      <c r="K125" s="9" t="str">
        <f t="shared" si="22"/>
        <v>N/A</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0.57109714889999996</v>
      </c>
      <c r="D130" s="9" t="str">
        <f t="shared" si="19"/>
        <v>N/A</v>
      </c>
      <c r="E130" s="9">
        <v>0.46397643240000003</v>
      </c>
      <c r="F130" s="9" t="str">
        <f t="shared" si="20"/>
        <v>N/A</v>
      </c>
      <c r="G130" s="8">
        <v>0.14792090729999999</v>
      </c>
      <c r="H130" s="9" t="str">
        <f t="shared" si="21"/>
        <v>N/A</v>
      </c>
      <c r="I130" s="10">
        <v>-18.8</v>
      </c>
      <c r="J130" s="10">
        <v>-68.099999999999994</v>
      </c>
      <c r="K130" s="9" t="str">
        <f t="shared" si="22"/>
        <v>No</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186607</v>
      </c>
      <c r="D6" s="9" t="str">
        <f>IF($B6="N/A","N/A",IF(C6&gt;15,"No",IF(C6&lt;-15,"No","Yes")))</f>
        <v>N/A</v>
      </c>
      <c r="E6" s="34">
        <v>186368</v>
      </c>
      <c r="F6" s="9" t="str">
        <f>IF($B6="N/A","N/A",IF(E6&gt;15,"No",IF(E6&lt;-15,"No","Yes")))</f>
        <v>N/A</v>
      </c>
      <c r="G6" s="34">
        <v>205822</v>
      </c>
      <c r="H6" s="9" t="str">
        <f>IF($B6="N/A","N/A",IF(G6&gt;15,"No",IF(G6&lt;-15,"No","Yes")))</f>
        <v>N/A</v>
      </c>
      <c r="I6" s="10">
        <v>-0.128</v>
      </c>
      <c r="J6" s="10">
        <v>10.44</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38.028005380000003</v>
      </c>
      <c r="D9" s="9" t="str">
        <f t="shared" ref="D9:D17" si="1">IF($B9="N/A","N/A",IF(C9&gt;15,"No",IF(C9&lt;-15,"No","Yes")))</f>
        <v>N/A</v>
      </c>
      <c r="E9" s="35">
        <v>36.923323746999998</v>
      </c>
      <c r="F9" s="9" t="str">
        <f>IF($B9="N/A","N/A",IF(E9&gt;15,"No",IF(E9&lt;-15,"No","Yes")))</f>
        <v>N/A</v>
      </c>
      <c r="G9" s="35">
        <v>35.879337485999997</v>
      </c>
      <c r="H9" s="9" t="str">
        <f>IF($B9="N/A","N/A",IF(G9&gt;15,"No",IF(G9&lt;-15,"No","Yes")))</f>
        <v>N/A</v>
      </c>
      <c r="I9" s="10">
        <v>-2.9</v>
      </c>
      <c r="J9" s="10">
        <v>-2.83</v>
      </c>
      <c r="K9" s="9" t="str">
        <f t="shared" si="0"/>
        <v>Yes</v>
      </c>
    </row>
    <row r="10" spans="1:11" x14ac:dyDescent="0.25">
      <c r="A10" s="69" t="s">
        <v>16</v>
      </c>
      <c r="B10" s="33" t="s">
        <v>217</v>
      </c>
      <c r="C10" s="68">
        <v>10.674840708</v>
      </c>
      <c r="D10" s="9" t="str">
        <f t="shared" si="1"/>
        <v>N/A</v>
      </c>
      <c r="E10" s="8">
        <v>10.410585508</v>
      </c>
      <c r="F10" s="9" t="str">
        <f>IF($B10="N/A","N/A",IF(E10&gt;15,"No",IF(E10&lt;-15,"No","Yes")))</f>
        <v>N/A</v>
      </c>
      <c r="G10" s="8">
        <v>12.01620818</v>
      </c>
      <c r="H10" s="9" t="str">
        <f>IF($B10="N/A","N/A",IF(G10&gt;15,"No",IF(G10&lt;-15,"No","Yes")))</f>
        <v>N/A</v>
      </c>
      <c r="I10" s="10">
        <v>-2.48</v>
      </c>
      <c r="J10" s="10">
        <v>15.42</v>
      </c>
      <c r="K10" s="9" t="str">
        <f t="shared" si="0"/>
        <v>Yes</v>
      </c>
    </row>
    <row r="11" spans="1:11" x14ac:dyDescent="0.25">
      <c r="A11" s="69" t="s">
        <v>36</v>
      </c>
      <c r="B11" s="33" t="s">
        <v>217</v>
      </c>
      <c r="C11" s="68">
        <v>10.303941434</v>
      </c>
      <c r="D11" s="9" t="str">
        <f t="shared" si="1"/>
        <v>N/A</v>
      </c>
      <c r="E11" s="8">
        <v>10.069607333</v>
      </c>
      <c r="F11" s="9" t="str">
        <f>IF($B11="N/A","N/A",IF(E11&gt;15,"No",IF(E11&lt;-15,"No","Yes")))</f>
        <v>N/A</v>
      </c>
      <c r="G11" s="8">
        <v>10.522794846</v>
      </c>
      <c r="H11" s="9" t="str">
        <f>IF($B11="N/A","N/A",IF(G11&gt;15,"No",IF(G11&lt;-15,"No","Yes")))</f>
        <v>N/A</v>
      </c>
      <c r="I11" s="10">
        <v>-2.27</v>
      </c>
      <c r="J11" s="10">
        <v>4.5010000000000003</v>
      </c>
      <c r="K11" s="9" t="str">
        <f t="shared" si="0"/>
        <v>Yes</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10.932505086000001</v>
      </c>
      <c r="D13" s="9" t="str">
        <f t="shared" si="1"/>
        <v>N/A</v>
      </c>
      <c r="E13" s="8">
        <v>10.660762626</v>
      </c>
      <c r="F13" s="9" t="str">
        <f>IF($B13="N/A","N/A",IF(E13&gt;15,"No",IF(E13&lt;-15,"No","Yes")))</f>
        <v>N/A</v>
      </c>
      <c r="G13" s="8">
        <v>12.979808476000001</v>
      </c>
      <c r="H13" s="9" t="str">
        <f>IF($B13="N/A","N/A",IF(G13&gt;15,"No",IF(G13&lt;-15,"No","Yes")))</f>
        <v>N/A</v>
      </c>
      <c r="I13" s="10">
        <v>-2.4900000000000002</v>
      </c>
      <c r="J13" s="10">
        <v>21.75</v>
      </c>
      <c r="K13" s="9" t="str">
        <f t="shared" si="0"/>
        <v>Yes</v>
      </c>
    </row>
    <row r="14" spans="1:11" x14ac:dyDescent="0.25">
      <c r="A14" s="69" t="s">
        <v>676</v>
      </c>
      <c r="B14" s="33" t="s">
        <v>217</v>
      </c>
      <c r="C14" s="68">
        <v>21.247863156000001</v>
      </c>
      <c r="D14" s="9" t="str">
        <f t="shared" si="1"/>
        <v>N/A</v>
      </c>
      <c r="E14" s="8">
        <v>20.055481627999999</v>
      </c>
      <c r="F14" s="9" t="str">
        <f t="shared" ref="F14:F33" si="2">IF($B14="N/A","N/A",IF(E14&gt;15,"No",IF(E14&lt;-15,"No","Yes")))</f>
        <v>N/A</v>
      </c>
      <c r="G14" s="8">
        <v>20.725675584000001</v>
      </c>
      <c r="H14" s="9" t="str">
        <f t="shared" ref="H14:H33" si="3">IF($B14="N/A","N/A",IF(G14&gt;15,"No",IF(G14&lt;-15,"No","Yes")))</f>
        <v>N/A</v>
      </c>
      <c r="I14" s="10">
        <v>-5.61</v>
      </c>
      <c r="J14" s="10">
        <v>3.3420000000000001</v>
      </c>
      <c r="K14" s="9" t="str">
        <f t="shared" ref="K14:K30" si="4">IF(J14="Div by 0", "N/A", IF(J14="N/A","N/A", IF(J14&gt;30, "No", IF(J14&lt;-30, "No", "Yes"))))</f>
        <v>Yes</v>
      </c>
    </row>
    <row r="15" spans="1:11" x14ac:dyDescent="0.25">
      <c r="A15" s="69" t="s">
        <v>677</v>
      </c>
      <c r="B15" s="33" t="s">
        <v>217</v>
      </c>
      <c r="C15" s="68">
        <v>2.9055716023999998</v>
      </c>
      <c r="D15" s="9" t="str">
        <f t="shared" si="1"/>
        <v>N/A</v>
      </c>
      <c r="E15" s="8">
        <v>2.9693938873999999</v>
      </c>
      <c r="F15" s="9" t="str">
        <f t="shared" si="2"/>
        <v>N/A</v>
      </c>
      <c r="G15" s="8">
        <v>3.0861618291999999</v>
      </c>
      <c r="H15" s="9" t="str">
        <f t="shared" si="3"/>
        <v>N/A</v>
      </c>
      <c r="I15" s="10">
        <v>2.1970000000000001</v>
      </c>
      <c r="J15" s="10">
        <v>3.9319999999999999</v>
      </c>
      <c r="K15" s="9" t="str">
        <f t="shared" si="4"/>
        <v>Yes</v>
      </c>
    </row>
    <row r="16" spans="1:11" x14ac:dyDescent="0.25">
      <c r="A16" s="69" t="s">
        <v>380</v>
      </c>
      <c r="B16" s="33" t="s">
        <v>217</v>
      </c>
      <c r="C16" s="68">
        <v>40.992567266999998</v>
      </c>
      <c r="D16" s="9" t="str">
        <f t="shared" si="1"/>
        <v>N/A</v>
      </c>
      <c r="E16" s="8">
        <v>42.320033481999999</v>
      </c>
      <c r="F16" s="9" t="str">
        <f t="shared" si="2"/>
        <v>N/A</v>
      </c>
      <c r="G16" s="8">
        <v>39.218353723</v>
      </c>
      <c r="H16" s="9" t="str">
        <f t="shared" si="3"/>
        <v>N/A</v>
      </c>
      <c r="I16" s="10">
        <v>3.238</v>
      </c>
      <c r="J16" s="10">
        <v>-7.33</v>
      </c>
      <c r="K16" s="9" t="str">
        <f t="shared" si="4"/>
        <v>Yes</v>
      </c>
    </row>
    <row r="17" spans="1:11" x14ac:dyDescent="0.25">
      <c r="A17" s="69" t="s">
        <v>381</v>
      </c>
      <c r="B17" s="33" t="s">
        <v>217</v>
      </c>
      <c r="C17" s="68">
        <v>7.5168669986000003</v>
      </c>
      <c r="D17" s="9" t="str">
        <f t="shared" si="1"/>
        <v>N/A</v>
      </c>
      <c r="E17" s="8">
        <v>7.8232314560000003</v>
      </c>
      <c r="F17" s="9" t="str">
        <f t="shared" si="2"/>
        <v>N/A</v>
      </c>
      <c r="G17" s="8">
        <v>9.1715171362000003</v>
      </c>
      <c r="H17" s="9" t="str">
        <f t="shared" si="3"/>
        <v>N/A</v>
      </c>
      <c r="I17" s="10">
        <v>4.0759999999999996</v>
      </c>
      <c r="J17" s="10">
        <v>17.23</v>
      </c>
      <c r="K17" s="9" t="str">
        <f t="shared" si="4"/>
        <v>Yes</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2.8937821200000002E-2</v>
      </c>
      <c r="D19" s="9" t="str">
        <f t="shared" si="5"/>
        <v>N/A</v>
      </c>
      <c r="E19" s="8">
        <v>9.0144230800000003E-2</v>
      </c>
      <c r="F19" s="9" t="str">
        <f t="shared" si="2"/>
        <v>N/A</v>
      </c>
      <c r="G19" s="8">
        <v>0.11757732410000001</v>
      </c>
      <c r="H19" s="9" t="str">
        <f t="shared" si="3"/>
        <v>N/A</v>
      </c>
      <c r="I19" s="10">
        <v>211.5</v>
      </c>
      <c r="J19" s="10">
        <v>30.43</v>
      </c>
      <c r="K19" s="9" t="str">
        <f t="shared" si="4"/>
        <v>No</v>
      </c>
    </row>
    <row r="20" spans="1:11" x14ac:dyDescent="0.25">
      <c r="A20" s="69" t="s">
        <v>385</v>
      </c>
      <c r="B20" s="33" t="s">
        <v>217</v>
      </c>
      <c r="C20" s="68">
        <v>20.019613412000002</v>
      </c>
      <c r="D20" s="9" t="str">
        <f t="shared" si="5"/>
        <v>N/A</v>
      </c>
      <c r="E20" s="8">
        <v>20.244891827</v>
      </c>
      <c r="F20" s="9" t="str">
        <f t="shared" si="2"/>
        <v>N/A</v>
      </c>
      <c r="G20" s="8">
        <v>22.607398625999998</v>
      </c>
      <c r="H20" s="9" t="str">
        <f t="shared" si="3"/>
        <v>N/A</v>
      </c>
      <c r="I20" s="10">
        <v>1.125</v>
      </c>
      <c r="J20" s="10">
        <v>11.67</v>
      </c>
      <c r="K20" s="9" t="str">
        <f t="shared" si="4"/>
        <v>Yes</v>
      </c>
    </row>
    <row r="21" spans="1:11" x14ac:dyDescent="0.25">
      <c r="A21" s="69" t="s">
        <v>386</v>
      </c>
      <c r="B21" s="33" t="s">
        <v>217</v>
      </c>
      <c r="C21" s="68">
        <v>0</v>
      </c>
      <c r="D21" s="9" t="str">
        <f t="shared" si="5"/>
        <v>N/A</v>
      </c>
      <c r="E21" s="8">
        <v>0</v>
      </c>
      <c r="F21" s="9" t="str">
        <f t="shared" si="2"/>
        <v>N/A</v>
      </c>
      <c r="G21" s="8">
        <v>0</v>
      </c>
      <c r="H21" s="9" t="str">
        <f t="shared" si="3"/>
        <v>N/A</v>
      </c>
      <c r="I21" s="10" t="s">
        <v>1742</v>
      </c>
      <c r="J21" s="10" t="s">
        <v>1742</v>
      </c>
      <c r="K21" s="9" t="str">
        <f t="shared" si="4"/>
        <v>N/A</v>
      </c>
    </row>
    <row r="22" spans="1:11" x14ac:dyDescent="0.25">
      <c r="A22" s="69" t="s">
        <v>387</v>
      </c>
      <c r="B22" s="33" t="s">
        <v>217</v>
      </c>
      <c r="C22" s="68">
        <v>0.64681389229999997</v>
      </c>
      <c r="D22" s="9" t="str">
        <f t="shared" si="5"/>
        <v>N/A</v>
      </c>
      <c r="E22" s="8">
        <v>0.83598042579999998</v>
      </c>
      <c r="F22" s="9" t="str">
        <f t="shared" si="2"/>
        <v>N/A</v>
      </c>
      <c r="G22" s="8">
        <v>0.26333433740000001</v>
      </c>
      <c r="H22" s="9" t="str">
        <f t="shared" si="3"/>
        <v>N/A</v>
      </c>
      <c r="I22" s="10">
        <v>29.25</v>
      </c>
      <c r="J22" s="10">
        <v>-68.5</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6.6278328250999996</v>
      </c>
      <c r="D25" s="9" t="str">
        <f t="shared" si="5"/>
        <v>N/A</v>
      </c>
      <c r="E25" s="8">
        <v>5.6463555975000004</v>
      </c>
      <c r="F25" s="9" t="str">
        <f t="shared" si="2"/>
        <v>N/A</v>
      </c>
      <c r="G25" s="8">
        <v>4.7954057389000004</v>
      </c>
      <c r="H25" s="9" t="str">
        <f t="shared" si="3"/>
        <v>N/A</v>
      </c>
      <c r="I25" s="10">
        <v>-14.8</v>
      </c>
      <c r="J25" s="10">
        <v>-15.1</v>
      </c>
      <c r="K25" s="9" t="str">
        <f t="shared" si="4"/>
        <v>Yes</v>
      </c>
    </row>
    <row r="26" spans="1:11" x14ac:dyDescent="0.25">
      <c r="A26" s="69" t="s">
        <v>393</v>
      </c>
      <c r="B26" s="33" t="s">
        <v>217</v>
      </c>
      <c r="C26" s="68">
        <v>0</v>
      </c>
      <c r="D26" s="9" t="str">
        <f t="shared" si="5"/>
        <v>N/A</v>
      </c>
      <c r="E26" s="8">
        <v>0</v>
      </c>
      <c r="F26" s="9" t="str">
        <f t="shared" si="2"/>
        <v>N/A</v>
      </c>
      <c r="G26" s="8">
        <v>0</v>
      </c>
      <c r="H26" s="9" t="str">
        <f t="shared" si="3"/>
        <v>N/A</v>
      </c>
      <c r="I26" s="10" t="s">
        <v>1742</v>
      </c>
      <c r="J26" s="10" t="s">
        <v>1742</v>
      </c>
      <c r="K26" s="9" t="str">
        <f t="shared" si="4"/>
        <v>N/A</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v>
      </c>
      <c r="D29" s="9" t="str">
        <f t="shared" si="5"/>
        <v>N/A</v>
      </c>
      <c r="E29" s="8">
        <v>0</v>
      </c>
      <c r="F29" s="9" t="str">
        <f t="shared" si="2"/>
        <v>N/A</v>
      </c>
      <c r="G29" s="8">
        <v>0</v>
      </c>
      <c r="H29" s="9" t="str">
        <f t="shared" si="3"/>
        <v>N/A</v>
      </c>
      <c r="I29" s="10" t="s">
        <v>1742</v>
      </c>
      <c r="J29" s="10" t="s">
        <v>1742</v>
      </c>
      <c r="K29" s="9" t="str">
        <f t="shared" si="4"/>
        <v>N/A</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56.272272743999999</v>
      </c>
      <c r="D33" s="9" t="str">
        <f t="shared" si="5"/>
        <v>N/A</v>
      </c>
      <c r="E33" s="8">
        <v>56.710379463999999</v>
      </c>
      <c r="F33" s="9" t="str">
        <f t="shared" si="2"/>
        <v>N/A</v>
      </c>
      <c r="G33" s="8">
        <v>55.771491871999999</v>
      </c>
      <c r="H33" s="9" t="str">
        <f t="shared" si="3"/>
        <v>N/A</v>
      </c>
      <c r="I33" s="10">
        <v>0.77849999999999997</v>
      </c>
      <c r="J33" s="10">
        <v>-1.66</v>
      </c>
      <c r="K33" s="9" t="str">
        <f t="shared" si="6"/>
        <v>Yes</v>
      </c>
    </row>
    <row r="34" spans="1:11" x14ac:dyDescent="0.25">
      <c r="A34" s="69" t="s">
        <v>845</v>
      </c>
      <c r="B34" s="33" t="s">
        <v>272</v>
      </c>
      <c r="C34" s="68">
        <v>9.0698634027999994</v>
      </c>
      <c r="D34" s="9" t="str">
        <f>IF($B34="N/A","N/A",IF(C34&gt;25,"No",IF(C34&lt;5,"No","Yes")))</f>
        <v>Yes</v>
      </c>
      <c r="E34" s="8">
        <v>8.9945698832000005</v>
      </c>
      <c r="F34" s="9" t="str">
        <f>IF($B34="N/A","N/A",IF(E34&gt;25,"No",IF(E34&lt;5,"No","Yes")))</f>
        <v>Yes</v>
      </c>
      <c r="G34" s="8">
        <v>8.1366423414</v>
      </c>
      <c r="H34" s="9" t="str">
        <f>IF($B34="N/A","N/A",IF(G34&gt;25,"No",IF(G34&lt;5,"No","Yes")))</f>
        <v>Yes</v>
      </c>
      <c r="I34" s="10">
        <v>-0.83</v>
      </c>
      <c r="J34" s="10">
        <v>-9.5399999999999991</v>
      </c>
      <c r="K34" s="9" t="str">
        <f t="shared" si="6"/>
        <v>Yes</v>
      </c>
    </row>
    <row r="35" spans="1:11" x14ac:dyDescent="0.25">
      <c r="A35" s="69" t="s">
        <v>846</v>
      </c>
      <c r="B35" s="33" t="s">
        <v>273</v>
      </c>
      <c r="C35" s="68">
        <v>38.775072745999999</v>
      </c>
      <c r="D35" s="9" t="str">
        <f>IF($B35="N/A","N/A",IF(C35&gt;70,"No",IF(C35&lt;40,"No","Yes")))</f>
        <v>No</v>
      </c>
      <c r="E35" s="8">
        <v>38.216861264000002</v>
      </c>
      <c r="F35" s="9" t="str">
        <f>IF($B35="N/A","N/A",IF(E35&gt;70,"No",IF(E35&lt;40,"No","Yes")))</f>
        <v>No</v>
      </c>
      <c r="G35" s="8">
        <v>36.718135087999997</v>
      </c>
      <c r="H35" s="9" t="str">
        <f>IF($B35="N/A","N/A",IF(G35&gt;70,"No",IF(G35&lt;40,"No","Yes")))</f>
        <v>No</v>
      </c>
      <c r="I35" s="10">
        <v>-1.44</v>
      </c>
      <c r="J35" s="10">
        <v>-3.92</v>
      </c>
      <c r="K35" s="9" t="str">
        <f t="shared" si="6"/>
        <v>Yes</v>
      </c>
    </row>
    <row r="36" spans="1:11" x14ac:dyDescent="0.25">
      <c r="A36" s="69" t="s">
        <v>847</v>
      </c>
      <c r="B36" s="33" t="s">
        <v>274</v>
      </c>
      <c r="C36" s="68">
        <v>52.155063851000001</v>
      </c>
      <c r="D36" s="9" t="str">
        <f>IF($B36="N/A","N/A",IF(C36&gt;55,"No",IF(C36&lt;20,"No","Yes")))</f>
        <v>Yes</v>
      </c>
      <c r="E36" s="8">
        <v>52.788568853000001</v>
      </c>
      <c r="F36" s="9" t="str">
        <f>IF($B36="N/A","N/A",IF(E36&gt;55,"No",IF(E36&lt;20,"No","Yes")))</f>
        <v>Yes</v>
      </c>
      <c r="G36" s="8">
        <v>55.145222570999998</v>
      </c>
      <c r="H36" s="9" t="str">
        <f>IF($B36="N/A","N/A",IF(G36&gt;55,"No",IF(G36&lt;20,"No","Yes")))</f>
        <v>No</v>
      </c>
      <c r="I36" s="10">
        <v>1.2150000000000001</v>
      </c>
      <c r="J36" s="10">
        <v>4.4640000000000004</v>
      </c>
      <c r="K36" s="9" t="str">
        <f t="shared" si="6"/>
        <v>Yes</v>
      </c>
    </row>
    <row r="37" spans="1:11" x14ac:dyDescent="0.25">
      <c r="A37" s="69" t="s">
        <v>167</v>
      </c>
      <c r="B37" s="33" t="s">
        <v>250</v>
      </c>
      <c r="C37" s="68">
        <v>0</v>
      </c>
      <c r="D37" s="9" t="str">
        <f>IF($B37="N/A","N/A",IF(C37&gt;95,"Yes","No"))</f>
        <v>No</v>
      </c>
      <c r="E37" s="8">
        <v>0</v>
      </c>
      <c r="F37" s="9" t="str">
        <f>IF($B37="N/A","N/A",IF(E37&gt;95,"Yes","No"))</f>
        <v>No</v>
      </c>
      <c r="G37" s="8">
        <v>0</v>
      </c>
      <c r="H37" s="9" t="str">
        <f>IF($B37="N/A","N/A",IF(G37&gt;95,"Yes","No"))</f>
        <v>No</v>
      </c>
      <c r="I37" s="10" t="s">
        <v>1742</v>
      </c>
      <c r="J37" s="10" t="s">
        <v>1742</v>
      </c>
      <c r="K37" s="9" t="str">
        <f t="shared" si="6"/>
        <v>N/A</v>
      </c>
    </row>
    <row r="38" spans="1:11" x14ac:dyDescent="0.25">
      <c r="A38" s="69" t="s">
        <v>41</v>
      </c>
      <c r="B38" s="33" t="s">
        <v>217</v>
      </c>
      <c r="C38" s="68">
        <v>0</v>
      </c>
      <c r="D38" s="9" t="str">
        <f t="shared" ref="D38:D47" si="7">IF($B38="N/A","N/A",IF(C38&gt;15,"No",IF(C38&lt;-15,"No","Yes")))</f>
        <v>N/A</v>
      </c>
      <c r="E38" s="8">
        <v>0</v>
      </c>
      <c r="F38" s="9" t="str">
        <f>IF($B38="N/A","N/A",IF(E38&gt;15,"No",IF(E38&lt;-15,"No","Yes")))</f>
        <v>N/A</v>
      </c>
      <c r="G38" s="8">
        <v>0</v>
      </c>
      <c r="H38" s="9" t="str">
        <f>IF($B38="N/A","N/A",IF(G38&gt;15,"No",IF(G38&lt;-15,"No","Yes")))</f>
        <v>N/A</v>
      </c>
      <c r="I38" s="10" t="s">
        <v>1742</v>
      </c>
      <c r="J38" s="10" t="s">
        <v>1742</v>
      </c>
      <c r="K38" s="9" t="str">
        <f t="shared" si="6"/>
        <v>N/A</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0</v>
      </c>
      <c r="D40" s="9" t="str">
        <f>IF($B40="N/A","N/A",IF(C40&gt;100,"No",IF(C40&lt;98,"No","Yes")))</f>
        <v>No</v>
      </c>
      <c r="E40" s="8">
        <v>0</v>
      </c>
      <c r="F40" s="9" t="str">
        <f>IF($B40="N/A","N/A",IF(E40&gt;100,"No",IF(E40&lt;98,"No","Yes")))</f>
        <v>No</v>
      </c>
      <c r="G40" s="8">
        <v>0</v>
      </c>
      <c r="H40" s="9" t="str">
        <f>IF($B40="N/A","N/A",IF(G40&gt;100,"No",IF(G40&lt;98,"No","Yes")))</f>
        <v>No</v>
      </c>
      <c r="I40" s="10" t="s">
        <v>1742</v>
      </c>
      <c r="J40" s="10" t="s">
        <v>1742</v>
      </c>
      <c r="K40" s="9" t="str">
        <f t="shared" si="6"/>
        <v>N/A</v>
      </c>
    </row>
    <row r="41" spans="1:11" x14ac:dyDescent="0.25">
      <c r="A41" s="69" t="s">
        <v>44</v>
      </c>
      <c r="B41" s="33" t="s">
        <v>217</v>
      </c>
      <c r="C41" s="68" t="s">
        <v>1742</v>
      </c>
      <c r="D41" s="9" t="str">
        <f t="shared" si="7"/>
        <v>N/A</v>
      </c>
      <c r="E41" s="8" t="s">
        <v>1742</v>
      </c>
      <c r="F41" s="9" t="str">
        <f t="shared" ref="F41:F47" si="8">IF($B41="N/A","N/A",IF(E41&gt;15,"No",IF(E41&lt;-15,"No","Yes")))</f>
        <v>N/A</v>
      </c>
      <c r="G41" s="8" t="s">
        <v>1742</v>
      </c>
      <c r="H41" s="9" t="str">
        <f t="shared" ref="H41:H47" si="9">IF($B41="N/A","N/A",IF(G41&gt;15,"No",IF(G41&lt;-15,"No","Yes")))</f>
        <v>N/A</v>
      </c>
      <c r="I41" s="10" t="s">
        <v>1742</v>
      </c>
      <c r="J41" s="10" t="s">
        <v>1742</v>
      </c>
      <c r="K41" s="9" t="str">
        <f t="shared" si="6"/>
        <v>N/A</v>
      </c>
    </row>
    <row r="42" spans="1:11" x14ac:dyDescent="0.25">
      <c r="A42" s="69" t="s">
        <v>45</v>
      </c>
      <c r="B42" s="33" t="s">
        <v>217</v>
      </c>
      <c r="C42" s="68" t="s">
        <v>1742</v>
      </c>
      <c r="D42" s="9" t="str">
        <f t="shared" si="7"/>
        <v>N/A</v>
      </c>
      <c r="E42" s="8" t="s">
        <v>1742</v>
      </c>
      <c r="F42" s="9" t="str">
        <f t="shared" si="8"/>
        <v>N/A</v>
      </c>
      <c r="G42" s="8" t="s">
        <v>1742</v>
      </c>
      <c r="H42" s="9" t="str">
        <f t="shared" si="9"/>
        <v>N/A</v>
      </c>
      <c r="I42" s="10" t="s">
        <v>1742</v>
      </c>
      <c r="J42" s="10" t="s">
        <v>1742</v>
      </c>
      <c r="K42" s="9" t="str">
        <f t="shared" si="6"/>
        <v>N/A</v>
      </c>
    </row>
    <row r="43" spans="1:11" x14ac:dyDescent="0.25">
      <c r="A43" s="69" t="s">
        <v>50</v>
      </c>
      <c r="B43" s="33" t="s">
        <v>217</v>
      </c>
      <c r="C43" s="68" t="s">
        <v>1742</v>
      </c>
      <c r="D43" s="9" t="str">
        <f t="shared" si="7"/>
        <v>N/A</v>
      </c>
      <c r="E43" s="8" t="s">
        <v>1742</v>
      </c>
      <c r="F43" s="9" t="str">
        <f t="shared" si="8"/>
        <v>N/A</v>
      </c>
      <c r="G43" s="8" t="s">
        <v>1742</v>
      </c>
      <c r="H43" s="9" t="str">
        <f t="shared" si="9"/>
        <v>N/A</v>
      </c>
      <c r="I43" s="10" t="s">
        <v>1742</v>
      </c>
      <c r="J43" s="10" t="s">
        <v>1742</v>
      </c>
      <c r="K43" s="9" t="str">
        <f t="shared" si="6"/>
        <v>N/A</v>
      </c>
    </row>
    <row r="44" spans="1:11" x14ac:dyDescent="0.25">
      <c r="A44" s="69" t="s">
        <v>907</v>
      </c>
      <c r="B44" s="33" t="s">
        <v>217</v>
      </c>
      <c r="C44" s="68">
        <v>93.248377606000005</v>
      </c>
      <c r="D44" s="9" t="str">
        <f t="shared" si="7"/>
        <v>N/A</v>
      </c>
      <c r="E44" s="8">
        <v>94.021505837999996</v>
      </c>
      <c r="F44" s="9" t="str">
        <f t="shared" si="8"/>
        <v>N/A</v>
      </c>
      <c r="G44" s="8">
        <v>95.317798874999994</v>
      </c>
      <c r="H44" s="9" t="str">
        <f t="shared" si="9"/>
        <v>N/A</v>
      </c>
      <c r="I44" s="10">
        <v>0.82909999999999995</v>
      </c>
      <c r="J44" s="10">
        <v>1.379</v>
      </c>
      <c r="K44" s="9" t="str">
        <f>IF(J44="Div by 0", "N/A", IF(J44="N/A","N/A", IF(J44&gt;30, "No", IF(J44&lt;-30, "No", "Yes"))))</f>
        <v>Yes</v>
      </c>
    </row>
    <row r="45" spans="1:11" x14ac:dyDescent="0.25">
      <c r="A45" s="69" t="s">
        <v>908</v>
      </c>
      <c r="B45" s="33" t="s">
        <v>217</v>
      </c>
      <c r="C45" s="68">
        <v>6.7516223935999999</v>
      </c>
      <c r="D45" s="9" t="str">
        <f t="shared" si="7"/>
        <v>N/A</v>
      </c>
      <c r="E45" s="8">
        <v>5.9784941620999996</v>
      </c>
      <c r="F45" s="9" t="str">
        <f t="shared" si="8"/>
        <v>N/A</v>
      </c>
      <c r="G45" s="8">
        <v>4.6822011251999998</v>
      </c>
      <c r="H45" s="9" t="str">
        <f t="shared" si="9"/>
        <v>N/A</v>
      </c>
      <c r="I45" s="10">
        <v>-11.5</v>
      </c>
      <c r="J45" s="10">
        <v>-21.7</v>
      </c>
      <c r="K45" s="9" t="str">
        <f>IF(J45="Div by 0", "N/A", IF(J45="N/A","N/A", IF(J45&gt;30, "No", IF(J45&lt;-30, "No", "Yes"))))</f>
        <v>Yes</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2090118</v>
      </c>
      <c r="F6" s="9" t="str">
        <f t="shared" ref="F6:F15" si="1">IF($B6="N/A","N/A",IF(E6&lt;0,"No","Yes"))</f>
        <v>N/A</v>
      </c>
      <c r="G6" s="67">
        <v>2293258</v>
      </c>
      <c r="H6" s="9" t="str">
        <f t="shared" ref="H6:H15" si="2">IF($B6="N/A","N/A",IF(G6&lt;0,"No","Yes"))</f>
        <v>N/A</v>
      </c>
      <c r="I6" s="10" t="s">
        <v>217</v>
      </c>
      <c r="J6" s="10">
        <v>9.7189999999999994</v>
      </c>
      <c r="K6" s="9" t="str">
        <f t="shared" ref="K6:K15" si="3">IF(J6="Div by 0", "N/A", IF(J6="N/A","N/A", IF(J6&gt;30, "No", IF(J6&lt;-30, "No", "Yes"))))</f>
        <v>Yes</v>
      </c>
    </row>
    <row r="7" spans="1:11" x14ac:dyDescent="0.25">
      <c r="A7" s="66" t="s">
        <v>445</v>
      </c>
      <c r="B7" s="5" t="s">
        <v>217</v>
      </c>
      <c r="C7" s="68" t="s">
        <v>217</v>
      </c>
      <c r="D7" s="9" t="str">
        <f t="shared" si="0"/>
        <v>N/A</v>
      </c>
      <c r="E7" s="68">
        <v>1.18653588E-2</v>
      </c>
      <c r="F7" s="9" t="str">
        <f t="shared" si="1"/>
        <v>N/A</v>
      </c>
      <c r="G7" s="68">
        <v>1.36487042E-2</v>
      </c>
      <c r="H7" s="9" t="str">
        <f t="shared" si="2"/>
        <v>N/A</v>
      </c>
      <c r="I7" s="10" t="s">
        <v>217</v>
      </c>
      <c r="J7" s="10">
        <v>15.03</v>
      </c>
      <c r="K7" s="9" t="str">
        <f t="shared" si="3"/>
        <v>Yes</v>
      </c>
    </row>
    <row r="8" spans="1:11" x14ac:dyDescent="0.25">
      <c r="A8" s="66" t="s">
        <v>446</v>
      </c>
      <c r="B8" s="5" t="s">
        <v>217</v>
      </c>
      <c r="C8" s="68" t="s">
        <v>217</v>
      </c>
      <c r="D8" s="9" t="str">
        <f t="shared" si="0"/>
        <v>N/A</v>
      </c>
      <c r="E8" s="68">
        <v>7.3969986384000004</v>
      </c>
      <c r="F8" s="9" t="str">
        <f t="shared" si="1"/>
        <v>N/A</v>
      </c>
      <c r="G8" s="68">
        <v>8.0409182046000005</v>
      </c>
      <c r="H8" s="9" t="str">
        <f t="shared" si="2"/>
        <v>N/A</v>
      </c>
      <c r="I8" s="10" t="s">
        <v>217</v>
      </c>
      <c r="J8" s="10">
        <v>8.7050000000000001</v>
      </c>
      <c r="K8" s="9" t="str">
        <f t="shared" si="3"/>
        <v>Yes</v>
      </c>
    </row>
    <row r="9" spans="1:11" x14ac:dyDescent="0.25">
      <c r="A9" s="66" t="s">
        <v>447</v>
      </c>
      <c r="B9" s="5" t="s">
        <v>217</v>
      </c>
      <c r="C9" s="68" t="s">
        <v>217</v>
      </c>
      <c r="D9" s="9" t="str">
        <f t="shared" si="0"/>
        <v>N/A</v>
      </c>
      <c r="E9" s="68">
        <v>48.129722819000001</v>
      </c>
      <c r="F9" s="9" t="str">
        <f t="shared" si="1"/>
        <v>N/A</v>
      </c>
      <c r="G9" s="68">
        <v>45.274365117000002</v>
      </c>
      <c r="H9" s="9" t="str">
        <f t="shared" si="2"/>
        <v>N/A</v>
      </c>
      <c r="I9" s="10" t="s">
        <v>217</v>
      </c>
      <c r="J9" s="10">
        <v>-5.93</v>
      </c>
      <c r="K9" s="9" t="str">
        <f t="shared" si="3"/>
        <v>Yes</v>
      </c>
    </row>
    <row r="10" spans="1:11" x14ac:dyDescent="0.25">
      <c r="A10" s="66" t="s">
        <v>448</v>
      </c>
      <c r="B10" s="5" t="s">
        <v>217</v>
      </c>
      <c r="C10" s="68" t="s">
        <v>217</v>
      </c>
      <c r="D10" s="9" t="str">
        <f t="shared" si="0"/>
        <v>N/A</v>
      </c>
      <c r="E10" s="68">
        <v>40.624261404999999</v>
      </c>
      <c r="F10" s="9" t="str">
        <f t="shared" si="1"/>
        <v>N/A</v>
      </c>
      <c r="G10" s="68">
        <v>44.398493322999997</v>
      </c>
      <c r="H10" s="9" t="str">
        <f t="shared" si="2"/>
        <v>N/A</v>
      </c>
      <c r="I10" s="10" t="s">
        <v>217</v>
      </c>
      <c r="J10" s="10">
        <v>9.2910000000000004</v>
      </c>
      <c r="K10" s="9" t="str">
        <f t="shared" si="3"/>
        <v>Yes</v>
      </c>
    </row>
    <row r="11" spans="1:11" ht="13" x14ac:dyDescent="0.3">
      <c r="A11" s="66" t="s">
        <v>1643</v>
      </c>
      <c r="B11" s="5" t="s">
        <v>217</v>
      </c>
      <c r="C11" s="68" t="s">
        <v>217</v>
      </c>
      <c r="D11" s="9" t="str">
        <f t="shared" si="0"/>
        <v>N/A</v>
      </c>
      <c r="E11" s="68">
        <v>4.8218808699000002</v>
      </c>
      <c r="F11" s="9" t="str">
        <f t="shared" si="1"/>
        <v>N/A</v>
      </c>
      <c r="G11" s="68">
        <v>6.3160795689000002</v>
      </c>
      <c r="H11" s="9" t="str">
        <f t="shared" si="2"/>
        <v>N/A</v>
      </c>
      <c r="I11" s="10" t="s">
        <v>217</v>
      </c>
      <c r="J11" s="10">
        <v>30.99</v>
      </c>
      <c r="K11" s="9" t="str">
        <f t="shared" si="3"/>
        <v>No</v>
      </c>
    </row>
    <row r="12" spans="1:11" x14ac:dyDescent="0.25">
      <c r="A12" s="66" t="s">
        <v>16</v>
      </c>
      <c r="B12" s="5" t="s">
        <v>217</v>
      </c>
      <c r="C12" s="68" t="s">
        <v>217</v>
      </c>
      <c r="D12" s="9" t="str">
        <f t="shared" si="0"/>
        <v>N/A</v>
      </c>
      <c r="E12" s="68">
        <v>0.97008877010000005</v>
      </c>
      <c r="F12" s="9" t="str">
        <f t="shared" si="1"/>
        <v>N/A</v>
      </c>
      <c r="G12" s="68">
        <v>0.7840373826</v>
      </c>
      <c r="H12" s="9" t="str">
        <f t="shared" si="2"/>
        <v>N/A</v>
      </c>
      <c r="I12" s="10" t="s">
        <v>217</v>
      </c>
      <c r="J12" s="10">
        <v>-19.2</v>
      </c>
      <c r="K12" s="9" t="str">
        <f t="shared" si="3"/>
        <v>Yes</v>
      </c>
    </row>
    <row r="13" spans="1:11" x14ac:dyDescent="0.25">
      <c r="A13" s="66" t="s">
        <v>36</v>
      </c>
      <c r="B13" s="5" t="s">
        <v>217</v>
      </c>
      <c r="C13" s="68" t="s">
        <v>217</v>
      </c>
      <c r="D13" s="9" t="str">
        <f t="shared" si="0"/>
        <v>N/A</v>
      </c>
      <c r="E13" s="68">
        <v>7.3288997239000002</v>
      </c>
      <c r="F13" s="9" t="str">
        <f t="shared" si="1"/>
        <v>N/A</v>
      </c>
      <c r="G13" s="68">
        <v>6.1519554999999997</v>
      </c>
      <c r="H13" s="9" t="str">
        <f t="shared" si="2"/>
        <v>N/A</v>
      </c>
      <c r="I13" s="10" t="s">
        <v>217</v>
      </c>
      <c r="J13" s="10">
        <v>-16.100000000000001</v>
      </c>
      <c r="K13" s="9" t="str">
        <f t="shared" si="3"/>
        <v>Yes</v>
      </c>
    </row>
    <row r="14" spans="1:11" x14ac:dyDescent="0.25">
      <c r="A14" s="66" t="s">
        <v>37</v>
      </c>
      <c r="B14" s="5" t="s">
        <v>217</v>
      </c>
      <c r="C14" s="68" t="s">
        <v>217</v>
      </c>
      <c r="D14" s="9" t="str">
        <f t="shared" si="0"/>
        <v>N/A</v>
      </c>
      <c r="E14" s="68">
        <v>0</v>
      </c>
      <c r="F14" s="9" t="str">
        <f t="shared" si="1"/>
        <v>N/A</v>
      </c>
      <c r="G14" s="68">
        <v>0</v>
      </c>
      <c r="H14" s="9" t="str">
        <f t="shared" si="2"/>
        <v>N/A</v>
      </c>
      <c r="I14" s="10" t="s">
        <v>217</v>
      </c>
      <c r="J14" s="10" t="s">
        <v>1742</v>
      </c>
      <c r="K14" s="9" t="str">
        <f t="shared" si="3"/>
        <v>N/A</v>
      </c>
    </row>
    <row r="15" spans="1:11" x14ac:dyDescent="0.25">
      <c r="A15" s="66" t="s">
        <v>38</v>
      </c>
      <c r="B15" s="5" t="s">
        <v>217</v>
      </c>
      <c r="C15" s="68" t="s">
        <v>217</v>
      </c>
      <c r="D15" s="9" t="str">
        <f t="shared" si="0"/>
        <v>N/A</v>
      </c>
      <c r="E15" s="68">
        <v>0.21235526460000001</v>
      </c>
      <c r="F15" s="9" t="str">
        <f t="shared" si="1"/>
        <v>N/A</v>
      </c>
      <c r="G15" s="68">
        <v>0.18238709489999999</v>
      </c>
      <c r="H15" s="9" t="str">
        <f t="shared" si="2"/>
        <v>N/A</v>
      </c>
      <c r="I15" s="10" t="s">
        <v>217</v>
      </c>
      <c r="J15" s="10">
        <v>-14.1</v>
      </c>
      <c r="K15" s="9" t="str">
        <f t="shared" si="3"/>
        <v>Yes</v>
      </c>
    </row>
    <row r="16" spans="1:11" x14ac:dyDescent="0.25">
      <c r="A16" s="66" t="s">
        <v>377</v>
      </c>
      <c r="B16" s="5" t="s">
        <v>217</v>
      </c>
      <c r="C16" s="8" t="s">
        <v>217</v>
      </c>
      <c r="D16" s="9" t="str">
        <f t="shared" ref="D16:D41" si="4">IF($B16="N/A","N/A",IF(C16&lt;0,"No","Yes"))</f>
        <v>N/A</v>
      </c>
      <c r="E16" s="8">
        <v>3.2347455981</v>
      </c>
      <c r="F16" s="9" t="str">
        <f t="shared" ref="F16:F41" si="5">IF($B16="N/A","N/A",IF(E16&lt;0,"No","Yes"))</f>
        <v>N/A</v>
      </c>
      <c r="G16" s="8">
        <v>2.7971122306999998</v>
      </c>
      <c r="H16" s="9" t="str">
        <f t="shared" ref="H16:H41" si="6">IF($B16="N/A","N/A",IF(G16&lt;0,"No","Yes"))</f>
        <v>N/A</v>
      </c>
      <c r="I16" s="10" t="s">
        <v>217</v>
      </c>
      <c r="J16" s="10">
        <v>-13.5</v>
      </c>
      <c r="K16" s="9" t="str">
        <f t="shared" ref="K16:K41" si="7">IF(J16="Div by 0", "N/A", IF(J16="N/A","N/A", IF(J16&gt;30, "No", IF(J16&lt;-30, "No", "Yes"))))</f>
        <v>Yes</v>
      </c>
    </row>
    <row r="17" spans="1:11" x14ac:dyDescent="0.25">
      <c r="A17" s="66" t="s">
        <v>378</v>
      </c>
      <c r="B17" s="5" t="s">
        <v>217</v>
      </c>
      <c r="C17" s="8" t="s">
        <v>217</v>
      </c>
      <c r="D17" s="9" t="str">
        <f t="shared" si="4"/>
        <v>N/A</v>
      </c>
      <c r="E17" s="8">
        <v>4.7844199999999998E-5</v>
      </c>
      <c r="F17" s="9" t="str">
        <f t="shared" si="5"/>
        <v>N/A</v>
      </c>
      <c r="G17" s="8">
        <v>0</v>
      </c>
      <c r="H17" s="9" t="str">
        <f t="shared" si="6"/>
        <v>N/A</v>
      </c>
      <c r="I17" s="10" t="s">
        <v>217</v>
      </c>
      <c r="J17" s="10">
        <v>-100</v>
      </c>
      <c r="K17" s="9" t="str">
        <f t="shared" si="7"/>
        <v>No</v>
      </c>
    </row>
    <row r="18" spans="1:11" x14ac:dyDescent="0.25">
      <c r="A18" s="66" t="s">
        <v>379</v>
      </c>
      <c r="B18" s="5" t="s">
        <v>217</v>
      </c>
      <c r="C18" s="8" t="s">
        <v>217</v>
      </c>
      <c r="D18" s="9" t="str">
        <f t="shared" si="4"/>
        <v>N/A</v>
      </c>
      <c r="E18" s="8">
        <v>3.9760913019999999</v>
      </c>
      <c r="F18" s="9" t="str">
        <f t="shared" si="5"/>
        <v>N/A</v>
      </c>
      <c r="G18" s="8">
        <v>4.1662124366000004</v>
      </c>
      <c r="H18" s="9" t="str">
        <f t="shared" si="6"/>
        <v>N/A</v>
      </c>
      <c r="I18" s="10" t="s">
        <v>217</v>
      </c>
      <c r="J18" s="10">
        <v>4.782</v>
      </c>
      <c r="K18" s="9" t="str">
        <f t="shared" si="7"/>
        <v>Yes</v>
      </c>
    </row>
    <row r="19" spans="1:11" x14ac:dyDescent="0.25">
      <c r="A19" s="66" t="s">
        <v>380</v>
      </c>
      <c r="B19" s="5" t="s">
        <v>217</v>
      </c>
      <c r="C19" s="8" t="s">
        <v>217</v>
      </c>
      <c r="D19" s="9" t="str">
        <f t="shared" si="4"/>
        <v>N/A</v>
      </c>
      <c r="E19" s="8">
        <v>10.676143644</v>
      </c>
      <c r="F19" s="9" t="str">
        <f t="shared" si="5"/>
        <v>N/A</v>
      </c>
      <c r="G19" s="8">
        <v>10.112686841</v>
      </c>
      <c r="H19" s="9" t="str">
        <f t="shared" si="6"/>
        <v>N/A</v>
      </c>
      <c r="I19" s="10" t="s">
        <v>217</v>
      </c>
      <c r="J19" s="10">
        <v>-5.28</v>
      </c>
      <c r="K19" s="9" t="str">
        <f t="shared" si="7"/>
        <v>Yes</v>
      </c>
    </row>
    <row r="20" spans="1:11" x14ac:dyDescent="0.25">
      <c r="A20" s="66" t="s">
        <v>381</v>
      </c>
      <c r="B20" s="5" t="s">
        <v>217</v>
      </c>
      <c r="C20" s="8" t="s">
        <v>217</v>
      </c>
      <c r="D20" s="9" t="str">
        <f t="shared" si="4"/>
        <v>N/A</v>
      </c>
      <c r="E20" s="8">
        <v>11.912341790999999</v>
      </c>
      <c r="F20" s="9" t="str">
        <f t="shared" si="5"/>
        <v>N/A</v>
      </c>
      <c r="G20" s="8">
        <v>12.370915091000001</v>
      </c>
      <c r="H20" s="9" t="str">
        <f t="shared" si="6"/>
        <v>N/A</v>
      </c>
      <c r="I20" s="10" t="s">
        <v>217</v>
      </c>
      <c r="J20" s="10">
        <v>3.85</v>
      </c>
      <c r="K20" s="9" t="str">
        <f t="shared" si="7"/>
        <v>Yes</v>
      </c>
    </row>
    <row r="21" spans="1:11" x14ac:dyDescent="0.25">
      <c r="A21" s="66" t="s">
        <v>382</v>
      </c>
      <c r="B21" s="5" t="s">
        <v>217</v>
      </c>
      <c r="C21" s="8" t="s">
        <v>217</v>
      </c>
      <c r="D21" s="9" t="str">
        <f t="shared" si="4"/>
        <v>N/A</v>
      </c>
      <c r="E21" s="8">
        <v>0.96018502299999997</v>
      </c>
      <c r="F21" s="9" t="str">
        <f t="shared" si="5"/>
        <v>N/A</v>
      </c>
      <c r="G21" s="8">
        <v>1.1149203448</v>
      </c>
      <c r="H21" s="9" t="str">
        <f t="shared" si="6"/>
        <v>N/A</v>
      </c>
      <c r="I21" s="10" t="s">
        <v>217</v>
      </c>
      <c r="J21" s="10">
        <v>16.12</v>
      </c>
      <c r="K21" s="9" t="str">
        <f t="shared" si="7"/>
        <v>Yes</v>
      </c>
    </row>
    <row r="22" spans="1:11" x14ac:dyDescent="0.25">
      <c r="A22" s="66" t="s">
        <v>383</v>
      </c>
      <c r="B22" s="5" t="s">
        <v>217</v>
      </c>
      <c r="C22" s="8" t="s">
        <v>217</v>
      </c>
      <c r="D22" s="9" t="str">
        <f t="shared" si="4"/>
        <v>N/A</v>
      </c>
      <c r="E22" s="8">
        <v>50.080378236999998</v>
      </c>
      <c r="F22" s="9" t="str">
        <f t="shared" si="5"/>
        <v>N/A</v>
      </c>
      <c r="G22" s="8">
        <v>49.079868030999997</v>
      </c>
      <c r="H22" s="9" t="str">
        <f t="shared" si="6"/>
        <v>N/A</v>
      </c>
      <c r="I22" s="10" t="s">
        <v>217</v>
      </c>
      <c r="J22" s="10">
        <v>-2</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1.2149074837</v>
      </c>
      <c r="F24" s="9" t="str">
        <f t="shared" si="5"/>
        <v>N/A</v>
      </c>
      <c r="G24" s="8">
        <v>3.2531882587999998</v>
      </c>
      <c r="H24" s="9" t="str">
        <f t="shared" si="6"/>
        <v>N/A</v>
      </c>
      <c r="I24" s="10" t="s">
        <v>217</v>
      </c>
      <c r="J24" s="10">
        <v>167.8</v>
      </c>
      <c r="K24" s="9" t="str">
        <f t="shared" si="7"/>
        <v>No</v>
      </c>
    </row>
    <row r="25" spans="1:11" x14ac:dyDescent="0.25">
      <c r="A25" s="66" t="s">
        <v>386</v>
      </c>
      <c r="B25" s="5" t="s">
        <v>217</v>
      </c>
      <c r="C25" s="8" t="s">
        <v>217</v>
      </c>
      <c r="D25" s="9" t="str">
        <f t="shared" si="4"/>
        <v>N/A</v>
      </c>
      <c r="E25" s="8">
        <v>1.9312306769000001</v>
      </c>
      <c r="F25" s="9" t="str">
        <f t="shared" si="5"/>
        <v>N/A</v>
      </c>
      <c r="G25" s="8">
        <v>1.7369611269</v>
      </c>
      <c r="H25" s="9" t="str">
        <f t="shared" si="6"/>
        <v>N/A</v>
      </c>
      <c r="I25" s="10" t="s">
        <v>217</v>
      </c>
      <c r="J25" s="10">
        <v>-10.1</v>
      </c>
      <c r="K25" s="9" t="str">
        <f t="shared" si="7"/>
        <v>Yes</v>
      </c>
    </row>
    <row r="26" spans="1:11" x14ac:dyDescent="0.25">
      <c r="A26" s="66" t="s">
        <v>387</v>
      </c>
      <c r="B26" s="5" t="s">
        <v>217</v>
      </c>
      <c r="C26" s="8" t="s">
        <v>217</v>
      </c>
      <c r="D26" s="9" t="str">
        <f t="shared" si="4"/>
        <v>N/A</v>
      </c>
      <c r="E26" s="8">
        <v>0.63551435850000004</v>
      </c>
      <c r="F26" s="9" t="str">
        <f t="shared" si="5"/>
        <v>N/A</v>
      </c>
      <c r="G26" s="8">
        <v>0.5059177816</v>
      </c>
      <c r="H26" s="9" t="str">
        <f t="shared" si="6"/>
        <v>N/A</v>
      </c>
      <c r="I26" s="10" t="s">
        <v>217</v>
      </c>
      <c r="J26" s="10">
        <v>-20.399999999999999</v>
      </c>
      <c r="K26" s="9" t="str">
        <f t="shared" si="7"/>
        <v>Yes</v>
      </c>
    </row>
    <row r="27" spans="1:11" x14ac:dyDescent="0.25">
      <c r="A27" s="66" t="s">
        <v>388</v>
      </c>
      <c r="B27" s="5" t="s">
        <v>217</v>
      </c>
      <c r="C27" s="8" t="s">
        <v>217</v>
      </c>
      <c r="D27" s="9" t="str">
        <f t="shared" si="4"/>
        <v>N/A</v>
      </c>
      <c r="E27" s="8">
        <v>1.4114035699999999E-2</v>
      </c>
      <c r="F27" s="9" t="str">
        <f t="shared" si="5"/>
        <v>N/A</v>
      </c>
      <c r="G27" s="8">
        <v>1.0291035699999999E-2</v>
      </c>
      <c r="H27" s="9" t="str">
        <f t="shared" si="6"/>
        <v>N/A</v>
      </c>
      <c r="I27" s="10" t="s">
        <v>217</v>
      </c>
      <c r="J27" s="10">
        <v>-27.1</v>
      </c>
      <c r="K27" s="9" t="str">
        <f t="shared" si="7"/>
        <v>Yes</v>
      </c>
    </row>
    <row r="28" spans="1:11" x14ac:dyDescent="0.25">
      <c r="A28" s="66" t="s">
        <v>389</v>
      </c>
      <c r="B28" s="5" t="s">
        <v>217</v>
      </c>
      <c r="C28" s="8" t="s">
        <v>217</v>
      </c>
      <c r="D28" s="9" t="str">
        <f t="shared" si="4"/>
        <v>N/A</v>
      </c>
      <c r="E28" s="8">
        <v>1.1578293700000001E-2</v>
      </c>
      <c r="F28" s="9" t="str">
        <f t="shared" si="5"/>
        <v>N/A</v>
      </c>
      <c r="G28" s="8">
        <v>1.00730053E-2</v>
      </c>
      <c r="H28" s="9" t="str">
        <f t="shared" si="6"/>
        <v>N/A</v>
      </c>
      <c r="I28" s="10" t="s">
        <v>217</v>
      </c>
      <c r="J28" s="10">
        <v>-13</v>
      </c>
      <c r="K28" s="9" t="str">
        <f t="shared" si="7"/>
        <v>Yes</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2.1290664000000001E-2</v>
      </c>
      <c r="F30" s="9" t="str">
        <f t="shared" si="5"/>
        <v>N/A</v>
      </c>
      <c r="G30" s="8">
        <v>7.2952977799999999E-2</v>
      </c>
      <c r="H30" s="9" t="str">
        <f t="shared" si="6"/>
        <v>N/A</v>
      </c>
      <c r="I30" s="10" t="s">
        <v>217</v>
      </c>
      <c r="J30" s="10">
        <v>242.7</v>
      </c>
      <c r="K30" s="9" t="str">
        <f t="shared" si="7"/>
        <v>No</v>
      </c>
    </row>
    <row r="31" spans="1:11" x14ac:dyDescent="0.25">
      <c r="A31" s="66" t="s">
        <v>392</v>
      </c>
      <c r="B31" s="5" t="s">
        <v>217</v>
      </c>
      <c r="C31" s="8" t="s">
        <v>217</v>
      </c>
      <c r="D31" s="9" t="str">
        <f t="shared" si="4"/>
        <v>N/A</v>
      </c>
      <c r="E31" s="8">
        <v>1.9476412337</v>
      </c>
      <c r="F31" s="9" t="str">
        <f t="shared" si="5"/>
        <v>N/A</v>
      </c>
      <c r="G31" s="8">
        <v>6.0566233715999998</v>
      </c>
      <c r="H31" s="9" t="str">
        <f t="shared" si="6"/>
        <v>N/A</v>
      </c>
      <c r="I31" s="10" t="s">
        <v>217</v>
      </c>
      <c r="J31" s="10">
        <v>211</v>
      </c>
      <c r="K31" s="9" t="str">
        <f t="shared" si="7"/>
        <v>No</v>
      </c>
    </row>
    <row r="32" spans="1:11" x14ac:dyDescent="0.25">
      <c r="A32" s="66" t="s">
        <v>393</v>
      </c>
      <c r="B32" s="5" t="s">
        <v>217</v>
      </c>
      <c r="C32" s="8" t="s">
        <v>217</v>
      </c>
      <c r="D32" s="9" t="str">
        <f t="shared" si="4"/>
        <v>N/A</v>
      </c>
      <c r="E32" s="8">
        <v>2.8802201600000001E-2</v>
      </c>
      <c r="F32" s="9" t="str">
        <f t="shared" si="5"/>
        <v>N/A</v>
      </c>
      <c r="G32" s="8">
        <v>3.7370413599999999E-2</v>
      </c>
      <c r="H32" s="9" t="str">
        <f t="shared" si="6"/>
        <v>N/A</v>
      </c>
      <c r="I32" s="10" t="s">
        <v>217</v>
      </c>
      <c r="J32" s="10">
        <v>29.75</v>
      </c>
      <c r="K32" s="9" t="str">
        <f t="shared" si="7"/>
        <v>Yes</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6.29629523E-2</v>
      </c>
      <c r="F35" s="9" t="str">
        <f t="shared" si="5"/>
        <v>N/A</v>
      </c>
      <c r="G35" s="8">
        <v>0.4354067445</v>
      </c>
      <c r="H35" s="9" t="str">
        <f t="shared" si="6"/>
        <v>N/A</v>
      </c>
      <c r="I35" s="10" t="s">
        <v>217</v>
      </c>
      <c r="J35" s="10">
        <v>591.5</v>
      </c>
      <c r="K35" s="9" t="str">
        <f t="shared" si="7"/>
        <v>No</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13.287048864999999</v>
      </c>
      <c r="F39" s="9" t="str">
        <f t="shared" si="5"/>
        <v>N/A</v>
      </c>
      <c r="G39" s="8">
        <v>8.2294273038999997</v>
      </c>
      <c r="H39" s="9" t="str">
        <f t="shared" si="6"/>
        <v>N/A</v>
      </c>
      <c r="I39" s="10" t="s">
        <v>217</v>
      </c>
      <c r="J39" s="10">
        <v>-38.1</v>
      </c>
      <c r="K39" s="9" t="str">
        <f t="shared" si="7"/>
        <v>No</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4.9757956000000001E-3</v>
      </c>
      <c r="F41" s="9" t="str">
        <f t="shared" si="5"/>
        <v>N/A</v>
      </c>
      <c r="G41" s="8">
        <v>1.00730053E-2</v>
      </c>
      <c r="H41" s="9" t="str">
        <f t="shared" si="6"/>
        <v>N/A</v>
      </c>
      <c r="I41" s="10" t="s">
        <v>217</v>
      </c>
      <c r="J41" s="10">
        <v>102.4</v>
      </c>
      <c r="K41" s="9" t="str">
        <f t="shared" si="7"/>
        <v>No</v>
      </c>
    </row>
    <row r="42" spans="1:11" x14ac:dyDescent="0.25">
      <c r="A42" s="66"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5">
      <c r="A43" s="66"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5">
      <c r="A44" s="66" t="s">
        <v>40</v>
      </c>
      <c r="B44" s="5" t="s">
        <v>217</v>
      </c>
      <c r="C44" s="8" t="s">
        <v>217</v>
      </c>
      <c r="D44" s="9" t="str">
        <f t="shared" si="8"/>
        <v>N/A</v>
      </c>
      <c r="E44" s="8">
        <v>5.5001679331000002</v>
      </c>
      <c r="F44" s="9" t="str">
        <f t="shared" si="9"/>
        <v>N/A</v>
      </c>
      <c r="G44" s="8">
        <v>5.1248485778999999</v>
      </c>
      <c r="H44" s="9" t="str">
        <f t="shared" si="10"/>
        <v>N/A</v>
      </c>
      <c r="I44" s="10" t="s">
        <v>217</v>
      </c>
      <c r="J44" s="10">
        <v>-6.82</v>
      </c>
      <c r="K44" s="9" t="str">
        <f t="shared" si="11"/>
        <v>Yes</v>
      </c>
    </row>
    <row r="45" spans="1:11" x14ac:dyDescent="0.25">
      <c r="A45" s="66" t="s">
        <v>167</v>
      </c>
      <c r="B45" s="5" t="s">
        <v>217</v>
      </c>
      <c r="C45" s="8" t="s">
        <v>217</v>
      </c>
      <c r="D45" s="9" t="str">
        <f t="shared" si="8"/>
        <v>N/A</v>
      </c>
      <c r="E45" s="8">
        <v>83.672931384999998</v>
      </c>
      <c r="F45" s="9" t="str">
        <f t="shared" si="9"/>
        <v>N/A</v>
      </c>
      <c r="G45" s="8">
        <v>76.130291489000001</v>
      </c>
      <c r="H45" s="9" t="str">
        <f t="shared" si="10"/>
        <v>N/A</v>
      </c>
      <c r="I45" s="10" t="s">
        <v>217</v>
      </c>
      <c r="J45" s="10">
        <v>-9.01</v>
      </c>
      <c r="K45" s="9" t="str">
        <f t="shared" si="11"/>
        <v>Yes</v>
      </c>
    </row>
    <row r="46" spans="1:11" x14ac:dyDescent="0.25">
      <c r="A46" s="66" t="s">
        <v>41</v>
      </c>
      <c r="B46" s="5" t="s">
        <v>217</v>
      </c>
      <c r="C46" s="8" t="s">
        <v>217</v>
      </c>
      <c r="D46" s="9" t="str">
        <f t="shared" si="8"/>
        <v>N/A</v>
      </c>
      <c r="E46" s="8">
        <v>90.800559280000002</v>
      </c>
      <c r="F46" s="9" t="str">
        <f t="shared" si="9"/>
        <v>N/A</v>
      </c>
      <c r="G46" s="8">
        <v>84.139968091</v>
      </c>
      <c r="H46" s="9" t="str">
        <f t="shared" si="10"/>
        <v>N/A</v>
      </c>
      <c r="I46" s="10" t="s">
        <v>217</v>
      </c>
      <c r="J46" s="10">
        <v>-7.34</v>
      </c>
      <c r="K46" s="9" t="str">
        <f t="shared" si="11"/>
        <v>Yes</v>
      </c>
    </row>
    <row r="47" spans="1:11" x14ac:dyDescent="0.25">
      <c r="A47" s="66" t="s">
        <v>42</v>
      </c>
      <c r="B47" s="5" t="s">
        <v>217</v>
      </c>
      <c r="C47" s="8" t="s">
        <v>217</v>
      </c>
      <c r="D47" s="9" t="str">
        <f t="shared" si="8"/>
        <v>N/A</v>
      </c>
      <c r="E47" s="8">
        <v>91.324928994999993</v>
      </c>
      <c r="F47" s="9" t="str">
        <f t="shared" si="9"/>
        <v>N/A</v>
      </c>
      <c r="G47" s="8">
        <v>76.881257821999995</v>
      </c>
      <c r="H47" s="9" t="str">
        <f t="shared" si="10"/>
        <v>N/A</v>
      </c>
      <c r="I47" s="10" t="s">
        <v>217</v>
      </c>
      <c r="J47" s="10">
        <v>-15.8</v>
      </c>
      <c r="K47" s="9" t="str">
        <f t="shared" si="11"/>
        <v>Yes</v>
      </c>
    </row>
    <row r="48" spans="1:11" x14ac:dyDescent="0.25">
      <c r="A48" s="66" t="s">
        <v>43</v>
      </c>
      <c r="B48" s="5" t="s">
        <v>217</v>
      </c>
      <c r="C48" s="8" t="s">
        <v>217</v>
      </c>
      <c r="D48" s="9" t="str">
        <f t="shared" si="8"/>
        <v>N/A</v>
      </c>
      <c r="E48" s="8">
        <v>84.926512192000004</v>
      </c>
      <c r="F48" s="9" t="str">
        <f t="shared" si="9"/>
        <v>N/A</v>
      </c>
      <c r="G48" s="8">
        <v>77.451198067000007</v>
      </c>
      <c r="H48" s="9" t="str">
        <f t="shared" si="10"/>
        <v>N/A</v>
      </c>
      <c r="I48" s="10" t="s">
        <v>217</v>
      </c>
      <c r="J48" s="10">
        <v>-8.8000000000000007</v>
      </c>
      <c r="K48" s="9" t="str">
        <f t="shared" si="11"/>
        <v>Yes</v>
      </c>
    </row>
    <row r="49" spans="1:12" x14ac:dyDescent="0.25">
      <c r="A49" s="66" t="s">
        <v>44</v>
      </c>
      <c r="B49" s="5" t="s">
        <v>217</v>
      </c>
      <c r="C49" s="8" t="s">
        <v>217</v>
      </c>
      <c r="D49" s="9" t="str">
        <f t="shared" si="8"/>
        <v>N/A</v>
      </c>
      <c r="E49" s="8">
        <v>89.066896607000004</v>
      </c>
      <c r="F49" s="9" t="str">
        <f t="shared" si="9"/>
        <v>N/A</v>
      </c>
      <c r="G49" s="8">
        <v>89.143426978999997</v>
      </c>
      <c r="H49" s="9" t="str">
        <f t="shared" si="10"/>
        <v>N/A</v>
      </c>
      <c r="I49" s="10" t="s">
        <v>217</v>
      </c>
      <c r="J49" s="10">
        <v>8.5900000000000004E-2</v>
      </c>
      <c r="K49" s="9" t="str">
        <f t="shared" si="11"/>
        <v>Yes</v>
      </c>
    </row>
    <row r="50" spans="1:12" x14ac:dyDescent="0.25">
      <c r="A50" s="66" t="s">
        <v>45</v>
      </c>
      <c r="B50" s="5" t="s">
        <v>217</v>
      </c>
      <c r="C50" s="8" t="s">
        <v>217</v>
      </c>
      <c r="D50" s="9" t="str">
        <f t="shared" si="8"/>
        <v>N/A</v>
      </c>
      <c r="E50" s="8">
        <v>10.899367188999999</v>
      </c>
      <c r="F50" s="9" t="str">
        <f t="shared" si="9"/>
        <v>N/A</v>
      </c>
      <c r="G50" s="8">
        <v>10.828563966000001</v>
      </c>
      <c r="H50" s="9" t="str">
        <f t="shared" si="10"/>
        <v>N/A</v>
      </c>
      <c r="I50" s="10" t="s">
        <v>217</v>
      </c>
      <c r="J50" s="10">
        <v>-0.65</v>
      </c>
      <c r="K50" s="9" t="str">
        <f t="shared" si="11"/>
        <v>Yes</v>
      </c>
    </row>
    <row r="51" spans="1:12" x14ac:dyDescent="0.25">
      <c r="A51" s="66" t="s">
        <v>50</v>
      </c>
      <c r="B51" s="5" t="s">
        <v>217</v>
      </c>
      <c r="C51" s="8" t="s">
        <v>217</v>
      </c>
      <c r="D51" s="9" t="str">
        <f t="shared" si="8"/>
        <v>N/A</v>
      </c>
      <c r="E51" s="8">
        <v>3.37362046E-2</v>
      </c>
      <c r="F51" s="9" t="str">
        <f t="shared" si="9"/>
        <v>N/A</v>
      </c>
      <c r="G51" s="8">
        <v>2.8009054500000002E-2</v>
      </c>
      <c r="H51" s="9" t="str">
        <f t="shared" si="10"/>
        <v>N/A</v>
      </c>
      <c r="I51" s="10" t="s">
        <v>217</v>
      </c>
      <c r="J51" s="10">
        <v>-17</v>
      </c>
      <c r="K51" s="9" t="str">
        <f t="shared" si="11"/>
        <v>Yes</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1874029</v>
      </c>
      <c r="D7" s="30" t="str">
        <f>IF($B7="N/A","N/A",IF(C7&gt;15,"No",IF(C7&lt;-15,"No","Yes")))</f>
        <v>N/A</v>
      </c>
      <c r="E7" s="29">
        <v>1754406</v>
      </c>
      <c r="F7" s="30" t="str">
        <f>IF($B7="N/A","N/A",IF(E7&gt;15,"No",IF(E7&lt;-15,"No","Yes")))</f>
        <v>N/A</v>
      </c>
      <c r="G7" s="29">
        <v>1776050</v>
      </c>
      <c r="H7" s="30" t="str">
        <f>IF($B7="N/A","N/A",IF(G7&gt;15,"No",IF(G7&lt;-15,"No","Yes")))</f>
        <v>N/A</v>
      </c>
      <c r="I7" s="31">
        <v>-6.38</v>
      </c>
      <c r="J7" s="31">
        <v>1.234</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32.699642464999997</v>
      </c>
      <c r="H8" s="30" t="str">
        <f>IF($B8="N/A","N/A",IF(G8&gt;15,"No",IF(G8&lt;-15,"No","Yes")))</f>
        <v>N/A</v>
      </c>
      <c r="I8" s="31" t="s">
        <v>217</v>
      </c>
      <c r="J8" s="31" t="s">
        <v>217</v>
      </c>
      <c r="K8" s="30" t="str">
        <f t="shared" si="0"/>
        <v>N/A</v>
      </c>
    </row>
    <row r="9" spans="1:11" x14ac:dyDescent="0.25">
      <c r="A9" s="3" t="s">
        <v>119</v>
      </c>
      <c r="B9" s="33" t="s">
        <v>217</v>
      </c>
      <c r="C9" s="9">
        <v>55.185592112000002</v>
      </c>
      <c r="D9" s="9" t="str">
        <f>IF($B9="N/A","N/A",IF(C9&gt;15,"No",IF(C9&lt;-15,"No","Yes")))</f>
        <v>N/A</v>
      </c>
      <c r="E9" s="9">
        <v>64.432691179000003</v>
      </c>
      <c r="F9" s="9" t="str">
        <f>IF($B9="N/A","N/A",IF(E9&gt;15,"No",IF(E9&lt;-15,"No","Yes")))</f>
        <v>N/A</v>
      </c>
      <c r="G9" s="9">
        <v>67.300357535000003</v>
      </c>
      <c r="H9" s="9" t="str">
        <f>IF($B9="N/A","N/A",IF(G9&gt;15,"No",IF(G9&lt;-15,"No","Yes")))</f>
        <v>N/A</v>
      </c>
      <c r="I9" s="10">
        <v>16.760000000000002</v>
      </c>
      <c r="J9" s="10">
        <v>4.4509999999999996</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4.5029485799999998E-2</v>
      </c>
      <c r="F11" s="9" t="str">
        <f>IF(OR($B11="N/A",$E11="N/A"),"N/A",IF(E11&gt;100,"No",IF(E11&lt;95,"No","Yes")))</f>
        <v>No</v>
      </c>
      <c r="G11" s="9">
        <v>24.825201993</v>
      </c>
      <c r="H11" s="9" t="str">
        <f>IF($B11="N/A","N/A",IF(G11&gt;100,"No",IF(G11&lt;95,"No","Yes")))</f>
        <v>No</v>
      </c>
      <c r="I11" s="10" t="s">
        <v>217</v>
      </c>
      <c r="J11" s="10">
        <v>55031</v>
      </c>
      <c r="K11" s="9" t="str">
        <f t="shared" si="0"/>
        <v>No</v>
      </c>
    </row>
    <row r="12" spans="1:11" x14ac:dyDescent="0.25">
      <c r="A12" s="3" t="s">
        <v>352</v>
      </c>
      <c r="B12" s="33"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5">
      <c r="A13" s="3" t="s">
        <v>834</v>
      </c>
      <c r="B13" s="33" t="s">
        <v>218</v>
      </c>
      <c r="C13" s="9" t="s">
        <v>217</v>
      </c>
      <c r="D13" s="9" t="str">
        <f t="shared" si="1"/>
        <v>N/A</v>
      </c>
      <c r="E13" s="9">
        <v>1.5389824000000001E-3</v>
      </c>
      <c r="F13" s="9" t="str">
        <f t="shared" si="2"/>
        <v>No</v>
      </c>
      <c r="G13" s="9">
        <v>1.7398158800000001E-2</v>
      </c>
      <c r="H13" s="9" t="str">
        <f t="shared" si="3"/>
        <v>No</v>
      </c>
      <c r="I13" s="10" t="s">
        <v>217</v>
      </c>
      <c r="J13" s="10">
        <v>1030</v>
      </c>
      <c r="K13" s="9" t="str">
        <f t="shared" si="0"/>
        <v>No</v>
      </c>
    </row>
    <row r="14" spans="1:11" x14ac:dyDescent="0.25">
      <c r="A14" s="3" t="s">
        <v>13</v>
      </c>
      <c r="B14" s="33" t="s">
        <v>217</v>
      </c>
      <c r="C14" s="34">
        <v>839835</v>
      </c>
      <c r="D14" s="9" t="str">
        <f>IF($B14="N/A","N/A",IF(C14&gt;15,"No",IF(C14&lt;-15,"No","Yes")))</f>
        <v>N/A</v>
      </c>
      <c r="E14" s="34">
        <v>623995</v>
      </c>
      <c r="F14" s="9" t="str">
        <f>IF($B14="N/A","N/A",IF(E14&gt;15,"No",IF(E14&lt;-15,"No","Yes")))</f>
        <v>N/A</v>
      </c>
      <c r="G14" s="34">
        <v>580762</v>
      </c>
      <c r="H14" s="9" t="str">
        <f>IF($B14="N/A","N/A",IF(G14&gt;15,"No",IF(G14&lt;-15,"No","Yes")))</f>
        <v>N/A</v>
      </c>
      <c r="I14" s="10">
        <v>-25.7</v>
      </c>
      <c r="J14" s="10">
        <v>-6.93</v>
      </c>
      <c r="K14" s="9" t="str">
        <f t="shared" si="0"/>
        <v>Yes</v>
      </c>
    </row>
    <row r="15" spans="1:11" ht="14.25" customHeight="1" x14ac:dyDescent="0.25">
      <c r="A15" s="3" t="s">
        <v>444</v>
      </c>
      <c r="B15" s="33" t="s">
        <v>217</v>
      </c>
      <c r="C15" s="9">
        <v>0.34161472189999997</v>
      </c>
      <c r="D15" s="9" t="str">
        <f>IF($B15="N/A","N/A",IF(C15&gt;15,"No",IF(C15&lt;-15,"No","Yes")))</f>
        <v>N/A</v>
      </c>
      <c r="E15" s="9">
        <v>0.36041955460000002</v>
      </c>
      <c r="F15" s="9" t="str">
        <f>IF($B15="N/A","N/A",IF(E15&gt;15,"No",IF(E15&lt;-15,"No","Yes")))</f>
        <v>N/A</v>
      </c>
      <c r="G15" s="9">
        <v>9.1775977100000003E-2</v>
      </c>
      <c r="H15" s="9" t="str">
        <f>IF($B15="N/A","N/A",IF(G15&gt;15,"No",IF(G15&lt;-15,"No","Yes")))</f>
        <v>N/A</v>
      </c>
      <c r="I15" s="10">
        <v>5.5049999999999999</v>
      </c>
      <c r="J15" s="10">
        <v>-74.5</v>
      </c>
      <c r="K15" s="9" t="str">
        <f t="shared" si="0"/>
        <v>No</v>
      </c>
    </row>
    <row r="16" spans="1:11" ht="12.75" customHeight="1" x14ac:dyDescent="0.25">
      <c r="A16" s="3" t="s">
        <v>856</v>
      </c>
      <c r="B16" s="33" t="s">
        <v>217</v>
      </c>
      <c r="C16" s="35">
        <v>135.15928894999999</v>
      </c>
      <c r="D16" s="9" t="str">
        <f>IF($B16="N/A","N/A",IF(C16&gt;15,"No",IF(C16&lt;-15,"No","Yes")))</f>
        <v>N/A</v>
      </c>
      <c r="E16" s="35">
        <v>123.09070697999999</v>
      </c>
      <c r="F16" s="9" t="str">
        <f>IF($B16="N/A","N/A",IF(E16&gt;15,"No",IF(E16&lt;-15,"No","Yes")))</f>
        <v>N/A</v>
      </c>
      <c r="G16" s="35">
        <v>137.57223264999999</v>
      </c>
      <c r="H16" s="9" t="str">
        <f>IF($B16="N/A","N/A",IF(G16&gt;15,"No",IF(G16&lt;-15,"No","Yes")))</f>
        <v>N/A</v>
      </c>
      <c r="I16" s="10">
        <v>-8.93</v>
      </c>
      <c r="J16" s="10">
        <v>11.76</v>
      </c>
      <c r="K16" s="9" t="str">
        <f t="shared" si="0"/>
        <v>Yes</v>
      </c>
    </row>
    <row r="17" spans="1:11" x14ac:dyDescent="0.25">
      <c r="A17" s="3" t="s">
        <v>131</v>
      </c>
      <c r="B17" s="33" t="s">
        <v>217</v>
      </c>
      <c r="C17" s="34">
        <v>60</v>
      </c>
      <c r="D17" s="9" t="str">
        <f>IF($B17="N/A","N/A",IF(C17&gt;15,"No",IF(C17&lt;-15,"No","Yes")))</f>
        <v>N/A</v>
      </c>
      <c r="E17" s="34" t="s">
        <v>1742</v>
      </c>
      <c r="F17" s="9" t="str">
        <f>IF($B17="N/A","N/A",IF(E17&gt;15,"No",IF(E17&lt;-15,"No","Yes")))</f>
        <v>N/A</v>
      </c>
      <c r="G17" s="34">
        <v>32</v>
      </c>
      <c r="H17" s="9" t="str">
        <f>IF($B17="N/A","N/A",IF(G17&gt;15,"No",IF(G17&lt;-15,"No","Yes")))</f>
        <v>N/A</v>
      </c>
      <c r="I17" s="10" t="s">
        <v>1742</v>
      </c>
      <c r="J17" s="10" t="s">
        <v>1742</v>
      </c>
      <c r="K17" s="9" t="str">
        <f t="shared" si="0"/>
        <v>N/A</v>
      </c>
    </row>
    <row r="18" spans="1:11" x14ac:dyDescent="0.25">
      <c r="A18" s="3" t="s">
        <v>350</v>
      </c>
      <c r="B18" s="33" t="s">
        <v>217</v>
      </c>
      <c r="C18" s="34" t="s">
        <v>217</v>
      </c>
      <c r="D18" s="9" t="str">
        <f>IF($B18="N/A","N/A",IF(C18&gt;15,"No",IF(C18&lt;-15,"No","Yes")))</f>
        <v>N/A</v>
      </c>
      <c r="E18" s="34" t="s">
        <v>217</v>
      </c>
      <c r="F18" s="9" t="str">
        <f>IF($B18="N/A","N/A",IF(E18&gt;15,"No",IF(E18&lt;-15,"No","Yes")))</f>
        <v>N/A</v>
      </c>
      <c r="G18" s="8">
        <v>1.8017510999999999E-3</v>
      </c>
      <c r="H18" s="9" t="str">
        <f>IF($B18="N/A","N/A",IF(G18&gt;15,"No",IF(G18&lt;-15,"No","Yes")))</f>
        <v>N/A</v>
      </c>
      <c r="I18" s="10" t="s">
        <v>217</v>
      </c>
      <c r="J18" s="10" t="s">
        <v>217</v>
      </c>
      <c r="K18" s="9" t="str">
        <f t="shared" si="0"/>
        <v>N/A</v>
      </c>
    </row>
    <row r="19" spans="1:11" ht="27.75" customHeight="1" x14ac:dyDescent="0.25">
      <c r="A19" s="3" t="s">
        <v>835</v>
      </c>
      <c r="B19" s="33" t="s">
        <v>217</v>
      </c>
      <c r="C19" s="35">
        <v>115.4</v>
      </c>
      <c r="D19" s="9" t="str">
        <f>IF($B19="N/A","N/A",IF(C19&gt;60,"No",IF(C19&lt;15,"No","Yes")))</f>
        <v>N/A</v>
      </c>
      <c r="E19" s="35" t="s">
        <v>1742</v>
      </c>
      <c r="F19" s="9" t="str">
        <f>IF($B19="N/A","N/A",IF(E19&gt;60,"No",IF(E19&lt;15,"No","Yes")))</f>
        <v>N/A</v>
      </c>
      <c r="G19" s="35">
        <v>27.53125</v>
      </c>
      <c r="H19" s="9" t="str">
        <f>IF($B19="N/A","N/A",IF(G19&gt;60,"No",IF(G19&lt;15,"No","Yes")))</f>
        <v>N/A</v>
      </c>
      <c r="I19" s="10" t="s">
        <v>1742</v>
      </c>
      <c r="J19" s="10" t="s">
        <v>1742</v>
      </c>
      <c r="K19" s="9" t="str">
        <f t="shared" si="0"/>
        <v>N/A</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839835</v>
      </c>
      <c r="D6" s="9" t="str">
        <f>IF($B6="N/A","N/A",IF(C6&gt;15,"No",IF(C6&lt;-15,"No","Yes")))</f>
        <v>N/A</v>
      </c>
      <c r="E6" s="34">
        <v>623995</v>
      </c>
      <c r="F6" s="9" t="str">
        <f>IF($B6="N/A","N/A",IF(E6&gt;15,"No",IF(E6&lt;-15,"No","Yes")))</f>
        <v>N/A</v>
      </c>
      <c r="G6" s="34">
        <v>580762</v>
      </c>
      <c r="H6" s="9" t="str">
        <f>IF($B6="N/A","N/A",IF(G6&gt;15,"No",IF(G6&lt;-15,"No","Yes")))</f>
        <v>N/A</v>
      </c>
      <c r="I6" s="10">
        <v>-25.7</v>
      </c>
      <c r="J6" s="10">
        <v>-6.93</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60.984493383</v>
      </c>
      <c r="D9" s="9" t="str">
        <f>IF($B9="N/A","N/A",IF(C9&gt;60,"No",IF(C9&lt;15,"No","Yes")))</f>
        <v>No</v>
      </c>
      <c r="E9" s="35">
        <v>50.827306309000001</v>
      </c>
      <c r="F9" s="9" t="str">
        <f>IF($B9="N/A","N/A",IF(E9&gt;60,"No",IF(E9&lt;15,"No","Yes")))</f>
        <v>Yes</v>
      </c>
      <c r="G9" s="35">
        <v>43.012387173999997</v>
      </c>
      <c r="H9" s="9" t="str">
        <f>IF($B9="N/A","N/A",IF(G9&gt;60,"No",IF(G9&lt;15,"No","Yes")))</f>
        <v>Yes</v>
      </c>
      <c r="I9" s="10">
        <v>-16.7</v>
      </c>
      <c r="J9" s="10">
        <v>-15.4</v>
      </c>
      <c r="K9" s="9" t="str">
        <f t="shared" si="0"/>
        <v>Yes</v>
      </c>
    </row>
    <row r="10" spans="1:11" x14ac:dyDescent="0.25">
      <c r="A10" s="3" t="s">
        <v>14</v>
      </c>
      <c r="B10" s="33" t="s">
        <v>276</v>
      </c>
      <c r="C10" s="9">
        <v>7.7566426739000001</v>
      </c>
      <c r="D10" s="9" t="str">
        <f>IF($B10="N/A","N/A",IF(C10&gt;15,"No",IF(C10&lt;=0,"No","Yes")))</f>
        <v>Yes</v>
      </c>
      <c r="E10" s="9">
        <v>11.783427752</v>
      </c>
      <c r="F10" s="9" t="str">
        <f>IF($B10="N/A","N/A",IF(E10&gt;15,"No",IF(E10&lt;=0,"No","Yes")))</f>
        <v>Yes</v>
      </c>
      <c r="G10" s="9">
        <v>12.791126140999999</v>
      </c>
      <c r="H10" s="9" t="str">
        <f>IF($B10="N/A","N/A",IF(G10&gt;15,"No",IF(G10&lt;=0,"No","Yes")))</f>
        <v>Yes</v>
      </c>
      <c r="I10" s="10">
        <v>51.91</v>
      </c>
      <c r="J10" s="10">
        <v>8.5519999999999996</v>
      </c>
      <c r="K10" s="9" t="str">
        <f t="shared" si="0"/>
        <v>Yes</v>
      </c>
    </row>
    <row r="11" spans="1:11" x14ac:dyDescent="0.25">
      <c r="A11" s="3" t="s">
        <v>871</v>
      </c>
      <c r="B11" s="33" t="s">
        <v>217</v>
      </c>
      <c r="C11" s="35">
        <v>82.278387546999994</v>
      </c>
      <c r="D11" s="9" t="str">
        <f>IF($B11="N/A","N/A",IF(C11&gt;15,"No",IF(C11&lt;-15,"No","Yes")))</f>
        <v>N/A</v>
      </c>
      <c r="E11" s="35">
        <v>84.161380699000006</v>
      </c>
      <c r="F11" s="9" t="str">
        <f>IF($B11="N/A","N/A",IF(E11&gt;15,"No",IF(E11&lt;-15,"No","Yes")))</f>
        <v>N/A</v>
      </c>
      <c r="G11" s="35">
        <v>84.262202837999993</v>
      </c>
      <c r="H11" s="9" t="str">
        <f>IF($B11="N/A","N/A",IF(G11&gt;15,"No",IF(G11&lt;-15,"No","Yes")))</f>
        <v>N/A</v>
      </c>
      <c r="I11" s="10">
        <v>2.2890000000000001</v>
      </c>
      <c r="J11" s="10">
        <v>0.1198</v>
      </c>
      <c r="K11" s="9" t="str">
        <f t="shared" si="0"/>
        <v>Yes</v>
      </c>
    </row>
    <row r="12" spans="1:11" x14ac:dyDescent="0.25">
      <c r="A12" s="3" t="s">
        <v>932</v>
      </c>
      <c r="B12" s="33" t="s">
        <v>217</v>
      </c>
      <c r="C12" s="9">
        <v>0</v>
      </c>
      <c r="D12" s="9" t="str">
        <f>IF($B12="N/A","N/A",IF(C12&gt;15,"No",IF(C12&lt;-15,"No","Yes")))</f>
        <v>N/A</v>
      </c>
      <c r="E12" s="9">
        <v>0</v>
      </c>
      <c r="F12" s="9" t="str">
        <f>IF($B12="N/A","N/A",IF(E12&gt;15,"No",IF(E12&lt;-15,"No","Yes")))</f>
        <v>N/A</v>
      </c>
      <c r="G12" s="9">
        <v>0</v>
      </c>
      <c r="H12" s="9" t="str">
        <f>IF($B12="N/A","N/A",IF(G12&gt;15,"No",IF(G12&lt;-15,"No","Yes")))</f>
        <v>N/A</v>
      </c>
      <c r="I12" s="10" t="s">
        <v>1742</v>
      </c>
      <c r="J12" s="10" t="s">
        <v>1742</v>
      </c>
      <c r="K12" s="9" t="str">
        <f t="shared" si="0"/>
        <v>N/A</v>
      </c>
    </row>
    <row r="13" spans="1:11" x14ac:dyDescent="0.25">
      <c r="A13" s="3" t="s">
        <v>51</v>
      </c>
      <c r="B13" s="33" t="s">
        <v>277</v>
      </c>
      <c r="C13" s="9">
        <v>99.897598932999998</v>
      </c>
      <c r="D13" s="9" t="str">
        <f>IF($B13="N/A","N/A",IF(C13&gt;99,"No",IF(C13&lt;95,"No","Yes")))</f>
        <v>No</v>
      </c>
      <c r="E13" s="9">
        <v>99.988301187999994</v>
      </c>
      <c r="F13" s="9" t="str">
        <f>IF($B13="N/A","N/A",IF(E13&gt;99,"No",IF(E13&lt;95,"No","Yes")))</f>
        <v>No</v>
      </c>
      <c r="G13" s="9">
        <v>99.943005912999993</v>
      </c>
      <c r="H13" s="9" t="str">
        <f>IF($B13="N/A","N/A",IF(G13&gt;99,"No",IF(G13&lt;95,"No","Yes")))</f>
        <v>No</v>
      </c>
      <c r="I13" s="10">
        <v>9.0800000000000006E-2</v>
      </c>
      <c r="J13" s="10">
        <v>-4.4999999999999998E-2</v>
      </c>
      <c r="K13" s="9" t="str">
        <f t="shared" si="0"/>
        <v>Yes</v>
      </c>
    </row>
    <row r="14" spans="1:11" x14ac:dyDescent="0.25">
      <c r="A14" s="3" t="s">
        <v>52</v>
      </c>
      <c r="B14" s="33" t="s">
        <v>278</v>
      </c>
      <c r="C14" s="9">
        <v>0.1024010669</v>
      </c>
      <c r="D14" s="9" t="str">
        <f>IF($B14="N/A","N/A",IF(C14&gt;6,"No",IF(C14&lt;=0,"No","Yes")))</f>
        <v>Yes</v>
      </c>
      <c r="E14" s="9">
        <v>1.1698811700000001E-2</v>
      </c>
      <c r="F14" s="9" t="str">
        <f>IF($B14="N/A","N/A",IF(E14&gt;6,"No",IF(E14&lt;=0,"No","Yes")))</f>
        <v>Yes</v>
      </c>
      <c r="G14" s="9">
        <v>5.69940871E-2</v>
      </c>
      <c r="H14" s="9" t="str">
        <f>IF($B14="N/A","N/A",IF(G14&gt;6,"No",IF(G14&lt;=0,"No","Yes")))</f>
        <v>Yes</v>
      </c>
      <c r="I14" s="10">
        <v>-88.6</v>
      </c>
      <c r="J14" s="10">
        <v>387.2</v>
      </c>
      <c r="K14" s="9" t="str">
        <f t="shared" si="0"/>
        <v>No</v>
      </c>
    </row>
    <row r="15" spans="1:11" x14ac:dyDescent="0.25">
      <c r="A15" s="3" t="s">
        <v>168</v>
      </c>
      <c r="B15" s="33" t="s">
        <v>217</v>
      </c>
      <c r="C15" s="9">
        <v>98.634166691000004</v>
      </c>
      <c r="D15" s="9" t="str">
        <f>IF($B15="N/A","N/A",IF(C15&gt;15,"No",IF(C15&lt;-15,"No","Yes")))</f>
        <v>N/A</v>
      </c>
      <c r="E15" s="9">
        <v>99.302797464999998</v>
      </c>
      <c r="F15" s="9" t="str">
        <f>IF($B15="N/A","N/A",IF(E15&gt;15,"No",IF(E15&lt;-15,"No","Yes")))</f>
        <v>N/A</v>
      </c>
      <c r="G15" s="9">
        <v>99.896973110999994</v>
      </c>
      <c r="H15" s="9" t="str">
        <f>IF($B15="N/A","N/A",IF(G15&gt;15,"No",IF(G15&lt;-15,"No","Yes")))</f>
        <v>N/A</v>
      </c>
      <c r="I15" s="10">
        <v>0.67789999999999995</v>
      </c>
      <c r="J15" s="10">
        <v>0.59830000000000005</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99.981644267999997</v>
      </c>
      <c r="D17" s="9" t="str">
        <f>IF($B17="N/A","N/A",IF(C17&gt;98,"Yes","No"))</f>
        <v>Yes</v>
      </c>
      <c r="E17" s="9">
        <v>99.991184795999999</v>
      </c>
      <c r="F17" s="9" t="str">
        <f>IF($B17="N/A","N/A",IF(E17&gt;98,"Yes","No"))</f>
        <v>Yes</v>
      </c>
      <c r="G17" s="9">
        <v>99.980359422999996</v>
      </c>
      <c r="H17" s="9" t="str">
        <f>IF($B17="N/A","N/A",IF(G17&gt;98,"Yes","No"))</f>
        <v>Yes</v>
      </c>
      <c r="I17" s="10">
        <v>9.4999999999999998E-3</v>
      </c>
      <c r="J17" s="10">
        <v>-1.0999999999999999E-2</v>
      </c>
      <c r="K17" s="9" t="str">
        <f t="shared" si="0"/>
        <v>Yes</v>
      </c>
    </row>
    <row r="18" spans="1:11" x14ac:dyDescent="0.25">
      <c r="A18" s="3" t="s">
        <v>53</v>
      </c>
      <c r="B18" s="33" t="s">
        <v>279</v>
      </c>
      <c r="C18" s="9">
        <v>99.999880806999997</v>
      </c>
      <c r="D18" s="9" t="str">
        <f>IF($B18="N/A","N/A",IF(C18&gt;98,"Yes","No"))</f>
        <v>Yes</v>
      </c>
      <c r="E18" s="9">
        <v>99.998878065</v>
      </c>
      <c r="F18" s="9" t="str">
        <f>IF($B18="N/A","N/A",IF(E18&gt;98,"Yes","No"))</f>
        <v>Yes</v>
      </c>
      <c r="G18" s="9">
        <v>99.999483143000006</v>
      </c>
      <c r="H18" s="9" t="str">
        <f>IF($B18="N/A","N/A",IF(G18&gt;98,"Yes","No"))</f>
        <v>Yes</v>
      </c>
      <c r="I18" s="10">
        <v>-1E-3</v>
      </c>
      <c r="J18" s="10">
        <v>5.9999999999999995E-4</v>
      </c>
      <c r="K18" s="9" t="str">
        <f t="shared" si="0"/>
        <v>Yes</v>
      </c>
    </row>
    <row r="19" spans="1:11" ht="12.75" customHeight="1" x14ac:dyDescent="0.25">
      <c r="A19" s="3" t="s">
        <v>678</v>
      </c>
      <c r="B19" s="33" t="s">
        <v>227</v>
      </c>
      <c r="C19" s="9">
        <v>99.399286764999999</v>
      </c>
      <c r="D19" s="9" t="str">
        <f>IF($B19="N/A","N/A",IF(C19&gt;100,"No",IF(C19&lt;98,"No","Yes")))</f>
        <v>Yes</v>
      </c>
      <c r="E19" s="9">
        <v>99.119063453999999</v>
      </c>
      <c r="F19" s="9" t="str">
        <f>IF($B19="N/A","N/A",IF(E19&gt;100,"No",IF(E19&lt;98,"No","Yes")))</f>
        <v>Yes</v>
      </c>
      <c r="G19" s="9">
        <v>99.075180539000002</v>
      </c>
      <c r="H19" s="9" t="str">
        <f>IF($B19="N/A","N/A",IF(G19&gt;100,"No",IF(G19&lt;98,"No","Yes")))</f>
        <v>Yes</v>
      </c>
      <c r="I19" s="10">
        <v>-0.28199999999999997</v>
      </c>
      <c r="J19" s="10">
        <v>-4.3999999999999997E-2</v>
      </c>
      <c r="K19" s="9" t="str">
        <f>IF(J19="Div by 0", "N/A", IF(J19="N/A","N/A", IF(J19&gt;30, "No", IF(J19&lt;-30, "No", "Yes"))))</f>
        <v>Yes</v>
      </c>
    </row>
    <row r="20" spans="1:11" x14ac:dyDescent="0.25">
      <c r="A20" s="3" t="s">
        <v>679</v>
      </c>
      <c r="B20" s="33" t="s">
        <v>227</v>
      </c>
      <c r="C20" s="9">
        <v>99.740425203000001</v>
      </c>
      <c r="D20" s="9" t="str">
        <f>IF($B20="N/A","N/A",IF(C20&gt;100,"No",IF(C20&lt;98,"No","Yes")))</f>
        <v>Yes</v>
      </c>
      <c r="E20" s="9">
        <v>99.810094632000002</v>
      </c>
      <c r="F20" s="9" t="str">
        <f>IF($B20="N/A","N/A",IF(E20&gt;100,"No",IF(E20&lt;98,"No","Yes")))</f>
        <v>Yes</v>
      </c>
      <c r="G20" s="9">
        <v>99.741546451000005</v>
      </c>
      <c r="H20" s="9" t="str">
        <f>IF($B20="N/A","N/A",IF(G20&gt;100,"No",IF(G20&lt;98,"No","Yes")))</f>
        <v>Yes</v>
      </c>
      <c r="I20" s="10">
        <v>6.9900000000000004E-2</v>
      </c>
      <c r="J20" s="10">
        <v>-6.9000000000000006E-2</v>
      </c>
      <c r="K20" s="9" t="str">
        <f>IF(J20="Div by 0", "N/A", IF(J20="N/A","N/A", IF(J20&gt;30, "No", IF(J20&lt;-30, "No", "Yes"))))</f>
        <v>Yes</v>
      </c>
    </row>
    <row r="21" spans="1:11" x14ac:dyDescent="0.25">
      <c r="A21" s="3" t="s">
        <v>680</v>
      </c>
      <c r="B21" s="33" t="s">
        <v>227</v>
      </c>
      <c r="C21" s="9">
        <v>99.740425203000001</v>
      </c>
      <c r="D21" s="9" t="str">
        <f>IF($B21="N/A","N/A",IF(C21&gt;100,"No",IF(C21&lt;98,"No","Yes")))</f>
        <v>Yes</v>
      </c>
      <c r="E21" s="9">
        <v>99.810094632000002</v>
      </c>
      <c r="F21" s="9" t="str">
        <f>IF($B21="N/A","N/A",IF(E21&gt;100,"No",IF(E21&lt;98,"No","Yes")))</f>
        <v>Yes</v>
      </c>
      <c r="G21" s="9">
        <v>99.741546451000005</v>
      </c>
      <c r="H21" s="9" t="str">
        <f>IF($B21="N/A","N/A",IF(G21&gt;100,"No",IF(G21&lt;98,"No","Yes")))</f>
        <v>Yes</v>
      </c>
      <c r="I21" s="10">
        <v>6.9900000000000004E-2</v>
      </c>
      <c r="J21" s="10">
        <v>-6.9000000000000006E-2</v>
      </c>
      <c r="K21" s="9" t="str">
        <f>IF(J21="Div by 0", "N/A", IF(J21="N/A","N/A", IF(J21&gt;30, "No", IF(J21&lt;-30, "No", "Yes"))))</f>
        <v>Yes</v>
      </c>
    </row>
    <row r="22" spans="1:11" ht="13.5" customHeight="1" x14ac:dyDescent="0.25">
      <c r="A22" s="3" t="s">
        <v>1723</v>
      </c>
      <c r="B22" s="33" t="s">
        <v>217</v>
      </c>
      <c r="C22" s="9">
        <v>73.611840420999997</v>
      </c>
      <c r="D22" s="9" t="str">
        <f>IF($B22="N/A","N/A",IF(C22&gt;15,"No",IF(C22&lt;-15,"No","Yes")))</f>
        <v>N/A</v>
      </c>
      <c r="E22" s="9">
        <v>72.262918772999996</v>
      </c>
      <c r="F22" s="9" t="str">
        <f>IF($B22="N/A","N/A",IF(E22&gt;15,"No",IF(E22&lt;-15,"No","Yes")))</f>
        <v>N/A</v>
      </c>
      <c r="G22" s="9">
        <v>72.818125152999997</v>
      </c>
      <c r="H22" s="9" t="str">
        <f>IF($B22="N/A","N/A",IF(G22&gt;15,"No",IF(G22&lt;-15,"No","Yes")))</f>
        <v>N/A</v>
      </c>
      <c r="I22" s="10">
        <v>-1.83</v>
      </c>
      <c r="J22" s="10">
        <v>0.76829999999999998</v>
      </c>
      <c r="K22" s="9" t="str">
        <f t="shared" ref="K22:K31" si="1">IF(J22="Div by 0", "N/A", IF(J22="N/A","N/A", IF(J22&gt;30, "No", IF(J22&lt;-30, "No", "Yes"))))</f>
        <v>Yes</v>
      </c>
    </row>
    <row r="23" spans="1:11" x14ac:dyDescent="0.25">
      <c r="A23" s="3" t="s">
        <v>933</v>
      </c>
      <c r="B23" s="33" t="s">
        <v>217</v>
      </c>
      <c r="C23" s="9">
        <v>26.084647579999999</v>
      </c>
      <c r="D23" s="9" t="str">
        <f>IF($B23="N/A","N/A",IF(C23&gt;15,"No",IF(C23&lt;-15,"No","Yes")))</f>
        <v>N/A</v>
      </c>
      <c r="E23" s="9">
        <v>27.500701126999999</v>
      </c>
      <c r="F23" s="9" t="str">
        <f>IF($B23="N/A","N/A",IF(E23&gt;15,"No",IF(E23&lt;-15,"No","Yes")))</f>
        <v>N/A</v>
      </c>
      <c r="G23" s="9">
        <v>26.883301592999999</v>
      </c>
      <c r="H23" s="9" t="str">
        <f>IF($B23="N/A","N/A",IF(G23&gt;15,"No",IF(G23&lt;-15,"No","Yes")))</f>
        <v>N/A</v>
      </c>
      <c r="I23" s="10">
        <v>5.4290000000000003</v>
      </c>
      <c r="J23" s="10">
        <v>-2.25</v>
      </c>
      <c r="K23" s="9" t="str">
        <f t="shared" si="1"/>
        <v>Yes</v>
      </c>
    </row>
    <row r="24" spans="1:11" ht="25" x14ac:dyDescent="0.25">
      <c r="A24" s="3" t="s">
        <v>934</v>
      </c>
      <c r="B24" s="33" t="s">
        <v>217</v>
      </c>
      <c r="C24" s="9">
        <v>1.1907101E-3</v>
      </c>
      <c r="D24" s="9" t="str">
        <f>IF($B24="N/A","N/A",IF(C24&gt;15,"No",IF(C24&lt;-15,"No","Yes")))</f>
        <v>N/A</v>
      </c>
      <c r="E24" s="9">
        <v>2.7243808E-3</v>
      </c>
      <c r="F24" s="9" t="str">
        <f>IF($B24="N/A","N/A",IF(E24&gt;15,"No",IF(E24&lt;-15,"No","Yes")))</f>
        <v>N/A</v>
      </c>
      <c r="G24" s="9">
        <v>1.205313E-3</v>
      </c>
      <c r="H24" s="9" t="str">
        <f>IF($B24="N/A","N/A",IF(G24&gt;15,"No",IF(G24&lt;-15,"No","Yes")))</f>
        <v>N/A</v>
      </c>
      <c r="I24" s="10">
        <v>128.80000000000001</v>
      </c>
      <c r="J24" s="10">
        <v>-55.8</v>
      </c>
      <c r="K24" s="9" t="str">
        <f t="shared" si="1"/>
        <v>No</v>
      </c>
    </row>
    <row r="25" spans="1:11" x14ac:dyDescent="0.25">
      <c r="A25" s="3" t="s">
        <v>170</v>
      </c>
      <c r="B25" s="33" t="s">
        <v>217</v>
      </c>
      <c r="C25" s="9">
        <v>99.740425203000001</v>
      </c>
      <c r="D25" s="9" t="str">
        <f t="shared" ref="D25:D27" si="2">IF($B25="N/A","N/A",IF(C25&gt;15,"No",IF(C25&lt;-15,"No","Yes")))</f>
        <v>N/A</v>
      </c>
      <c r="E25" s="9">
        <v>99.810094632000002</v>
      </c>
      <c r="F25" s="9" t="str">
        <f t="shared" ref="F25:F27" si="3">IF($B25="N/A","N/A",IF(E25&gt;15,"No",IF(E25&lt;-15,"No","Yes")))</f>
        <v>N/A</v>
      </c>
      <c r="G25" s="9">
        <v>99.741546451000005</v>
      </c>
      <c r="H25" s="9" t="str">
        <f t="shared" ref="H25:H27" si="4">IF($B25="N/A","N/A",IF(G25&gt;15,"No",IF(G25&lt;-15,"No","Yes")))</f>
        <v>N/A</v>
      </c>
      <c r="I25" s="10">
        <v>6.9900000000000004E-2</v>
      </c>
      <c r="J25" s="10">
        <v>-6.9000000000000006E-2</v>
      </c>
      <c r="K25" s="9" t="str">
        <f t="shared" si="1"/>
        <v>Yes</v>
      </c>
    </row>
    <row r="26" spans="1:11" x14ac:dyDescent="0.25">
      <c r="A26" s="3" t="s">
        <v>171</v>
      </c>
      <c r="B26" s="33" t="s">
        <v>217</v>
      </c>
      <c r="C26" s="9">
        <v>99.740425203000001</v>
      </c>
      <c r="D26" s="9" t="str">
        <f t="shared" si="2"/>
        <v>N/A</v>
      </c>
      <c r="E26" s="9">
        <v>99.810094632000002</v>
      </c>
      <c r="F26" s="9" t="str">
        <f t="shared" si="3"/>
        <v>N/A</v>
      </c>
      <c r="G26" s="9">
        <v>99.741546451000005</v>
      </c>
      <c r="H26" s="9" t="str">
        <f t="shared" si="4"/>
        <v>N/A</v>
      </c>
      <c r="I26" s="10">
        <v>6.9900000000000004E-2</v>
      </c>
      <c r="J26" s="10">
        <v>-6.9000000000000006E-2</v>
      </c>
      <c r="K26" s="9" t="str">
        <f t="shared" si="1"/>
        <v>Yes</v>
      </c>
    </row>
    <row r="27" spans="1:11" x14ac:dyDescent="0.25">
      <c r="A27" s="3" t="s">
        <v>172</v>
      </c>
      <c r="B27" s="33" t="s">
        <v>217</v>
      </c>
      <c r="C27" s="9">
        <v>99.740425203000001</v>
      </c>
      <c r="D27" s="9" t="str">
        <f t="shared" si="2"/>
        <v>N/A</v>
      </c>
      <c r="E27" s="9">
        <v>99.810094632000002</v>
      </c>
      <c r="F27" s="9" t="str">
        <f t="shared" si="3"/>
        <v>N/A</v>
      </c>
      <c r="G27" s="9">
        <v>99.741546451000005</v>
      </c>
      <c r="H27" s="9" t="str">
        <f t="shared" si="4"/>
        <v>N/A</v>
      </c>
      <c r="I27" s="10">
        <v>6.9900000000000004E-2</v>
      </c>
      <c r="J27" s="10">
        <v>-6.9000000000000006E-2</v>
      </c>
      <c r="K27" s="9" t="str">
        <f t="shared" si="1"/>
        <v>Yes</v>
      </c>
    </row>
    <row r="28" spans="1:11" x14ac:dyDescent="0.25">
      <c r="A28" s="3" t="s">
        <v>54</v>
      </c>
      <c r="B28" s="33" t="s">
        <v>217</v>
      </c>
      <c r="C28" s="9">
        <v>16.174962939</v>
      </c>
      <c r="D28" s="9" t="str">
        <f>IF($B28="N/A","N/A",IF(C28&gt;15,"No",IF(C28&lt;-15,"No","Yes")))</f>
        <v>N/A</v>
      </c>
      <c r="E28" s="9">
        <v>19.717786199999999</v>
      </c>
      <c r="F28" s="9" t="str">
        <f>IF($B28="N/A","N/A",IF(E28&gt;15,"No",IF(E28&lt;-15,"No","Yes")))</f>
        <v>N/A</v>
      </c>
      <c r="G28" s="9">
        <v>20.527169477000001</v>
      </c>
      <c r="H28" s="9" t="str">
        <f>IF($B28="N/A","N/A",IF(G28&gt;15,"No",IF(G28&lt;-15,"No","Yes")))</f>
        <v>N/A</v>
      </c>
      <c r="I28" s="10">
        <v>21.9</v>
      </c>
      <c r="J28" s="10">
        <v>4.1050000000000004</v>
      </c>
      <c r="K28" s="9" t="str">
        <f t="shared" si="1"/>
        <v>Yes</v>
      </c>
    </row>
    <row r="29" spans="1:11" x14ac:dyDescent="0.25">
      <c r="A29" s="3" t="s">
        <v>55</v>
      </c>
      <c r="B29" s="33" t="s">
        <v>217</v>
      </c>
      <c r="C29" s="9">
        <v>83.565462263000001</v>
      </c>
      <c r="D29" s="9" t="str">
        <f>IF($B29="N/A","N/A",IF(C29&gt;15,"No",IF(C29&lt;-15,"No","Yes")))</f>
        <v>N/A</v>
      </c>
      <c r="E29" s="9">
        <v>80.092308431999996</v>
      </c>
      <c r="F29" s="9" t="str">
        <f>IF($B29="N/A","N/A",IF(E29&gt;15,"No",IF(E29&lt;-15,"No","Yes")))</f>
        <v>N/A</v>
      </c>
      <c r="G29" s="9">
        <v>79.214376974000004</v>
      </c>
      <c r="H29" s="9" t="str">
        <f>IF($B29="N/A","N/A",IF(G29&gt;15,"No",IF(G29&lt;-15,"No","Yes")))</f>
        <v>N/A</v>
      </c>
      <c r="I29" s="10">
        <v>-4.16</v>
      </c>
      <c r="J29" s="10">
        <v>-1.1000000000000001</v>
      </c>
      <c r="K29" s="9" t="str">
        <f t="shared" si="1"/>
        <v>Yes</v>
      </c>
    </row>
    <row r="30" spans="1:11" x14ac:dyDescent="0.25">
      <c r="A30" s="3" t="s">
        <v>56</v>
      </c>
      <c r="B30" s="33" t="s">
        <v>217</v>
      </c>
      <c r="C30" s="9">
        <v>72.250977871000003</v>
      </c>
      <c r="D30" s="9" t="str">
        <f>IF($B30="N/A","N/A",IF(C30&gt;15,"No",IF(C30&lt;-15,"No","Yes")))</f>
        <v>N/A</v>
      </c>
      <c r="E30" s="9">
        <v>75.953493217000002</v>
      </c>
      <c r="F30" s="9" t="str">
        <f>IF($B30="N/A","N/A",IF(E30&gt;15,"No",IF(E30&lt;-15,"No","Yes")))</f>
        <v>N/A</v>
      </c>
      <c r="G30" s="9">
        <v>79.908809461000004</v>
      </c>
      <c r="H30" s="9" t="str">
        <f>IF($B30="N/A","N/A",IF(G30&gt;15,"No",IF(G30&lt;-15,"No","Yes")))</f>
        <v>N/A</v>
      </c>
      <c r="I30" s="10">
        <v>5.125</v>
      </c>
      <c r="J30" s="10">
        <v>5.2080000000000002</v>
      </c>
      <c r="K30" s="9" t="str">
        <f t="shared" si="1"/>
        <v>Yes</v>
      </c>
    </row>
    <row r="31" spans="1:11" x14ac:dyDescent="0.25">
      <c r="A31" s="3" t="s">
        <v>57</v>
      </c>
      <c r="B31" s="33" t="s">
        <v>217</v>
      </c>
      <c r="C31" s="9">
        <v>22.293545756</v>
      </c>
      <c r="D31" s="9" t="str">
        <f>IF($B31="N/A","N/A",IF(C31&gt;15,"No",IF(C31&lt;-15,"No","Yes")))</f>
        <v>N/A</v>
      </c>
      <c r="E31" s="9">
        <v>18.037484275000001</v>
      </c>
      <c r="F31" s="9" t="str">
        <f>IF($B31="N/A","N/A",IF(E31&gt;15,"No",IF(E31&lt;-15,"No","Yes")))</f>
        <v>N/A</v>
      </c>
      <c r="G31" s="9">
        <v>15.251686576999999</v>
      </c>
      <c r="H31" s="9" t="str">
        <f>IF($B31="N/A","N/A",IF(G31&gt;15,"No",IF(G31&lt;-15,"No","Yes")))</f>
        <v>N/A</v>
      </c>
      <c r="I31" s="10">
        <v>-19.100000000000001</v>
      </c>
      <c r="J31" s="10">
        <v>-15.4</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1130411</v>
      </c>
      <c r="F6" s="9" t="str">
        <f t="shared" si="0"/>
        <v>N/A</v>
      </c>
      <c r="G6" s="34">
        <v>1195288</v>
      </c>
      <c r="H6" s="9" t="str">
        <f t="shared" ref="H6:H18" si="1">IF($B6="N/A","N/A",IF(G6&lt;0,"No","Yes"))</f>
        <v>N/A</v>
      </c>
      <c r="I6" s="10" t="s">
        <v>217</v>
      </c>
      <c r="J6" s="10">
        <v>5.7389999999999999</v>
      </c>
      <c r="K6" s="9" t="str">
        <f t="shared" ref="K6:K18" si="2">IF(J6="Div by 0", "N/A", IF(J6="N/A","N/A", IF(J6&gt;30, "No", IF(J6&lt;-30, "No", "Yes"))))</f>
        <v>Yes</v>
      </c>
    </row>
    <row r="7" spans="1:11" x14ac:dyDescent="0.25">
      <c r="A7" s="24" t="s">
        <v>445</v>
      </c>
      <c r="B7" s="65" t="s">
        <v>217</v>
      </c>
      <c r="C7" s="9" t="s">
        <v>217</v>
      </c>
      <c r="D7" s="9" t="str">
        <f t="shared" si="0"/>
        <v>N/A</v>
      </c>
      <c r="E7" s="9">
        <v>2.5742849299999999E-2</v>
      </c>
      <c r="F7" s="9" t="str">
        <f t="shared" si="0"/>
        <v>N/A</v>
      </c>
      <c r="G7" s="9">
        <v>2.9950940700000001E-2</v>
      </c>
      <c r="H7" s="9" t="str">
        <f t="shared" si="1"/>
        <v>N/A</v>
      </c>
      <c r="I7" s="10" t="s">
        <v>217</v>
      </c>
      <c r="J7" s="10">
        <v>16.350000000000001</v>
      </c>
      <c r="K7" s="9" t="str">
        <f t="shared" si="2"/>
        <v>Yes</v>
      </c>
    </row>
    <row r="8" spans="1:11" x14ac:dyDescent="0.25">
      <c r="A8" s="24" t="s">
        <v>446</v>
      </c>
      <c r="B8" s="65" t="s">
        <v>217</v>
      </c>
      <c r="C8" s="9" t="s">
        <v>217</v>
      </c>
      <c r="D8" s="9" t="str">
        <f t="shared" si="0"/>
        <v>N/A</v>
      </c>
      <c r="E8" s="9">
        <v>7.9343707731000004</v>
      </c>
      <c r="F8" s="9" t="str">
        <f t="shared" si="0"/>
        <v>N/A</v>
      </c>
      <c r="G8" s="9">
        <v>7.9905428650000001</v>
      </c>
      <c r="H8" s="9" t="str">
        <f t="shared" si="1"/>
        <v>N/A</v>
      </c>
      <c r="I8" s="10" t="s">
        <v>217</v>
      </c>
      <c r="J8" s="10">
        <v>0.70799999999999996</v>
      </c>
      <c r="K8" s="9" t="str">
        <f t="shared" si="2"/>
        <v>Yes</v>
      </c>
    </row>
    <row r="9" spans="1:11" x14ac:dyDescent="0.25">
      <c r="A9" s="24" t="s">
        <v>447</v>
      </c>
      <c r="B9" s="65" t="s">
        <v>217</v>
      </c>
      <c r="C9" s="9" t="s">
        <v>217</v>
      </c>
      <c r="D9" s="9" t="str">
        <f t="shared" si="0"/>
        <v>N/A</v>
      </c>
      <c r="E9" s="9">
        <v>39.050310019999998</v>
      </c>
      <c r="F9" s="9" t="str">
        <f t="shared" si="0"/>
        <v>N/A</v>
      </c>
      <c r="G9" s="9">
        <v>37.165687265000003</v>
      </c>
      <c r="H9" s="9" t="str">
        <f t="shared" si="1"/>
        <v>N/A</v>
      </c>
      <c r="I9" s="10" t="s">
        <v>217</v>
      </c>
      <c r="J9" s="10">
        <v>-4.83</v>
      </c>
      <c r="K9" s="9" t="str">
        <f t="shared" si="2"/>
        <v>Yes</v>
      </c>
    </row>
    <row r="10" spans="1:11" x14ac:dyDescent="0.25">
      <c r="A10" s="24" t="s">
        <v>448</v>
      </c>
      <c r="B10" s="65" t="s">
        <v>217</v>
      </c>
      <c r="C10" s="9" t="s">
        <v>217</v>
      </c>
      <c r="D10" s="9" t="str">
        <f t="shared" si="0"/>
        <v>N/A</v>
      </c>
      <c r="E10" s="9">
        <v>49.779504977000002</v>
      </c>
      <c r="F10" s="9" t="str">
        <f t="shared" si="0"/>
        <v>N/A</v>
      </c>
      <c r="G10" s="9">
        <v>53.046546104000001</v>
      </c>
      <c r="H10" s="9" t="str">
        <f t="shared" si="1"/>
        <v>N/A</v>
      </c>
      <c r="I10" s="10" t="s">
        <v>217</v>
      </c>
      <c r="J10" s="10">
        <v>6.5629999999999997</v>
      </c>
      <c r="K10" s="9" t="str">
        <f t="shared" si="2"/>
        <v>Yes</v>
      </c>
    </row>
    <row r="11" spans="1:11" x14ac:dyDescent="0.25">
      <c r="A11" s="2" t="s">
        <v>211</v>
      </c>
      <c r="B11" s="65" t="s">
        <v>217</v>
      </c>
      <c r="C11" s="9" t="s">
        <v>217</v>
      </c>
      <c r="D11" s="9" t="str">
        <f t="shared" si="0"/>
        <v>N/A</v>
      </c>
      <c r="E11" s="9">
        <v>99.997965342000001</v>
      </c>
      <c r="F11" s="9" t="str">
        <f t="shared" si="0"/>
        <v>N/A</v>
      </c>
      <c r="G11" s="9">
        <v>99.998577749000006</v>
      </c>
      <c r="H11" s="9" t="str">
        <f t="shared" si="1"/>
        <v>N/A</v>
      </c>
      <c r="I11" s="10" t="s">
        <v>217</v>
      </c>
      <c r="J11" s="10">
        <v>5.9999999999999995E-4</v>
      </c>
      <c r="K11" s="9" t="str">
        <f t="shared" si="2"/>
        <v>Yes</v>
      </c>
    </row>
    <row r="12" spans="1:11" x14ac:dyDescent="0.25">
      <c r="A12" s="2" t="s">
        <v>932</v>
      </c>
      <c r="B12" s="65" t="s">
        <v>217</v>
      </c>
      <c r="C12" s="9" t="s">
        <v>217</v>
      </c>
      <c r="D12" s="9" t="str">
        <f t="shared" si="0"/>
        <v>N/A</v>
      </c>
      <c r="E12" s="9">
        <v>0</v>
      </c>
      <c r="F12" s="9" t="str">
        <f t="shared" si="0"/>
        <v>N/A</v>
      </c>
      <c r="G12" s="9">
        <v>0</v>
      </c>
      <c r="H12" s="9" t="str">
        <f t="shared" si="1"/>
        <v>N/A</v>
      </c>
      <c r="I12" s="10" t="s">
        <v>217</v>
      </c>
      <c r="J12" s="10" t="s">
        <v>1742</v>
      </c>
      <c r="K12" s="9" t="str">
        <f t="shared" si="2"/>
        <v>N/A</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100</v>
      </c>
      <c r="F15" s="9" t="str">
        <f t="shared" si="0"/>
        <v>N/A</v>
      </c>
      <c r="G15" s="9">
        <v>100</v>
      </c>
      <c r="H15" s="9" t="str">
        <f t="shared" si="1"/>
        <v>N/A</v>
      </c>
      <c r="I15" s="10" t="s">
        <v>217</v>
      </c>
      <c r="J15" s="10">
        <v>0</v>
      </c>
      <c r="K15" s="9" t="str">
        <f t="shared" si="2"/>
        <v>Yes</v>
      </c>
    </row>
    <row r="16" spans="1:11" x14ac:dyDescent="0.25">
      <c r="A16" s="2" t="s">
        <v>169</v>
      </c>
      <c r="B16" s="65" t="s">
        <v>217</v>
      </c>
      <c r="C16" s="9" t="s">
        <v>217</v>
      </c>
      <c r="D16" s="9" t="str">
        <f t="shared" si="0"/>
        <v>N/A</v>
      </c>
      <c r="E16" s="9">
        <v>99.989738246000002</v>
      </c>
      <c r="F16" s="9" t="str">
        <f t="shared" si="0"/>
        <v>N/A</v>
      </c>
      <c r="G16" s="9">
        <v>100</v>
      </c>
      <c r="H16" s="9" t="str">
        <f t="shared" si="1"/>
        <v>N/A</v>
      </c>
      <c r="I16" s="10" t="s">
        <v>217</v>
      </c>
      <c r="J16" s="10">
        <v>1.03E-2</v>
      </c>
      <c r="K16" s="9" t="str">
        <f t="shared" si="2"/>
        <v>Yes</v>
      </c>
    </row>
    <row r="17" spans="1:11" x14ac:dyDescent="0.25">
      <c r="A17" s="2" t="s">
        <v>21</v>
      </c>
      <c r="B17" s="65" t="s">
        <v>217</v>
      </c>
      <c r="C17" s="9" t="s">
        <v>217</v>
      </c>
      <c r="D17" s="9" t="str">
        <f t="shared" si="0"/>
        <v>N/A</v>
      </c>
      <c r="E17" s="9">
        <v>99.980714978999998</v>
      </c>
      <c r="F17" s="9" t="str">
        <f t="shared" si="0"/>
        <v>N/A</v>
      </c>
      <c r="G17" s="9">
        <v>99.981845379999996</v>
      </c>
      <c r="H17" s="9" t="str">
        <f t="shared" si="1"/>
        <v>N/A</v>
      </c>
      <c r="I17" s="10" t="s">
        <v>217</v>
      </c>
      <c r="J17" s="10">
        <v>1.1000000000000001E-3</v>
      </c>
      <c r="K17" s="9" t="str">
        <f t="shared" si="2"/>
        <v>Yes</v>
      </c>
    </row>
    <row r="18" spans="1:11" x14ac:dyDescent="0.25">
      <c r="A18" s="2" t="s">
        <v>53</v>
      </c>
      <c r="B18" s="65" t="s">
        <v>217</v>
      </c>
      <c r="C18" s="9" t="s">
        <v>217</v>
      </c>
      <c r="D18" s="9" t="str">
        <f t="shared" si="0"/>
        <v>N/A</v>
      </c>
      <c r="E18" s="9">
        <v>99.999292292999996</v>
      </c>
      <c r="F18" s="9" t="str">
        <f t="shared" si="0"/>
        <v>N/A</v>
      </c>
      <c r="G18" s="9">
        <v>99.999749014000002</v>
      </c>
      <c r="H18" s="9" t="str">
        <f t="shared" si="1"/>
        <v>N/A</v>
      </c>
      <c r="I18" s="10" t="s">
        <v>217</v>
      </c>
      <c r="J18" s="10">
        <v>5.0000000000000001E-4</v>
      </c>
      <c r="K18" s="9" t="str">
        <f t="shared" si="2"/>
        <v>Yes</v>
      </c>
    </row>
    <row r="19" spans="1:11" x14ac:dyDescent="0.25">
      <c r="A19" s="3" t="s">
        <v>678</v>
      </c>
      <c r="B19" s="65" t="s">
        <v>217</v>
      </c>
      <c r="C19" s="9" t="s">
        <v>217</v>
      </c>
      <c r="D19" s="9" t="str">
        <f t="shared" ref="D19:D21" si="3">IF($B19="N/A","N/A",IF(C19&lt;0,"No","Yes"))</f>
        <v>N/A</v>
      </c>
      <c r="E19" s="9">
        <v>99.508674279000005</v>
      </c>
      <c r="F19" s="9" t="str">
        <f t="shared" ref="F19:F21" si="4">IF($B19="N/A","N/A",IF(E19&lt;0,"No","Yes"))</f>
        <v>N/A</v>
      </c>
      <c r="G19" s="9">
        <v>99.282181365</v>
      </c>
      <c r="H19" s="9" t="str">
        <f t="shared" ref="H19:H21" si="5">IF($B19="N/A","N/A",IF(G19&lt;0,"No","Yes"))</f>
        <v>N/A</v>
      </c>
      <c r="I19" s="10" t="s">
        <v>217</v>
      </c>
      <c r="J19" s="10">
        <v>-0.22800000000000001</v>
      </c>
      <c r="K19" s="9" t="str">
        <f>IF(J19="Div by 0", "N/A", IF(J19="N/A","N/A", IF(J19&gt;30, "No", IF(J19&lt;-30, "No", "Yes"))))</f>
        <v>Yes</v>
      </c>
    </row>
    <row r="20" spans="1:11" x14ac:dyDescent="0.25">
      <c r="A20" s="3" t="s">
        <v>679</v>
      </c>
      <c r="B20" s="65" t="s">
        <v>217</v>
      </c>
      <c r="C20" s="9" t="s">
        <v>217</v>
      </c>
      <c r="D20" s="9" t="str">
        <f t="shared" si="3"/>
        <v>N/A</v>
      </c>
      <c r="E20" s="9">
        <v>99.999292292999996</v>
      </c>
      <c r="F20" s="9" t="str">
        <f t="shared" si="4"/>
        <v>N/A</v>
      </c>
      <c r="G20" s="9">
        <v>99.865304429000005</v>
      </c>
      <c r="H20" s="9" t="str">
        <f t="shared" si="5"/>
        <v>N/A</v>
      </c>
      <c r="I20" s="10" t="s">
        <v>217</v>
      </c>
      <c r="J20" s="10">
        <v>-0.13400000000000001</v>
      </c>
      <c r="K20" s="9" t="str">
        <f>IF(J20="Div by 0", "N/A", IF(J20="N/A","N/A", IF(J20&gt;30, "No", IF(J20&lt;-30, "No", "Yes"))))</f>
        <v>Yes</v>
      </c>
    </row>
    <row r="21" spans="1:11" x14ac:dyDescent="0.25">
      <c r="A21" s="3" t="s">
        <v>680</v>
      </c>
      <c r="B21" s="65" t="s">
        <v>217</v>
      </c>
      <c r="C21" s="9" t="s">
        <v>217</v>
      </c>
      <c r="D21" s="9" t="str">
        <f t="shared" si="3"/>
        <v>N/A</v>
      </c>
      <c r="E21" s="9">
        <v>99.999292292999996</v>
      </c>
      <c r="F21" s="9" t="str">
        <f t="shared" si="4"/>
        <v>N/A</v>
      </c>
      <c r="G21" s="9">
        <v>99.865304429000005</v>
      </c>
      <c r="H21" s="9" t="str">
        <f t="shared" si="5"/>
        <v>N/A</v>
      </c>
      <c r="I21" s="10" t="s">
        <v>217</v>
      </c>
      <c r="J21" s="10">
        <v>-0.13400000000000001</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64.743796724999996</v>
      </c>
      <c r="F22" s="9" t="str">
        <f t="shared" ref="F22:F31" si="7">IF($B22="N/A","N/A",IF(E22&lt;0,"No","Yes"))</f>
        <v>N/A</v>
      </c>
      <c r="G22" s="9">
        <v>65.887217139000001</v>
      </c>
      <c r="I22" s="10" t="s">
        <v>217</v>
      </c>
      <c r="J22" s="10">
        <v>1.766</v>
      </c>
      <c r="K22" s="9" t="str">
        <f t="shared" ref="K22:K31" si="8">IF(J22="Div by 0", "N/A", IF(J22="N/A","N/A", IF(J22&gt;30, "No", IF(J22&lt;-30, "No", "Yes"))))</f>
        <v>Yes</v>
      </c>
    </row>
    <row r="23" spans="1:11" x14ac:dyDescent="0.25">
      <c r="A23" s="3" t="s">
        <v>935</v>
      </c>
      <c r="B23" s="65" t="s">
        <v>217</v>
      </c>
      <c r="C23" s="9" t="s">
        <v>217</v>
      </c>
      <c r="D23" s="9" t="str">
        <f t="shared" si="6"/>
        <v>N/A</v>
      </c>
      <c r="E23" s="9">
        <v>35.041767993999997</v>
      </c>
      <c r="F23" s="9" t="str">
        <f t="shared" si="7"/>
        <v>N/A</v>
      </c>
      <c r="G23" s="9">
        <v>33.795453481000003</v>
      </c>
      <c r="H23" s="9" t="str">
        <f t="shared" ref="H23:H31" si="9">IF($B23="N/A","N/A",IF(G23&lt;0,"No","Yes"))</f>
        <v>N/A</v>
      </c>
      <c r="I23" s="10" t="s">
        <v>217</v>
      </c>
      <c r="J23" s="10">
        <v>-3.56</v>
      </c>
      <c r="K23" s="9" t="str">
        <f t="shared" si="8"/>
        <v>Yes</v>
      </c>
    </row>
    <row r="24" spans="1:11" ht="25" x14ac:dyDescent="0.25">
      <c r="A24" s="3" t="s">
        <v>936</v>
      </c>
      <c r="B24" s="65" t="s">
        <v>217</v>
      </c>
      <c r="C24" s="9" t="s">
        <v>217</v>
      </c>
      <c r="D24" s="9" t="str">
        <f t="shared" si="6"/>
        <v>N/A</v>
      </c>
      <c r="E24" s="9">
        <v>0.1899309189</v>
      </c>
      <c r="F24" s="9" t="str">
        <f t="shared" si="7"/>
        <v>N/A</v>
      </c>
      <c r="G24" s="9">
        <v>0.1601287723</v>
      </c>
      <c r="H24" s="9" t="str">
        <f t="shared" si="9"/>
        <v>N/A</v>
      </c>
      <c r="I24" s="10" t="s">
        <v>217</v>
      </c>
      <c r="J24" s="10">
        <v>-15.7</v>
      </c>
      <c r="K24" s="9" t="str">
        <f t="shared" si="8"/>
        <v>Yes</v>
      </c>
    </row>
    <row r="25" spans="1:11" x14ac:dyDescent="0.25">
      <c r="A25" s="2" t="s">
        <v>170</v>
      </c>
      <c r="B25" s="65" t="s">
        <v>217</v>
      </c>
      <c r="C25" s="9" t="s">
        <v>217</v>
      </c>
      <c r="D25" s="9" t="str">
        <f t="shared" si="6"/>
        <v>N/A</v>
      </c>
      <c r="E25" s="9">
        <v>99.999292292999996</v>
      </c>
      <c r="F25" s="9" t="str">
        <f t="shared" si="7"/>
        <v>N/A</v>
      </c>
      <c r="G25" s="9">
        <v>99.865304429000005</v>
      </c>
      <c r="H25" s="9" t="str">
        <f t="shared" si="9"/>
        <v>N/A</v>
      </c>
      <c r="I25" s="10" t="s">
        <v>217</v>
      </c>
      <c r="J25" s="10">
        <v>-0.13400000000000001</v>
      </c>
      <c r="K25" s="9" t="str">
        <f t="shared" si="8"/>
        <v>Yes</v>
      </c>
    </row>
    <row r="26" spans="1:11" x14ac:dyDescent="0.25">
      <c r="A26" s="2" t="s">
        <v>171</v>
      </c>
      <c r="B26" s="65" t="s">
        <v>217</v>
      </c>
      <c r="C26" s="9" t="s">
        <v>217</v>
      </c>
      <c r="D26" s="9" t="str">
        <f t="shared" si="6"/>
        <v>N/A</v>
      </c>
      <c r="E26" s="9">
        <v>99.999292292999996</v>
      </c>
      <c r="F26" s="9" t="str">
        <f t="shared" si="7"/>
        <v>N/A</v>
      </c>
      <c r="G26" s="9">
        <v>99.865304429000005</v>
      </c>
      <c r="H26" s="9" t="str">
        <f t="shared" si="9"/>
        <v>N/A</v>
      </c>
      <c r="I26" s="10" t="s">
        <v>217</v>
      </c>
      <c r="J26" s="10">
        <v>-0.13400000000000001</v>
      </c>
      <c r="K26" s="9" t="str">
        <f t="shared" si="8"/>
        <v>Yes</v>
      </c>
    </row>
    <row r="27" spans="1:11" x14ac:dyDescent="0.25">
      <c r="A27" s="2" t="s">
        <v>172</v>
      </c>
      <c r="B27" s="65" t="s">
        <v>217</v>
      </c>
      <c r="C27" s="9" t="s">
        <v>217</v>
      </c>
      <c r="D27" s="9" t="str">
        <f t="shared" si="6"/>
        <v>N/A</v>
      </c>
      <c r="E27" s="9">
        <v>99.999292292999996</v>
      </c>
      <c r="F27" s="9" t="str">
        <f t="shared" si="7"/>
        <v>N/A</v>
      </c>
      <c r="G27" s="9">
        <v>99.865304429000005</v>
      </c>
      <c r="H27" s="9" t="str">
        <f t="shared" si="9"/>
        <v>N/A</v>
      </c>
      <c r="I27" s="10" t="s">
        <v>217</v>
      </c>
      <c r="J27" s="10">
        <v>-0.13400000000000001</v>
      </c>
      <c r="K27" s="9" t="str">
        <f t="shared" si="8"/>
        <v>Yes</v>
      </c>
    </row>
    <row r="28" spans="1:11" x14ac:dyDescent="0.25">
      <c r="A28" s="2" t="s">
        <v>54</v>
      </c>
      <c r="B28" s="65" t="s">
        <v>217</v>
      </c>
      <c r="C28" s="9" t="s">
        <v>217</v>
      </c>
      <c r="D28" s="9" t="str">
        <f t="shared" si="6"/>
        <v>N/A</v>
      </c>
      <c r="E28" s="9">
        <v>14.49853195</v>
      </c>
      <c r="F28" s="9" t="str">
        <f t="shared" si="7"/>
        <v>N/A</v>
      </c>
      <c r="G28" s="9">
        <v>14.318139227</v>
      </c>
      <c r="H28" s="9" t="str">
        <f t="shared" si="9"/>
        <v>N/A</v>
      </c>
      <c r="I28" s="10" t="s">
        <v>217</v>
      </c>
      <c r="J28" s="10">
        <v>-1.24</v>
      </c>
      <c r="K28" s="9" t="str">
        <f t="shared" si="8"/>
        <v>Yes</v>
      </c>
    </row>
    <row r="29" spans="1:11" x14ac:dyDescent="0.25">
      <c r="A29" s="2" t="s">
        <v>55</v>
      </c>
      <c r="B29" s="65" t="s">
        <v>217</v>
      </c>
      <c r="C29" s="9" t="s">
        <v>217</v>
      </c>
      <c r="D29" s="9" t="str">
        <f t="shared" si="6"/>
        <v>N/A</v>
      </c>
      <c r="E29" s="9">
        <v>85.500760342999996</v>
      </c>
      <c r="F29" s="9" t="str">
        <f t="shared" si="7"/>
        <v>N/A</v>
      </c>
      <c r="G29" s="9">
        <v>85.547165202000002</v>
      </c>
      <c r="H29" s="9" t="str">
        <f t="shared" si="9"/>
        <v>N/A</v>
      </c>
      <c r="I29" s="10" t="s">
        <v>217</v>
      </c>
      <c r="J29" s="10">
        <v>5.4300000000000001E-2</v>
      </c>
      <c r="K29" s="9" t="str">
        <f t="shared" si="8"/>
        <v>Yes</v>
      </c>
    </row>
    <row r="30" spans="1:11" x14ac:dyDescent="0.25">
      <c r="A30" s="2" t="s">
        <v>56</v>
      </c>
      <c r="B30" s="65" t="s">
        <v>217</v>
      </c>
      <c r="C30" s="9" t="s">
        <v>217</v>
      </c>
      <c r="D30" s="9" t="str">
        <f t="shared" si="6"/>
        <v>N/A</v>
      </c>
      <c r="E30" s="9">
        <v>80.371563971</v>
      </c>
      <c r="F30" s="9" t="str">
        <f t="shared" si="7"/>
        <v>N/A</v>
      </c>
      <c r="G30" s="9">
        <v>81.171818005000006</v>
      </c>
      <c r="H30" s="9" t="str">
        <f t="shared" si="9"/>
        <v>N/A</v>
      </c>
      <c r="I30" s="10" t="s">
        <v>217</v>
      </c>
      <c r="J30" s="10">
        <v>0.99570000000000003</v>
      </c>
      <c r="K30" s="9" t="str">
        <f t="shared" si="8"/>
        <v>Yes</v>
      </c>
    </row>
    <row r="31" spans="1:11" x14ac:dyDescent="0.25">
      <c r="A31" s="2" t="s">
        <v>57</v>
      </c>
      <c r="B31" s="65" t="s">
        <v>217</v>
      </c>
      <c r="C31" s="9" t="s">
        <v>217</v>
      </c>
      <c r="D31" s="9" t="str">
        <f t="shared" si="6"/>
        <v>N/A</v>
      </c>
      <c r="E31" s="9">
        <v>16.706755331</v>
      </c>
      <c r="F31" s="9" t="str">
        <f t="shared" si="7"/>
        <v>N/A</v>
      </c>
      <c r="G31" s="9">
        <v>15.521112903000001</v>
      </c>
      <c r="H31" s="9" t="str">
        <f t="shared" si="9"/>
        <v>N/A</v>
      </c>
      <c r="I31" s="10" t="s">
        <v>217</v>
      </c>
      <c r="J31" s="10">
        <v>-7.1</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218104</v>
      </c>
      <c r="D7" s="62" t="str">
        <f>IF($B7="N/A","N/A",IF(C7&gt;10,"No",IF(C7&lt;-10,"No","Yes")))</f>
        <v>N/A</v>
      </c>
      <c r="E7" s="29">
        <v>228085</v>
      </c>
      <c r="F7" s="62" t="str">
        <f>IF($B7="N/A","N/A",IF(E7&gt;10,"No",IF(E7&lt;-10,"No","Yes")))</f>
        <v>N/A</v>
      </c>
      <c r="G7" s="29">
        <v>241218</v>
      </c>
      <c r="H7" s="62" t="str">
        <f>IF($B7="N/A","N/A",IF(G7&gt;10,"No",IF(G7&lt;-10,"No","Yes")))</f>
        <v>N/A</v>
      </c>
      <c r="I7" s="63">
        <v>4.5759999999999996</v>
      </c>
      <c r="J7" s="63">
        <v>5.758</v>
      </c>
      <c r="K7" s="64" t="s">
        <v>732</v>
      </c>
      <c r="L7" s="30" t="str">
        <f>IF(J7="Div by 0", "N/A", IF(K7="N/A","N/A", IF(J7&gt;VALUE(MID(K7,1,2)), "No", IF(J7&lt;-1*VALUE(MID(K7,1,2)), "No", "Yes"))))</f>
        <v>Yes</v>
      </c>
    </row>
    <row r="8" spans="1:12" x14ac:dyDescent="0.25">
      <c r="A8" s="3" t="s">
        <v>58</v>
      </c>
      <c r="B8" s="33" t="s">
        <v>217</v>
      </c>
      <c r="C8" s="43">
        <v>1578567131</v>
      </c>
      <c r="D8" s="11" t="str">
        <f>IF($B8="N/A","N/A",IF(C8&gt;10,"No",IF(C8&lt;-10,"No","Yes")))</f>
        <v>N/A</v>
      </c>
      <c r="E8" s="43">
        <v>1516711991</v>
      </c>
      <c r="F8" s="11" t="str">
        <f>IF($B8="N/A","N/A",IF(E8&gt;10,"No",IF(E8&lt;-10,"No","Yes")))</f>
        <v>N/A</v>
      </c>
      <c r="G8" s="43">
        <v>1561310339</v>
      </c>
      <c r="H8" s="11" t="str">
        <f>IF($B8="N/A","N/A",IF(G8&gt;10,"No",IF(G8&lt;-10,"No","Yes")))</f>
        <v>N/A</v>
      </c>
      <c r="I8" s="12">
        <v>-3.92</v>
      </c>
      <c r="J8" s="12">
        <v>2.94</v>
      </c>
      <c r="K8" s="41" t="s">
        <v>732</v>
      </c>
      <c r="L8" s="9" t="str">
        <f>IF(J8="Div by 0", "N/A", IF(K8="N/A","N/A", IF(J8&gt;VALUE(MID(K8,1,2)), "No", IF(J8&lt;-1*VALUE(MID(K8,1,2)), "No", "Yes"))))</f>
        <v>Yes</v>
      </c>
    </row>
    <row r="9" spans="1:12" x14ac:dyDescent="0.25">
      <c r="A9" s="4" t="s">
        <v>937</v>
      </c>
      <c r="B9" s="9" t="s">
        <v>217</v>
      </c>
      <c r="C9" s="8">
        <v>6.0159373509999998</v>
      </c>
      <c r="D9" s="11" t="str">
        <f>IF($B9="N/A","N/A",IF(C9&gt;10,"No",IF(C9&lt;-10,"No","Yes")))</f>
        <v>N/A</v>
      </c>
      <c r="E9" s="8">
        <v>10.464081373000001</v>
      </c>
      <c r="F9" s="11" t="str">
        <f>IF($B9="N/A","N/A",IF(E9&gt;10,"No",IF(E9&lt;-10,"No","Yes")))</f>
        <v>N/A</v>
      </c>
      <c r="G9" s="8">
        <v>9.8180898606000007</v>
      </c>
      <c r="H9" s="11" t="str">
        <f>IF($B9="N/A","N/A",IF(G9&gt;10,"No",IF(G9&lt;-10,"No","Yes")))</f>
        <v>N/A</v>
      </c>
      <c r="I9" s="12">
        <v>73.94</v>
      </c>
      <c r="J9" s="12">
        <v>-6.17</v>
      </c>
      <c r="K9" s="9" t="s">
        <v>217</v>
      </c>
      <c r="L9" s="9" t="str">
        <f>IF(J9="Div by 0", "N/A", IF(K9="N/A","N/A", IF(J9&gt;VALUE(MID(K9,1,2)), "No", IF(J9&lt;-1*VALUE(MID(K9,1,2)), "No", "Yes"))))</f>
        <v>N/A</v>
      </c>
    </row>
    <row r="10" spans="1:12" x14ac:dyDescent="0.25">
      <c r="A10" s="4" t="s">
        <v>938</v>
      </c>
      <c r="B10" s="9" t="s">
        <v>217</v>
      </c>
      <c r="C10" s="8">
        <v>25.804661996</v>
      </c>
      <c r="D10" s="11" t="str">
        <f t="shared" ref="D10:D19" si="0">IF($B10="N/A","N/A",IF(C10&gt;10,"No",IF(C10&lt;-10,"No","Yes")))</f>
        <v>N/A</v>
      </c>
      <c r="E10" s="8">
        <v>24.419405046000001</v>
      </c>
      <c r="F10" s="11" t="str">
        <f t="shared" ref="F10:F19" si="1">IF($B10="N/A","N/A",IF(E10&gt;10,"No",IF(E10&lt;-10,"No","Yes")))</f>
        <v>N/A</v>
      </c>
      <c r="G10" s="8">
        <v>26.356656634</v>
      </c>
      <c r="H10" s="11" t="str">
        <f t="shared" ref="H10:H19" si="2">IF($B10="N/A","N/A",IF(G10&gt;10,"No",IF(G10&lt;-10,"No","Yes")))</f>
        <v>N/A</v>
      </c>
      <c r="I10" s="12">
        <v>-5.37</v>
      </c>
      <c r="J10" s="12">
        <v>7.9329999999999998</v>
      </c>
      <c r="K10" s="9" t="s">
        <v>217</v>
      </c>
      <c r="L10" s="9" t="str">
        <f t="shared" ref="L10:L26" si="3">IF(J10="Div by 0", "N/A", IF(K10="N/A","N/A", IF(J10&gt;VALUE(MID(K10,1,2)), "No", IF(J10&lt;-1*VALUE(MID(K10,1,2)), "No", "Yes"))))</f>
        <v>N/A</v>
      </c>
    </row>
    <row r="11" spans="1:12" x14ac:dyDescent="0.25">
      <c r="A11" s="4" t="s">
        <v>939</v>
      </c>
      <c r="B11" s="9" t="s">
        <v>217</v>
      </c>
      <c r="C11" s="8">
        <v>6.0168543446999996</v>
      </c>
      <c r="D11" s="11" t="str">
        <f t="shared" si="0"/>
        <v>N/A</v>
      </c>
      <c r="E11" s="8">
        <v>5.4168402131000004</v>
      </c>
      <c r="F11" s="11" t="str">
        <f t="shared" si="1"/>
        <v>N/A</v>
      </c>
      <c r="G11" s="8">
        <v>5.7533019924</v>
      </c>
      <c r="H11" s="11" t="str">
        <f t="shared" si="2"/>
        <v>N/A</v>
      </c>
      <c r="I11" s="12">
        <v>-9.9700000000000006</v>
      </c>
      <c r="J11" s="12">
        <v>6.2110000000000003</v>
      </c>
      <c r="K11" s="9" t="s">
        <v>217</v>
      </c>
      <c r="L11" s="9" t="str">
        <f t="shared" si="3"/>
        <v>N/A</v>
      </c>
    </row>
    <row r="12" spans="1:12" x14ac:dyDescent="0.25">
      <c r="A12" s="4" t="s">
        <v>940</v>
      </c>
      <c r="B12" s="9" t="s">
        <v>217</v>
      </c>
      <c r="C12" s="8">
        <v>2.3392509994999999</v>
      </c>
      <c r="D12" s="11" t="str">
        <f t="shared" si="0"/>
        <v>N/A</v>
      </c>
      <c r="E12" s="8">
        <v>1.3565118267</v>
      </c>
      <c r="F12" s="11" t="str">
        <f t="shared" si="1"/>
        <v>N/A</v>
      </c>
      <c r="G12" s="8">
        <v>1.0024127553</v>
      </c>
      <c r="H12" s="11" t="str">
        <f t="shared" si="2"/>
        <v>N/A</v>
      </c>
      <c r="I12" s="12">
        <v>-42</v>
      </c>
      <c r="J12" s="12">
        <v>-26.1</v>
      </c>
      <c r="K12" s="9" t="s">
        <v>217</v>
      </c>
      <c r="L12" s="9" t="str">
        <f t="shared" si="3"/>
        <v>N/A</v>
      </c>
    </row>
    <row r="13" spans="1:12" x14ac:dyDescent="0.25">
      <c r="A13" s="4" t="s">
        <v>941</v>
      </c>
      <c r="B13" s="11" t="s">
        <v>217</v>
      </c>
      <c r="C13" s="8">
        <v>2.6982540439</v>
      </c>
      <c r="D13" s="11" t="str">
        <f t="shared" si="0"/>
        <v>N/A</v>
      </c>
      <c r="E13" s="8">
        <v>2.0514281955999998</v>
      </c>
      <c r="F13" s="11" t="str">
        <f t="shared" si="1"/>
        <v>N/A</v>
      </c>
      <c r="G13" s="8">
        <v>2.4185591457000002</v>
      </c>
      <c r="H13" s="11" t="str">
        <f t="shared" si="2"/>
        <v>N/A</v>
      </c>
      <c r="I13" s="12">
        <v>-24</v>
      </c>
      <c r="J13" s="12">
        <v>17.899999999999999</v>
      </c>
      <c r="K13" s="9" t="s">
        <v>217</v>
      </c>
      <c r="L13" s="9" t="str">
        <f t="shared" si="3"/>
        <v>N/A</v>
      </c>
    </row>
    <row r="14" spans="1:12" ht="12.75" customHeight="1" x14ac:dyDescent="0.25">
      <c r="A14" s="4" t="s">
        <v>942</v>
      </c>
      <c r="B14" s="11" t="s">
        <v>217</v>
      </c>
      <c r="C14" s="8">
        <v>27.525400726000001</v>
      </c>
      <c r="D14" s="11" t="str">
        <f t="shared" si="0"/>
        <v>N/A</v>
      </c>
      <c r="E14" s="8">
        <v>26.840432294999999</v>
      </c>
      <c r="F14" s="11" t="str">
        <f t="shared" si="1"/>
        <v>N/A</v>
      </c>
      <c r="G14" s="8">
        <v>26.214047045000001</v>
      </c>
      <c r="H14" s="11" t="str">
        <f t="shared" si="2"/>
        <v>N/A</v>
      </c>
      <c r="I14" s="12">
        <v>-2.4900000000000002</v>
      </c>
      <c r="J14" s="12">
        <v>-2.33</v>
      </c>
      <c r="K14" s="9" t="s">
        <v>217</v>
      </c>
      <c r="L14" s="9" t="str">
        <f t="shared" si="3"/>
        <v>N/A</v>
      </c>
    </row>
    <row r="15" spans="1:12" x14ac:dyDescent="0.25">
      <c r="A15" s="4" t="s">
        <v>943</v>
      </c>
      <c r="B15" s="11" t="s">
        <v>217</v>
      </c>
      <c r="C15" s="8">
        <v>0.12471114699999999</v>
      </c>
      <c r="D15" s="11" t="str">
        <f t="shared" si="0"/>
        <v>N/A</v>
      </c>
      <c r="E15" s="8">
        <v>0.13240677819999999</v>
      </c>
      <c r="F15" s="11" t="str">
        <f t="shared" si="1"/>
        <v>N/A</v>
      </c>
      <c r="G15" s="8">
        <v>0.11980863780000001</v>
      </c>
      <c r="H15" s="11" t="str">
        <f t="shared" si="2"/>
        <v>N/A</v>
      </c>
      <c r="I15" s="12">
        <v>6.1710000000000003</v>
      </c>
      <c r="J15" s="12">
        <v>-9.51</v>
      </c>
      <c r="K15" s="9" t="s">
        <v>217</v>
      </c>
      <c r="L15" s="9" t="str">
        <f t="shared" si="3"/>
        <v>N/A</v>
      </c>
    </row>
    <row r="16" spans="1:12" ht="12.75" customHeight="1" x14ac:dyDescent="0.25">
      <c r="A16" s="4" t="s">
        <v>944</v>
      </c>
      <c r="B16" s="11" t="s">
        <v>217</v>
      </c>
      <c r="C16" s="8">
        <v>29.474929391</v>
      </c>
      <c r="D16" s="11" t="str">
        <f t="shared" si="0"/>
        <v>N/A</v>
      </c>
      <c r="E16" s="8">
        <v>29.318894272000001</v>
      </c>
      <c r="F16" s="11" t="str">
        <f t="shared" si="1"/>
        <v>N/A</v>
      </c>
      <c r="G16" s="8">
        <v>28.317123929000001</v>
      </c>
      <c r="H16" s="11" t="str">
        <f t="shared" si="2"/>
        <v>N/A</v>
      </c>
      <c r="I16" s="12">
        <v>-0.52900000000000003</v>
      </c>
      <c r="J16" s="12">
        <v>-3.42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57.212148347000003</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32.969761792</v>
      </c>
      <c r="H18" s="11" t="str">
        <f t="shared" si="2"/>
        <v>N/A</v>
      </c>
      <c r="I18" s="12" t="s">
        <v>217</v>
      </c>
      <c r="J18" s="12" t="s">
        <v>217</v>
      </c>
      <c r="K18" s="9" t="s">
        <v>217</v>
      </c>
      <c r="L18" s="9" t="str">
        <f t="shared" si="3"/>
        <v>N/A</v>
      </c>
    </row>
    <row r="19" spans="1:12" ht="12.75" customHeight="1" x14ac:dyDescent="0.25">
      <c r="A19" s="16" t="s">
        <v>132</v>
      </c>
      <c r="B19" s="1" t="s">
        <v>217</v>
      </c>
      <c r="C19" s="34">
        <v>4626</v>
      </c>
      <c r="D19" s="11" t="str">
        <f t="shared" si="0"/>
        <v>N/A</v>
      </c>
      <c r="E19" s="34">
        <v>2402</v>
      </c>
      <c r="F19" s="11" t="str">
        <f t="shared" si="1"/>
        <v>N/A</v>
      </c>
      <c r="G19" s="34">
        <v>1975</v>
      </c>
      <c r="H19" s="11" t="str">
        <f t="shared" si="2"/>
        <v>N/A</v>
      </c>
      <c r="I19" s="12">
        <v>-48.1</v>
      </c>
      <c r="J19" s="12">
        <v>-17.8</v>
      </c>
      <c r="K19" s="34" t="s">
        <v>217</v>
      </c>
      <c r="L19" s="9" t="str">
        <f t="shared" si="3"/>
        <v>N/A</v>
      </c>
    </row>
    <row r="20" spans="1:12" ht="12.75" customHeight="1" x14ac:dyDescent="0.25">
      <c r="A20" s="16" t="s">
        <v>133</v>
      </c>
      <c r="B20" s="41" t="s">
        <v>280</v>
      </c>
      <c r="C20" s="8">
        <v>2.1210064922999998</v>
      </c>
      <c r="D20" s="11" t="str">
        <f>IF($B20="N/A","N/A",IF(C20&gt;=2,"No",IF(C20&lt;0,"No","Yes")))</f>
        <v>No</v>
      </c>
      <c r="E20" s="8">
        <v>1.0531161628000001</v>
      </c>
      <c r="F20" s="11" t="str">
        <f>IF($B20="N/A","N/A",IF(E20&gt;=2,"No",IF(E20&lt;0,"No","Yes")))</f>
        <v>Yes</v>
      </c>
      <c r="G20" s="8">
        <v>0.81876145229999997</v>
      </c>
      <c r="H20" s="11" t="str">
        <f>IF($B20="N/A","N/A",IF(G20&gt;=2,"No",IF(G20&lt;0,"No","Yes")))</f>
        <v>Yes</v>
      </c>
      <c r="I20" s="12">
        <v>-50.3</v>
      </c>
      <c r="J20" s="12">
        <v>-22.3</v>
      </c>
      <c r="K20" s="9" t="s">
        <v>217</v>
      </c>
      <c r="L20" s="9" t="str">
        <f t="shared" si="3"/>
        <v>N/A</v>
      </c>
    </row>
    <row r="21" spans="1:12" x14ac:dyDescent="0.25">
      <c r="A21" s="2" t="s">
        <v>134</v>
      </c>
      <c r="B21" s="41" t="s">
        <v>217</v>
      </c>
      <c r="C21" s="43">
        <v>130313</v>
      </c>
      <c r="D21" s="11" t="str">
        <f t="shared" ref="D21:D26" si="4">IF($B21="N/A","N/A",IF(C21&gt;10,"No",IF(C21&lt;-10,"No","Yes")))</f>
        <v>N/A</v>
      </c>
      <c r="E21" s="43">
        <v>38770</v>
      </c>
      <c r="F21" s="11" t="str">
        <f t="shared" ref="F21:F26" si="5">IF($B21="N/A","N/A",IF(E21&gt;10,"No",IF(E21&lt;-10,"No","Yes")))</f>
        <v>N/A</v>
      </c>
      <c r="G21" s="43">
        <v>276435</v>
      </c>
      <c r="H21" s="11" t="str">
        <f t="shared" ref="H21:H26" si="6">IF($B21="N/A","N/A",IF(G21&gt;10,"No",IF(G21&lt;-10,"No","Yes")))</f>
        <v>N/A</v>
      </c>
      <c r="I21" s="12">
        <v>-70.2</v>
      </c>
      <c r="J21" s="12">
        <v>613</v>
      </c>
      <c r="K21" s="9" t="s">
        <v>217</v>
      </c>
      <c r="L21" s="9" t="str">
        <f t="shared" si="3"/>
        <v>N/A</v>
      </c>
    </row>
    <row r="22" spans="1:12" ht="13.5" customHeight="1" x14ac:dyDescent="0.25">
      <c r="A22" s="2" t="s">
        <v>1724</v>
      </c>
      <c r="B22" s="41" t="s">
        <v>217</v>
      </c>
      <c r="C22" s="43">
        <v>28.169693038999998</v>
      </c>
      <c r="D22" s="11" t="str">
        <f t="shared" si="4"/>
        <v>N/A</v>
      </c>
      <c r="E22" s="43">
        <v>16.14071607</v>
      </c>
      <c r="F22" s="11" t="str">
        <f t="shared" si="5"/>
        <v>N/A</v>
      </c>
      <c r="G22" s="43">
        <v>139.96708860999999</v>
      </c>
      <c r="H22" s="11" t="str">
        <f t="shared" si="6"/>
        <v>N/A</v>
      </c>
      <c r="I22" s="12">
        <v>-42.7</v>
      </c>
      <c r="J22" s="12">
        <v>767.2</v>
      </c>
      <c r="K22" s="9" t="s">
        <v>217</v>
      </c>
      <c r="L22" s="9" t="str">
        <f t="shared" si="3"/>
        <v>N/A</v>
      </c>
    </row>
    <row r="23" spans="1:12" ht="12.75" customHeight="1" x14ac:dyDescent="0.25">
      <c r="A23" s="16" t="s">
        <v>135</v>
      </c>
      <c r="B23" s="33" t="s">
        <v>217</v>
      </c>
      <c r="C23" s="1">
        <v>75</v>
      </c>
      <c r="D23" s="11" t="str">
        <f t="shared" si="4"/>
        <v>N/A</v>
      </c>
      <c r="E23" s="1">
        <v>7</v>
      </c>
      <c r="F23" s="11" t="str">
        <f t="shared" si="5"/>
        <v>N/A</v>
      </c>
      <c r="G23" s="1">
        <v>36</v>
      </c>
      <c r="H23" s="11" t="str">
        <f t="shared" si="6"/>
        <v>N/A</v>
      </c>
      <c r="I23" s="12">
        <v>-90.7</v>
      </c>
      <c r="J23" s="12">
        <v>414.3</v>
      </c>
      <c r="K23" s="34" t="s">
        <v>217</v>
      </c>
      <c r="L23" s="9" t="str">
        <f t="shared" si="3"/>
        <v>N/A</v>
      </c>
    </row>
    <row r="24" spans="1:12" ht="12.75" customHeight="1" x14ac:dyDescent="0.25">
      <c r="A24" s="16" t="s">
        <v>136</v>
      </c>
      <c r="B24" s="33" t="s">
        <v>217</v>
      </c>
      <c r="C24" s="13">
        <v>3.4387264799999998E-2</v>
      </c>
      <c r="D24" s="11" t="str">
        <f t="shared" si="4"/>
        <v>N/A</v>
      </c>
      <c r="E24" s="13">
        <v>3.0690312999999999E-3</v>
      </c>
      <c r="F24" s="11" t="str">
        <f t="shared" si="5"/>
        <v>N/A</v>
      </c>
      <c r="G24" s="13">
        <v>1.4924259400000001E-2</v>
      </c>
      <c r="H24" s="11" t="str">
        <f t="shared" si="6"/>
        <v>N/A</v>
      </c>
      <c r="I24" s="12">
        <v>-91.1</v>
      </c>
      <c r="J24" s="12">
        <v>386.3</v>
      </c>
      <c r="K24" s="9" t="s">
        <v>217</v>
      </c>
      <c r="L24" s="9" t="str">
        <f t="shared" si="3"/>
        <v>N/A</v>
      </c>
    </row>
    <row r="25" spans="1:12" ht="25" x14ac:dyDescent="0.25">
      <c r="A25" s="2" t="s">
        <v>137</v>
      </c>
      <c r="B25" s="33" t="s">
        <v>217</v>
      </c>
      <c r="C25" s="14">
        <v>69394</v>
      </c>
      <c r="D25" s="11" t="str">
        <f t="shared" si="4"/>
        <v>N/A</v>
      </c>
      <c r="E25" s="14">
        <v>16813</v>
      </c>
      <c r="F25" s="11" t="str">
        <f t="shared" si="5"/>
        <v>N/A</v>
      </c>
      <c r="G25" s="14">
        <v>261924</v>
      </c>
      <c r="H25" s="11" t="str">
        <f t="shared" si="6"/>
        <v>N/A</v>
      </c>
      <c r="I25" s="12">
        <v>-75.8</v>
      </c>
      <c r="J25" s="12">
        <v>1458</v>
      </c>
      <c r="K25" s="9" t="s">
        <v>217</v>
      </c>
      <c r="L25" s="9" t="str">
        <f t="shared" si="3"/>
        <v>N/A</v>
      </c>
    </row>
    <row r="26" spans="1:12" ht="25" x14ac:dyDescent="0.25">
      <c r="A26" s="2" t="s">
        <v>947</v>
      </c>
      <c r="B26" s="33" t="s">
        <v>217</v>
      </c>
      <c r="C26" s="14">
        <v>925.25333333000003</v>
      </c>
      <c r="D26" s="11" t="str">
        <f t="shared" si="4"/>
        <v>N/A</v>
      </c>
      <c r="E26" s="14">
        <v>2401.8571428999999</v>
      </c>
      <c r="F26" s="11" t="str">
        <f t="shared" si="5"/>
        <v>N/A</v>
      </c>
      <c r="G26" s="14">
        <v>7275.6666667</v>
      </c>
      <c r="H26" s="11" t="str">
        <f t="shared" si="6"/>
        <v>N/A</v>
      </c>
      <c r="I26" s="12">
        <v>159.6</v>
      </c>
      <c r="J26" s="12">
        <v>202.9</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213478</v>
      </c>
      <c r="D6" s="11" t="str">
        <f>IF($B6="N/A","N/A",IF(C6&gt;10,"No",IF(C6&lt;-10,"No","Yes")))</f>
        <v>N/A</v>
      </c>
      <c r="E6" s="34">
        <v>225683</v>
      </c>
      <c r="F6" s="11" t="str">
        <f>IF($B6="N/A","N/A",IF(E6&gt;10,"No",IF(E6&lt;-10,"No","Yes")))</f>
        <v>N/A</v>
      </c>
      <c r="G6" s="34">
        <v>239243</v>
      </c>
      <c r="H6" s="11" t="str">
        <f>IF($B6="N/A","N/A",IF(G6&gt;10,"No",IF(G6&lt;-10,"No","Yes")))</f>
        <v>N/A</v>
      </c>
      <c r="I6" s="12">
        <v>5.7169999999999996</v>
      </c>
      <c r="J6" s="12">
        <v>6.008</v>
      </c>
      <c r="K6" s="1" t="s">
        <v>732</v>
      </c>
      <c r="L6" s="9" t="str">
        <f>IF(J6="Div by 0", "N/A", IF(K6="N/A","N/A", IF(J6&gt;VALUE(MID(K6,1,2)), "No", IF(J6&lt;-1*VALUE(MID(K6,1,2)), "No", "Yes"))))</f>
        <v>Yes</v>
      </c>
    </row>
    <row r="7" spans="1:12" x14ac:dyDescent="0.25">
      <c r="A7" s="16" t="s">
        <v>59</v>
      </c>
      <c r="B7" s="34" t="s">
        <v>217</v>
      </c>
      <c r="C7" s="34">
        <v>177708.79999999999</v>
      </c>
      <c r="D7" s="11" t="str">
        <f>IF($B7="N/A","N/A",IF(C7&gt;10,"No",IF(C7&lt;-10,"No","Yes")))</f>
        <v>N/A</v>
      </c>
      <c r="E7" s="34">
        <v>185213.4</v>
      </c>
      <c r="F7" s="11" t="str">
        <f>IF($B7="N/A","N/A",IF(E7&gt;10,"No",IF(E7&lt;-10,"No","Yes")))</f>
        <v>N/A</v>
      </c>
      <c r="G7" s="34">
        <v>198950.43</v>
      </c>
      <c r="H7" s="11" t="str">
        <f>IF($B7="N/A","N/A",IF(G7&gt;10,"No",IF(G7&lt;-10,"No","Yes")))</f>
        <v>N/A</v>
      </c>
      <c r="I7" s="12">
        <v>4.2229999999999999</v>
      </c>
      <c r="J7" s="12">
        <v>7.4169999999999998</v>
      </c>
      <c r="K7" s="1" t="s">
        <v>733</v>
      </c>
      <c r="L7" s="9" t="str">
        <f>IF(J7="Div by 0", "N/A", IF(K7="N/A","N/A", IF(J7&gt;VALUE(MID(K7,1,2)), "No", IF(J7&lt;-1*VALUE(MID(K7,1,2)), "No", "Yes"))))</f>
        <v>Yes</v>
      </c>
    </row>
    <row r="8" spans="1:12" x14ac:dyDescent="0.25">
      <c r="A8" s="55" t="s">
        <v>143</v>
      </c>
      <c r="B8" s="34" t="s">
        <v>217</v>
      </c>
      <c r="C8" s="34">
        <v>40558</v>
      </c>
      <c r="D8" s="11" t="str">
        <f>IF($B8="N/A","N/A",IF(C8&gt;10,"No",IF(C8&lt;-10,"No","Yes")))</f>
        <v>N/A</v>
      </c>
      <c r="E8" s="34">
        <v>38803</v>
      </c>
      <c r="F8" s="11" t="str">
        <f>IF($B8="N/A","N/A",IF(E8&gt;10,"No",IF(E8&lt;-10,"No","Yes")))</f>
        <v>N/A</v>
      </c>
      <c r="G8" s="34">
        <v>42023</v>
      </c>
      <c r="H8" s="11" t="str">
        <f>IF($B8="N/A","N/A",IF(G8&gt;10,"No",IF(G8&lt;-10,"No","Yes")))</f>
        <v>N/A</v>
      </c>
      <c r="I8" s="12">
        <v>-4.33</v>
      </c>
      <c r="J8" s="12">
        <v>8.298</v>
      </c>
      <c r="K8" s="34" t="s">
        <v>217</v>
      </c>
      <c r="L8" s="9" t="str">
        <f>IF(J8="Div by 0", "N/A", IF(K8="N/A","N/A", IF(J8&gt;VALUE(MID(K8,1,2)), "No", IF(J8&lt;-1*VALUE(MID(K8,1,2)), "No", "Yes"))))</f>
        <v>N/A</v>
      </c>
    </row>
    <row r="9" spans="1:12" x14ac:dyDescent="0.25">
      <c r="A9" s="16" t="s">
        <v>681</v>
      </c>
      <c r="B9" s="34" t="s">
        <v>217</v>
      </c>
      <c r="C9" s="34">
        <v>15959</v>
      </c>
      <c r="D9" s="11" t="str">
        <f t="shared" ref="D9:D11" si="0">IF($B9="N/A","N/A",IF(C9&gt;10,"No",IF(C9&lt;-10,"No","Yes")))</f>
        <v>N/A</v>
      </c>
      <c r="E9" s="34">
        <v>15030</v>
      </c>
      <c r="F9" s="11" t="str">
        <f t="shared" ref="F9:F11" si="1">IF($B9="N/A","N/A",IF(E9&gt;10,"No",IF(E9&lt;-10,"No","Yes")))</f>
        <v>N/A</v>
      </c>
      <c r="G9" s="34">
        <v>16113</v>
      </c>
      <c r="H9" s="11" t="str">
        <f t="shared" ref="H9:H11" si="2">IF($B9="N/A","N/A",IF(G9&gt;10,"No",IF(G9&lt;-10,"No","Yes")))</f>
        <v>N/A</v>
      </c>
      <c r="I9" s="12">
        <v>-5.82</v>
      </c>
      <c r="J9" s="12">
        <v>7.2060000000000004</v>
      </c>
      <c r="K9" s="34" t="s">
        <v>217</v>
      </c>
      <c r="L9" s="9" t="str">
        <f t="shared" ref="L9:L11" si="3">IF(J9="Div by 0", "N/A", IF(K9="N/A","N/A", IF(J9&gt;VALUE(MID(K9,1,2)), "No", IF(J9&lt;-1*VALUE(MID(K9,1,2)), "No", "Yes"))))</f>
        <v>N/A</v>
      </c>
    </row>
    <row r="10" spans="1:12" x14ac:dyDescent="0.25">
      <c r="A10" s="16" t="s">
        <v>424</v>
      </c>
      <c r="B10" s="34" t="s">
        <v>217</v>
      </c>
      <c r="C10" s="34">
        <v>24599</v>
      </c>
      <c r="D10" s="11" t="str">
        <f t="shared" si="0"/>
        <v>N/A</v>
      </c>
      <c r="E10" s="34">
        <v>23773</v>
      </c>
      <c r="F10" s="11" t="str">
        <f t="shared" si="1"/>
        <v>N/A</v>
      </c>
      <c r="G10" s="34">
        <v>25910</v>
      </c>
      <c r="H10" s="11" t="str">
        <f t="shared" si="2"/>
        <v>N/A</v>
      </c>
      <c r="I10" s="12">
        <v>-3.36</v>
      </c>
      <c r="J10" s="12">
        <v>8.9890000000000008</v>
      </c>
      <c r="K10" s="34" t="s">
        <v>217</v>
      </c>
      <c r="L10" s="9" t="str">
        <f t="shared" si="3"/>
        <v>N/A</v>
      </c>
    </row>
    <row r="11" spans="1:12" x14ac:dyDescent="0.25">
      <c r="A11" s="16" t="s">
        <v>173</v>
      </c>
      <c r="B11" s="34" t="s">
        <v>217</v>
      </c>
      <c r="C11" s="8">
        <v>18.998679021000001</v>
      </c>
      <c r="D11" s="11" t="str">
        <f t="shared" si="0"/>
        <v>N/A</v>
      </c>
      <c r="E11" s="8">
        <v>17.193585692999999</v>
      </c>
      <c r="F11" s="11" t="str">
        <f t="shared" si="1"/>
        <v>N/A</v>
      </c>
      <c r="G11" s="8">
        <v>17.564986226999999</v>
      </c>
      <c r="H11" s="11" t="str">
        <f t="shared" si="2"/>
        <v>N/A</v>
      </c>
      <c r="I11" s="12">
        <v>-9.5</v>
      </c>
      <c r="J11" s="12">
        <v>2.16</v>
      </c>
      <c r="K11" s="34" t="s">
        <v>217</v>
      </c>
      <c r="L11" s="9" t="str">
        <f t="shared" si="3"/>
        <v>N/A</v>
      </c>
    </row>
    <row r="12" spans="1:12" x14ac:dyDescent="0.25">
      <c r="A12" s="16" t="s">
        <v>144</v>
      </c>
      <c r="B12" s="34" t="s">
        <v>217</v>
      </c>
      <c r="C12" s="34">
        <v>23594.833332999999</v>
      </c>
      <c r="D12" s="11" t="str">
        <f>IF($B12="N/A","N/A",IF(C12&gt;10,"No",IF(C12&lt;-10,"No","Yes")))</f>
        <v>N/A</v>
      </c>
      <c r="E12" s="34">
        <v>22000.5</v>
      </c>
      <c r="F12" s="11" t="str">
        <f>IF($B12="N/A","N/A",IF(E12&gt;10,"No",IF(E12&lt;-10,"No","Yes")))</f>
        <v>N/A</v>
      </c>
      <c r="G12" s="34">
        <v>24406.083332999999</v>
      </c>
      <c r="H12" s="11" t="str">
        <f>IF($B12="N/A","N/A",IF(G12&gt;10,"No",IF(G12&lt;-10,"No","Yes")))</f>
        <v>N/A</v>
      </c>
      <c r="I12" s="12">
        <v>-6.76</v>
      </c>
      <c r="J12" s="12">
        <v>10.93</v>
      </c>
      <c r="K12" s="34" t="s">
        <v>217</v>
      </c>
      <c r="L12" s="9" t="str">
        <f>IF(J12="Div by 0", "N/A", IF(K12="N/A","N/A", IF(J12&gt;VALUE(MID(K12,1,2)), "No", IF(J12&lt;-1*VALUE(MID(K12,1,2)), "No", "Yes"))))</f>
        <v>N/A</v>
      </c>
    </row>
    <row r="13" spans="1:12" s="15" customFormat="1" ht="12.75" customHeight="1" x14ac:dyDescent="0.25">
      <c r="A13" s="2" t="s">
        <v>1655</v>
      </c>
      <c r="B13" s="41" t="s">
        <v>281</v>
      </c>
      <c r="C13" s="13">
        <v>98.980222785999999</v>
      </c>
      <c r="D13" s="11" t="str">
        <f>IF($B13="N/A","N/A",IF(C13&gt;=95,"Yes","No"))</f>
        <v>Yes</v>
      </c>
      <c r="E13" s="13">
        <v>98.717670361000003</v>
      </c>
      <c r="F13" s="11" t="str">
        <f>IF($B13="N/A","N/A",IF(E13&gt;=95,"Yes","No"))</f>
        <v>Yes</v>
      </c>
      <c r="G13" s="13">
        <v>98.711770040999994</v>
      </c>
      <c r="H13" s="11" t="str">
        <f>IF($B13="N/A","N/A",IF(G13&gt;=95,"Yes","No"))</f>
        <v>Yes</v>
      </c>
      <c r="I13" s="12">
        <v>-0.26500000000000001</v>
      </c>
      <c r="J13" s="12">
        <v>-6.0000000000000001E-3</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98.957269601999997</v>
      </c>
      <c r="D14" s="11" t="str">
        <f>IF($B14="N/A","N/A",IF(C14&gt;95,"Yes","No"))</f>
        <v>Yes</v>
      </c>
      <c r="E14" s="57">
        <v>98.676905216999998</v>
      </c>
      <c r="F14" s="11" t="str">
        <f>IF($B14="N/A","N/A",IF(E14&gt;95,"Yes","No"))</f>
        <v>Yes</v>
      </c>
      <c r="G14" s="57">
        <v>98.656178027999999</v>
      </c>
      <c r="H14" s="11" t="str">
        <f>IF($B14="N/A","N/A",IF(G14&gt;95,"Yes","No"))</f>
        <v>Yes</v>
      </c>
      <c r="I14" s="111">
        <v>-0.28299999999999997</v>
      </c>
      <c r="J14" s="111">
        <v>-2.1000000000000001E-2</v>
      </c>
      <c r="K14" s="58" t="s">
        <v>733</v>
      </c>
      <c r="L14" s="11" t="str">
        <f t="shared" si="4"/>
        <v>Yes</v>
      </c>
    </row>
    <row r="15" spans="1:12" s="15" customFormat="1" ht="12.75" customHeight="1" x14ac:dyDescent="0.25">
      <c r="A15" s="2" t="s">
        <v>1658</v>
      </c>
      <c r="B15" s="58" t="s">
        <v>217</v>
      </c>
      <c r="C15" s="57">
        <v>3.2790264000000001E-3</v>
      </c>
      <c r="D15" s="59" t="str">
        <f t="shared" ref="D15:D19" si="5">IF($B15="N/A","N/A",IF(C15&gt;10,"No",IF(C15&lt;-10,"No","Yes")))</f>
        <v>N/A</v>
      </c>
      <c r="E15" s="57">
        <v>8.4188883999999995E-3</v>
      </c>
      <c r="F15" s="59" t="str">
        <f t="shared" ref="F15:F19" si="6">IF($B15="N/A","N/A",IF(E15&gt;10,"No",IF(E15&lt;-10,"No","Yes")))</f>
        <v>N/A</v>
      </c>
      <c r="G15" s="57">
        <v>1.25395518E-2</v>
      </c>
      <c r="H15" s="59" t="str">
        <f t="shared" ref="H15:H19" si="7">IF($B15="N/A","N/A",IF(G15&gt;10,"No",IF(G15&lt;-10,"No","Yes")))</f>
        <v>N/A</v>
      </c>
      <c r="I15" s="111">
        <v>156.69999999999999</v>
      </c>
      <c r="J15" s="111">
        <v>48.95</v>
      </c>
      <c r="K15" s="58" t="s">
        <v>217</v>
      </c>
      <c r="L15" s="11" t="str">
        <f t="shared" si="4"/>
        <v>N/A</v>
      </c>
    </row>
    <row r="16" spans="1:12" s="15" customFormat="1" ht="12.75" customHeight="1" x14ac:dyDescent="0.25">
      <c r="A16" s="2" t="s">
        <v>1659</v>
      </c>
      <c r="B16" s="58" t="s">
        <v>217</v>
      </c>
      <c r="C16" s="57">
        <v>0</v>
      </c>
      <c r="D16" s="59" t="str">
        <f t="shared" si="5"/>
        <v>N/A</v>
      </c>
      <c r="E16" s="57">
        <v>2.2154969999999999E-3</v>
      </c>
      <c r="F16" s="59" t="str">
        <f t="shared" si="6"/>
        <v>N/A</v>
      </c>
      <c r="G16" s="57">
        <v>2.5079104000000001E-3</v>
      </c>
      <c r="H16" s="59" t="str">
        <f t="shared" si="7"/>
        <v>N/A</v>
      </c>
      <c r="I16" s="111" t="s">
        <v>1742</v>
      </c>
      <c r="J16" s="111">
        <v>13.2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1.96741585E-2</v>
      </c>
      <c r="D18" s="11" t="str">
        <f t="shared" si="5"/>
        <v>N/A</v>
      </c>
      <c r="E18" s="13">
        <v>3.0130758600000002E-2</v>
      </c>
      <c r="F18" s="11" t="str">
        <f t="shared" si="6"/>
        <v>N/A</v>
      </c>
      <c r="G18" s="13">
        <v>4.0544550899999997E-2</v>
      </c>
      <c r="H18" s="11" t="str">
        <f t="shared" si="7"/>
        <v>N/A</v>
      </c>
      <c r="I18" s="12">
        <v>53.15</v>
      </c>
      <c r="J18" s="12">
        <v>34.56</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2226</v>
      </c>
      <c r="D20" s="11" t="str">
        <f>IF($B20="N/A","N/A",IF(C20&gt;0,"No",IF(C20&lt;0,"No","Yes")))</f>
        <v>N/A</v>
      </c>
      <c r="E20" s="1">
        <v>2986</v>
      </c>
      <c r="F20" s="11" t="str">
        <f>IF($B20="N/A","N/A",IF(E20&gt;0,"No",IF(E20&lt;0,"No","Yes")))</f>
        <v>N/A</v>
      </c>
      <c r="G20" s="1">
        <v>3215</v>
      </c>
      <c r="H20" s="11" t="str">
        <f>IF($B20="N/A","N/A",IF(G20&gt;0,"No",IF(G20&lt;0,"No","Yes")))</f>
        <v>N/A</v>
      </c>
      <c r="I20" s="12">
        <v>34.14</v>
      </c>
      <c r="J20" s="12">
        <v>7.6689999999999996</v>
      </c>
      <c r="K20" s="41" t="s">
        <v>217</v>
      </c>
      <c r="L20" s="11" t="str">
        <f t="shared" si="4"/>
        <v>N/A</v>
      </c>
    </row>
    <row r="21" spans="1:12" s="15" customFormat="1" x14ac:dyDescent="0.25">
      <c r="A21" s="2" t="s">
        <v>1664</v>
      </c>
      <c r="B21" s="41" t="s">
        <v>282</v>
      </c>
      <c r="C21" s="13">
        <v>1.0427303984</v>
      </c>
      <c r="D21" s="11" t="str">
        <f>IF($B21="N/A","N/A",IF(C21&gt;=5,"No",IF(C21&lt;0,"No","Yes")))</f>
        <v>Yes</v>
      </c>
      <c r="E21" s="13">
        <v>1.3230947834</v>
      </c>
      <c r="F21" s="11" t="str">
        <f>IF($B21="N/A","N/A",IF(E21&gt;=5,"No",IF(E21&lt;0,"No","Yes")))</f>
        <v>Yes</v>
      </c>
      <c r="G21" s="13">
        <v>1.3438219718</v>
      </c>
      <c r="H21" s="11" t="str">
        <f>IF($B21="N/A","N/A",IF(G21&gt;=5,"No",IF(G21&lt;0,"No","Yes")))</f>
        <v>Yes</v>
      </c>
      <c r="I21" s="12">
        <v>26.89</v>
      </c>
      <c r="J21" s="12">
        <v>1.5669999999999999</v>
      </c>
      <c r="K21" s="11" t="s">
        <v>217</v>
      </c>
      <c r="L21" s="11" t="str">
        <f t="shared" si="4"/>
        <v>N/A</v>
      </c>
    </row>
    <row r="22" spans="1:12" s="15" customFormat="1" ht="12.75" customHeight="1" x14ac:dyDescent="0.25">
      <c r="A22" s="4" t="s">
        <v>1665</v>
      </c>
      <c r="B22" s="58" t="s">
        <v>217</v>
      </c>
      <c r="C22" s="57">
        <v>91.329739442999994</v>
      </c>
      <c r="D22" s="59" t="str">
        <f t="shared" ref="D22:D25" si="8">IF($B22="N/A","N/A",IF(C22&gt;10,"No",IF(C22&lt;-10,"No","Yes")))</f>
        <v>N/A</v>
      </c>
      <c r="E22" s="57">
        <v>79.872739451000001</v>
      </c>
      <c r="F22" s="59" t="str">
        <f t="shared" ref="F22:F25" si="9">IF($B22="N/A","N/A",IF(E22&gt;10,"No",IF(E22&lt;-10,"No","Yes")))</f>
        <v>N/A</v>
      </c>
      <c r="G22" s="57">
        <v>78.600311042000001</v>
      </c>
      <c r="H22" s="59" t="str">
        <f t="shared" ref="H22:H25" si="10">IF($B22="N/A","N/A",IF(G22&gt;10,"No",IF(G22&lt;-10,"No","Yes")))</f>
        <v>N/A</v>
      </c>
      <c r="I22" s="12">
        <v>-12.5</v>
      </c>
      <c r="J22" s="12">
        <v>-1.59</v>
      </c>
      <c r="K22" s="58" t="s">
        <v>217</v>
      </c>
      <c r="L22" s="11" t="str">
        <f t="shared" si="4"/>
        <v>N/A</v>
      </c>
    </row>
    <row r="23" spans="1:12" s="15" customFormat="1" ht="12.75" customHeight="1" x14ac:dyDescent="0.25">
      <c r="A23" s="4" t="s">
        <v>1666</v>
      </c>
      <c r="B23" s="58" t="s">
        <v>217</v>
      </c>
      <c r="C23" s="57">
        <v>34.366576819000002</v>
      </c>
      <c r="D23" s="59" t="str">
        <f t="shared" si="8"/>
        <v>N/A</v>
      </c>
      <c r="E23" s="57">
        <v>23.777628934999999</v>
      </c>
      <c r="F23" s="59" t="str">
        <f t="shared" si="9"/>
        <v>N/A</v>
      </c>
      <c r="G23" s="57">
        <v>24.541213064000001</v>
      </c>
      <c r="H23" s="59" t="str">
        <f t="shared" si="10"/>
        <v>N/A</v>
      </c>
      <c r="I23" s="12">
        <v>-30.8</v>
      </c>
      <c r="J23" s="12">
        <v>3.2109999999999999</v>
      </c>
      <c r="K23" s="58" t="s">
        <v>217</v>
      </c>
      <c r="L23" s="11" t="str">
        <f t="shared" si="4"/>
        <v>N/A</v>
      </c>
    </row>
    <row r="24" spans="1:12" s="15" customFormat="1" ht="12.75" customHeight="1" x14ac:dyDescent="0.25">
      <c r="A24" s="4" t="s">
        <v>1667</v>
      </c>
      <c r="B24" s="58" t="s">
        <v>217</v>
      </c>
      <c r="C24" s="57">
        <v>6.8733153638999998</v>
      </c>
      <c r="D24" s="59" t="str">
        <f t="shared" si="8"/>
        <v>N/A</v>
      </c>
      <c r="E24" s="57">
        <v>5.4588077695999999</v>
      </c>
      <c r="F24" s="59" t="str">
        <f t="shared" si="9"/>
        <v>N/A</v>
      </c>
      <c r="G24" s="57">
        <v>5.1010886470000001</v>
      </c>
      <c r="H24" s="59" t="str">
        <f t="shared" si="10"/>
        <v>N/A</v>
      </c>
      <c r="I24" s="12">
        <v>-20.6</v>
      </c>
      <c r="J24" s="12">
        <v>-6.55</v>
      </c>
      <c r="K24" s="58" t="s">
        <v>217</v>
      </c>
      <c r="L24" s="11" t="str">
        <f t="shared" si="4"/>
        <v>N/A</v>
      </c>
    </row>
    <row r="25" spans="1:12" s="15" customFormat="1" ht="12.75" customHeight="1" x14ac:dyDescent="0.25">
      <c r="A25" s="4" t="s">
        <v>1668</v>
      </c>
      <c r="B25" s="58" t="s">
        <v>217</v>
      </c>
      <c r="C25" s="57">
        <v>8.9847259700000001E-2</v>
      </c>
      <c r="D25" s="59" t="str">
        <f t="shared" si="8"/>
        <v>N/A</v>
      </c>
      <c r="E25" s="57">
        <v>0</v>
      </c>
      <c r="F25" s="59" t="str">
        <f t="shared" si="9"/>
        <v>N/A</v>
      </c>
      <c r="G25" s="57">
        <v>3.11041991E-2</v>
      </c>
      <c r="H25" s="59" t="str">
        <f t="shared" si="10"/>
        <v>N/A</v>
      </c>
      <c r="I25" s="12">
        <v>-100</v>
      </c>
      <c r="J25" s="12" t="s">
        <v>1742</v>
      </c>
      <c r="K25" s="58" t="s">
        <v>217</v>
      </c>
      <c r="L25" s="11" t="str">
        <f t="shared" si="4"/>
        <v>N/A</v>
      </c>
    </row>
    <row r="26" spans="1:12" x14ac:dyDescent="0.25">
      <c r="A26" s="2" t="s">
        <v>1669</v>
      </c>
      <c r="B26" s="41" t="s">
        <v>221</v>
      </c>
      <c r="C26" s="1">
        <v>0</v>
      </c>
      <c r="D26" s="11" t="str">
        <f>IF($B26="N/A","N/A",IF(C26&gt;0,"No",IF(C26&lt;0,"No","Yes")))</f>
        <v>Yes</v>
      </c>
      <c r="E26" s="1">
        <v>1243</v>
      </c>
      <c r="F26" s="11" t="str">
        <f>IF($B26="N/A","N/A",IF(E26&gt;0,"No",IF(E26&lt;0,"No","Yes")))</f>
        <v>No</v>
      </c>
      <c r="G26" s="1">
        <v>2466</v>
      </c>
      <c r="H26" s="11" t="str">
        <f>IF($B26="N/A","N/A",IF(G26&gt;0,"No",IF(G26&lt;0,"No","Yes")))</f>
        <v>No</v>
      </c>
      <c r="I26" s="12" t="s">
        <v>1742</v>
      </c>
      <c r="J26" s="12">
        <v>98.39</v>
      </c>
      <c r="K26" s="41" t="s">
        <v>217</v>
      </c>
      <c r="L26" s="9" t="str">
        <f t="shared" ref="L26:L74" si="11">IF(J26="Div by 0", "N/A", IF(K26="N/A","N/A", IF(J26&gt;VALUE(MID(K26,1,2)), "No", IF(J26&lt;-1*VALUE(MID(K26,1,2)), "No", "Yes"))))</f>
        <v>N/A</v>
      </c>
    </row>
    <row r="27" spans="1:12" x14ac:dyDescent="0.25">
      <c r="A27" s="6" t="s">
        <v>149</v>
      </c>
      <c r="B27" s="41" t="s">
        <v>283</v>
      </c>
      <c r="C27" s="8">
        <v>0</v>
      </c>
      <c r="D27" s="11" t="str">
        <f>IF($B27="N/A","N/A",IF(C27&gt;=10,"No",IF(C27&lt;0,"No","Yes")))</f>
        <v>Yes</v>
      </c>
      <c r="E27" s="8">
        <v>1.1019881869999999</v>
      </c>
      <c r="F27" s="11" t="str">
        <f>IF($B27="N/A","N/A",IF(E27&gt;=10,"No",IF(E27&lt;0,"No","Yes")))</f>
        <v>Yes</v>
      </c>
      <c r="G27" s="8">
        <v>2.0623382920000002</v>
      </c>
      <c r="H27" s="11" t="str">
        <f>IF($B27="N/A","N/A",IF(G27&gt;=10,"No",IF(G27&lt;0,"No","Yes")))</f>
        <v>Yes</v>
      </c>
      <c r="I27" s="12" t="s">
        <v>1742</v>
      </c>
      <c r="J27" s="12">
        <v>87.15</v>
      </c>
      <c r="K27" s="41" t="s">
        <v>217</v>
      </c>
      <c r="L27" s="9" t="str">
        <f t="shared" si="11"/>
        <v>N/A</v>
      </c>
    </row>
    <row r="28" spans="1:12" x14ac:dyDescent="0.25">
      <c r="A28" s="2" t="s">
        <v>425</v>
      </c>
      <c r="B28" s="33" t="s">
        <v>217</v>
      </c>
      <c r="C28" s="13" t="s">
        <v>1742</v>
      </c>
      <c r="D28" s="59" t="str">
        <f t="shared" ref="D28:D31" si="12">IF($B28="N/A","N/A",IF(C28&gt;10,"No",IF(C28&lt;-10,"No","Yes")))</f>
        <v>N/A</v>
      </c>
      <c r="E28" s="13">
        <v>3.6590269401</v>
      </c>
      <c r="F28" s="11" t="str">
        <f t="shared" ref="F28:F31" si="13">IF($B28="N/A","N/A",IF(E28&gt;10,"No",IF(E28&lt;-10,"No","Yes")))</f>
        <v>N/A</v>
      </c>
      <c r="G28" s="13">
        <v>3.8508309688</v>
      </c>
      <c r="H28" s="11" t="str">
        <f t="shared" ref="H28:H31" si="14">IF($B28="N/A","N/A",IF(G28&gt;10,"No",IF(G28&lt;-10,"No","Yes")))</f>
        <v>N/A</v>
      </c>
      <c r="I28" s="12" t="s">
        <v>1742</v>
      </c>
      <c r="J28" s="12">
        <v>5.242</v>
      </c>
      <c r="K28" s="41" t="s">
        <v>217</v>
      </c>
      <c r="L28" s="9" t="str">
        <f t="shared" si="11"/>
        <v>N/A</v>
      </c>
    </row>
    <row r="29" spans="1:12" x14ac:dyDescent="0.25">
      <c r="A29" s="2" t="s">
        <v>426</v>
      </c>
      <c r="B29" s="33" t="s">
        <v>217</v>
      </c>
      <c r="C29" s="13" t="s">
        <v>1742</v>
      </c>
      <c r="D29" s="59" t="str">
        <f t="shared" si="12"/>
        <v>N/A</v>
      </c>
      <c r="E29" s="13">
        <v>0.1206272618</v>
      </c>
      <c r="F29" s="11" t="str">
        <f t="shared" si="13"/>
        <v>N/A</v>
      </c>
      <c r="G29" s="13">
        <v>2.02675314E-2</v>
      </c>
      <c r="H29" s="11" t="str">
        <f t="shared" si="14"/>
        <v>N/A</v>
      </c>
      <c r="I29" s="12" t="s">
        <v>1742</v>
      </c>
      <c r="J29" s="12">
        <v>-83.2</v>
      </c>
      <c r="K29" s="41" t="s">
        <v>217</v>
      </c>
      <c r="L29" s="9" t="str">
        <f t="shared" si="11"/>
        <v>N/A</v>
      </c>
    </row>
    <row r="30" spans="1:12" x14ac:dyDescent="0.25">
      <c r="A30" s="2" t="s">
        <v>422</v>
      </c>
      <c r="B30" s="33" t="s">
        <v>217</v>
      </c>
      <c r="C30" s="13" t="s">
        <v>1742</v>
      </c>
      <c r="D30" s="59" t="str">
        <f t="shared" si="12"/>
        <v>N/A</v>
      </c>
      <c r="E30" s="13">
        <v>0.1206272618</v>
      </c>
      <c r="F30" s="11" t="str">
        <f t="shared" si="13"/>
        <v>N/A</v>
      </c>
      <c r="G30" s="13">
        <v>6.0802594199999997E-2</v>
      </c>
      <c r="H30" s="11" t="str">
        <f t="shared" si="14"/>
        <v>N/A</v>
      </c>
      <c r="I30" s="12" t="s">
        <v>1742</v>
      </c>
      <c r="J30" s="12">
        <v>-49.6</v>
      </c>
      <c r="K30" s="41" t="s">
        <v>217</v>
      </c>
      <c r="L30" s="9" t="str">
        <f t="shared" si="11"/>
        <v>N/A</v>
      </c>
    </row>
    <row r="31" spans="1:12" x14ac:dyDescent="0.25">
      <c r="A31" s="2" t="s">
        <v>423</v>
      </c>
      <c r="B31" s="33" t="s">
        <v>217</v>
      </c>
      <c r="C31" s="13" t="s">
        <v>1742</v>
      </c>
      <c r="D31" s="59" t="str">
        <f t="shared" si="12"/>
        <v>N/A</v>
      </c>
      <c r="E31" s="13">
        <v>1.0454362686000001</v>
      </c>
      <c r="F31" s="11" t="str">
        <f t="shared" si="13"/>
        <v>N/A</v>
      </c>
      <c r="G31" s="13">
        <v>0.8512363194</v>
      </c>
      <c r="H31" s="11" t="str">
        <f t="shared" si="14"/>
        <v>N/A</v>
      </c>
      <c r="I31" s="12" t="s">
        <v>1742</v>
      </c>
      <c r="J31" s="12">
        <v>-18.600000000000001</v>
      </c>
      <c r="K31" s="41" t="s">
        <v>217</v>
      </c>
      <c r="L31" s="9" t="str">
        <f t="shared" si="11"/>
        <v>N/A</v>
      </c>
    </row>
    <row r="32" spans="1:12" x14ac:dyDescent="0.25">
      <c r="A32" s="2" t="s">
        <v>948</v>
      </c>
      <c r="B32" s="33" t="s">
        <v>217</v>
      </c>
      <c r="C32" s="57">
        <v>20.338395525999999</v>
      </c>
      <c r="D32" s="59" t="str">
        <f>IF($B32="N/A","N/A",IF(C32&gt;10,"No",IF(C32&lt;-10,"No","Yes")))</f>
        <v>N/A</v>
      </c>
      <c r="E32" s="57">
        <v>21.355618279000002</v>
      </c>
      <c r="F32" s="59" t="str">
        <f>IF($B32="N/A","N/A",IF(E32&gt;10,"No",IF(E32&lt;-10,"No","Yes")))</f>
        <v>N/A</v>
      </c>
      <c r="G32" s="57">
        <v>21.203546185</v>
      </c>
      <c r="H32" s="59" t="str">
        <f>IF($B32="N/A","N/A",IF(G32&gt;10,"No",IF(G32&lt;-10,"No","Yes")))</f>
        <v>N/A</v>
      </c>
      <c r="I32" s="12">
        <v>5.0010000000000003</v>
      </c>
      <c r="J32" s="12">
        <v>-0.71199999999999997</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92.569726153999994</v>
      </c>
      <c r="D34" s="11" t="str">
        <f>IF($B34="N/A","N/A",IF(C34&gt;=98,"Yes","No"))</f>
        <v>No</v>
      </c>
      <c r="E34" s="13">
        <v>98.775273282000001</v>
      </c>
      <c r="F34" s="11" t="str">
        <f>IF($B34="N/A","N/A",IF(E34&gt;=98,"Yes","No"))</f>
        <v>Yes</v>
      </c>
      <c r="G34" s="13">
        <v>98.389921544000003</v>
      </c>
      <c r="H34" s="11" t="str">
        <f>IF($B34="N/A","N/A",IF(G34&gt;=98,"Yes","No"))</f>
        <v>Yes</v>
      </c>
      <c r="I34" s="12">
        <v>6.7039999999999997</v>
      </c>
      <c r="J34" s="12">
        <v>-0.39</v>
      </c>
      <c r="K34" s="41" t="s">
        <v>733</v>
      </c>
      <c r="L34" s="9" t="str">
        <f t="shared" si="11"/>
        <v>Yes</v>
      </c>
    </row>
    <row r="35" spans="1:12" x14ac:dyDescent="0.25">
      <c r="A35" s="2" t="s">
        <v>18</v>
      </c>
      <c r="B35" s="41" t="s">
        <v>281</v>
      </c>
      <c r="C35" s="13">
        <v>99.999531567999995</v>
      </c>
      <c r="D35" s="11" t="str">
        <f>IF($B35="N/A","N/A",IF(C35&gt;=95,"Yes","No"))</f>
        <v>Yes</v>
      </c>
      <c r="E35" s="13">
        <v>99.998670701999998</v>
      </c>
      <c r="F35" s="11" t="str">
        <f>IF($B35="N/A","N/A",IF(E35&gt;=95,"Yes","No"))</f>
        <v>Yes</v>
      </c>
      <c r="G35" s="13">
        <v>100</v>
      </c>
      <c r="H35" s="11" t="str">
        <f>IF($B35="N/A","N/A",IF(G35&gt;=95,"Yes","No"))</f>
        <v>Yes</v>
      </c>
      <c r="I35" s="12">
        <v>-1E-3</v>
      </c>
      <c r="J35" s="12">
        <v>1.2999999999999999E-3</v>
      </c>
      <c r="K35" s="41" t="s">
        <v>733</v>
      </c>
      <c r="L35" s="9" t="str">
        <f t="shared" si="11"/>
        <v>Yes</v>
      </c>
    </row>
    <row r="36" spans="1:12" x14ac:dyDescent="0.25">
      <c r="A36" s="2" t="s">
        <v>23</v>
      </c>
      <c r="B36" s="33" t="s">
        <v>217</v>
      </c>
      <c r="C36" s="13">
        <v>36.717600877000002</v>
      </c>
      <c r="D36" s="11" t="str">
        <f t="shared" ref="D36:D41" si="15">IF($B36="N/A","N/A",IF(C36&gt;10,"No",IF(C36&lt;-10,"No","Yes")))</f>
        <v>N/A</v>
      </c>
      <c r="E36" s="13">
        <v>36.595135655</v>
      </c>
      <c r="F36" s="11" t="str">
        <f t="shared" ref="F36:F41" si="16">IF($B36="N/A","N/A",IF(E36&gt;10,"No",IF(E36&lt;-10,"No","Yes")))</f>
        <v>N/A</v>
      </c>
      <c r="G36" s="13">
        <v>34.696939931000003</v>
      </c>
      <c r="H36" s="11" t="str">
        <f t="shared" ref="H36:H41" si="17">IF($B36="N/A","N/A",IF(G36&gt;10,"No",IF(G36&lt;-10,"No","Yes")))</f>
        <v>N/A</v>
      </c>
      <c r="I36" s="12">
        <v>-0.33400000000000002</v>
      </c>
      <c r="J36" s="12">
        <v>-5.19</v>
      </c>
      <c r="K36" s="41" t="s">
        <v>733</v>
      </c>
      <c r="L36" s="9" t="str">
        <f t="shared" si="11"/>
        <v>Yes</v>
      </c>
    </row>
    <row r="37" spans="1:12" x14ac:dyDescent="0.25">
      <c r="A37" s="2" t="s">
        <v>24</v>
      </c>
      <c r="B37" s="33" t="s">
        <v>217</v>
      </c>
      <c r="C37" s="13">
        <v>7.7019646052999997</v>
      </c>
      <c r="D37" s="11" t="str">
        <f t="shared" si="15"/>
        <v>N/A</v>
      </c>
      <c r="E37" s="13">
        <v>7.2451181524999999</v>
      </c>
      <c r="F37" s="11" t="str">
        <f t="shared" si="16"/>
        <v>N/A</v>
      </c>
      <c r="G37" s="13">
        <v>6.8595528396000001</v>
      </c>
      <c r="H37" s="11" t="str">
        <f t="shared" si="17"/>
        <v>N/A</v>
      </c>
      <c r="I37" s="12">
        <v>-5.93</v>
      </c>
      <c r="J37" s="12">
        <v>-5.32</v>
      </c>
      <c r="K37" s="41" t="s">
        <v>733</v>
      </c>
      <c r="L37" s="9" t="str">
        <f t="shared" si="11"/>
        <v>Yes</v>
      </c>
    </row>
    <row r="38" spans="1:12" x14ac:dyDescent="0.25">
      <c r="A38" s="2" t="s">
        <v>25</v>
      </c>
      <c r="B38" s="33" t="s">
        <v>217</v>
      </c>
      <c r="C38" s="13">
        <v>0.3185339941</v>
      </c>
      <c r="D38" s="11" t="str">
        <f t="shared" si="15"/>
        <v>N/A</v>
      </c>
      <c r="E38" s="13">
        <v>0.32257635709999999</v>
      </c>
      <c r="F38" s="11" t="str">
        <f t="shared" si="16"/>
        <v>N/A</v>
      </c>
      <c r="G38" s="13">
        <v>0.3101449154</v>
      </c>
      <c r="H38" s="11" t="str">
        <f t="shared" si="17"/>
        <v>N/A</v>
      </c>
      <c r="I38" s="12">
        <v>1.2689999999999999</v>
      </c>
      <c r="J38" s="12">
        <v>-3.85</v>
      </c>
      <c r="K38" s="41" t="s">
        <v>733</v>
      </c>
      <c r="L38" s="9" t="str">
        <f t="shared" si="11"/>
        <v>Yes</v>
      </c>
    </row>
    <row r="39" spans="1:12" x14ac:dyDescent="0.25">
      <c r="A39" s="2" t="s">
        <v>26</v>
      </c>
      <c r="B39" s="41" t="s">
        <v>217</v>
      </c>
      <c r="C39" s="13">
        <v>1.7622424793</v>
      </c>
      <c r="D39" s="11" t="str">
        <f t="shared" si="15"/>
        <v>N/A</v>
      </c>
      <c r="E39" s="13">
        <v>1.7497994975</v>
      </c>
      <c r="F39" s="11" t="str">
        <f t="shared" si="16"/>
        <v>N/A</v>
      </c>
      <c r="G39" s="13">
        <v>1.6911675577</v>
      </c>
      <c r="H39" s="11" t="str">
        <f t="shared" si="17"/>
        <v>N/A</v>
      </c>
      <c r="I39" s="12">
        <v>-0.70599999999999996</v>
      </c>
      <c r="J39" s="12">
        <v>-3.35</v>
      </c>
      <c r="K39" s="41" t="s">
        <v>217</v>
      </c>
      <c r="L39" s="9" t="str">
        <f t="shared" si="11"/>
        <v>N/A</v>
      </c>
    </row>
    <row r="40" spans="1:12" x14ac:dyDescent="0.25">
      <c r="A40" s="2" t="s">
        <v>60</v>
      </c>
      <c r="B40" s="41" t="s">
        <v>217</v>
      </c>
      <c r="C40" s="13">
        <v>0</v>
      </c>
      <c r="D40" s="11" t="str">
        <f t="shared" si="15"/>
        <v>N/A</v>
      </c>
      <c r="E40" s="13">
        <v>0</v>
      </c>
      <c r="F40" s="11" t="str">
        <f t="shared" si="16"/>
        <v>N/A</v>
      </c>
      <c r="G40" s="13">
        <v>0</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53.499658044</v>
      </c>
      <c r="D42" s="11" t="str">
        <f>IF($B42="N/A","N/A",IF(C42&gt;=5,"No",IF(C42&lt;0,"No","Yes")))</f>
        <v>No</v>
      </c>
      <c r="E42" s="13">
        <v>54.087370337999999</v>
      </c>
      <c r="F42" s="11" t="str">
        <f>IF($B42="N/A","N/A",IF(E42&gt;=5,"No",IF(E42&lt;0,"No","Yes")))</f>
        <v>No</v>
      </c>
      <c r="G42" s="13">
        <v>56.442194755999999</v>
      </c>
      <c r="H42" s="11" t="str">
        <f>IF($B42="N/A","N/A",IF(G42&gt;=5,"No",IF(G42&lt;0,"No","Yes")))</f>
        <v>No</v>
      </c>
      <c r="I42" s="12">
        <v>1.099</v>
      </c>
      <c r="J42" s="12">
        <v>4.3540000000000001</v>
      </c>
      <c r="K42" s="41" t="s">
        <v>733</v>
      </c>
      <c r="L42" s="9" t="str">
        <f t="shared" si="11"/>
        <v>Yes</v>
      </c>
    </row>
    <row r="43" spans="1:12" x14ac:dyDescent="0.25">
      <c r="A43" s="2" t="s">
        <v>63</v>
      </c>
      <c r="B43" s="41" t="s">
        <v>217</v>
      </c>
      <c r="C43" s="13">
        <v>17.573239396999998</v>
      </c>
      <c r="D43" s="11" t="str">
        <f>IF($B43="N/A","N/A",IF(C43&gt;10,"No",IF(C43&lt;-10,"No","Yes")))</f>
        <v>N/A</v>
      </c>
      <c r="E43" s="13">
        <v>16.344164159000002</v>
      </c>
      <c r="F43" s="11" t="str">
        <f>IF($B43="N/A","N/A",IF(E43&gt;10,"No",IF(E43&lt;-10,"No","Yes")))</f>
        <v>N/A</v>
      </c>
      <c r="G43" s="13">
        <v>15.614667932</v>
      </c>
      <c r="H43" s="11" t="str">
        <f>IF($B43="N/A","N/A",IF(G43&gt;10,"No",IF(G43&lt;-10,"No","Yes")))</f>
        <v>N/A</v>
      </c>
      <c r="I43" s="12">
        <v>-6.99</v>
      </c>
      <c r="J43" s="12">
        <v>-4.46</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3.0776005022000001</v>
      </c>
      <c r="D45" s="11" t="str">
        <f>IF($B45="N/A","N/A",IF(C45&gt;8,"No",IF(C45&lt;2,"No","Yes")))</f>
        <v>Yes</v>
      </c>
      <c r="E45" s="8">
        <v>2.9328748731999998</v>
      </c>
      <c r="F45" s="11" t="str">
        <f>IF($B45="N/A","N/A",IF(E45&gt;8,"No",IF(E45&lt;2,"No","Yes")))</f>
        <v>Yes</v>
      </c>
      <c r="G45" s="8">
        <v>2.6876439435999999</v>
      </c>
      <c r="H45" s="11" t="str">
        <f>IF($B45="N/A","N/A",IF(G45&gt;8,"No",IF(G45&lt;2,"No","Yes")))</f>
        <v>Yes</v>
      </c>
      <c r="I45" s="12">
        <v>-4.7</v>
      </c>
      <c r="J45" s="12">
        <v>-8.36</v>
      </c>
      <c r="K45" s="41" t="s">
        <v>733</v>
      </c>
      <c r="L45" s="9" t="str">
        <f t="shared" si="11"/>
        <v>Yes</v>
      </c>
    </row>
    <row r="46" spans="1:12" x14ac:dyDescent="0.25">
      <c r="A46" s="3" t="s">
        <v>174</v>
      </c>
      <c r="B46" s="33" t="s">
        <v>217</v>
      </c>
      <c r="C46" s="8">
        <v>14.141035609999999</v>
      </c>
      <c r="D46" s="11" t="str">
        <f t="shared" ref="D46:D53" si="18">IF($B46="N/A","N/A",IF(C46&gt;10,"No",IF(C46&lt;-10,"No","Yes")))</f>
        <v>N/A</v>
      </c>
      <c r="E46" s="8">
        <v>14.618292028999999</v>
      </c>
      <c r="F46" s="11" t="str">
        <f t="shared" ref="F46:F53" si="19">IF($B46="N/A","N/A",IF(E46&gt;10,"No",IF(E46&lt;-10,"No","Yes")))</f>
        <v>N/A</v>
      </c>
      <c r="G46" s="8">
        <v>14.515785206</v>
      </c>
      <c r="H46" s="11" t="str">
        <f t="shared" ref="H46:H53" si="20">IF($B46="N/A","N/A",IF(G46&gt;10,"No",IF(G46&lt;-10,"No","Yes")))</f>
        <v>N/A</v>
      </c>
      <c r="I46" s="12">
        <v>3.375</v>
      </c>
      <c r="J46" s="12">
        <v>-0.70099999999999996</v>
      </c>
      <c r="K46" s="41" t="s">
        <v>733</v>
      </c>
      <c r="L46" s="9" t="str">
        <f>IF(J46="Div by 0", "N/A", IF(OR(J46="N/A",K46="N/A"),"N/A", IF(J46&gt;VALUE(MID(K46,1,2)), "No", IF(J46&lt;-1*VALUE(MID(K46,1,2)), "No", "Yes"))))</f>
        <v>Yes</v>
      </c>
    </row>
    <row r="47" spans="1:12" x14ac:dyDescent="0.25">
      <c r="A47" s="3" t="s">
        <v>175</v>
      </c>
      <c r="B47" s="33" t="s">
        <v>217</v>
      </c>
      <c r="C47" s="8">
        <v>30.032134459000002</v>
      </c>
      <c r="D47" s="11" t="str">
        <f t="shared" si="18"/>
        <v>N/A</v>
      </c>
      <c r="E47" s="8">
        <v>28.74031274</v>
      </c>
      <c r="F47" s="11" t="str">
        <f t="shared" si="19"/>
        <v>N/A</v>
      </c>
      <c r="G47" s="8">
        <v>28.496549533</v>
      </c>
      <c r="H47" s="11" t="str">
        <f t="shared" si="20"/>
        <v>N/A</v>
      </c>
      <c r="I47" s="12">
        <v>-4.3</v>
      </c>
      <c r="J47" s="12">
        <v>-0.84799999999999998</v>
      </c>
      <c r="K47" s="41" t="s">
        <v>733</v>
      </c>
      <c r="L47" s="9" t="str">
        <f>IF(J47="Div by 0", "N/A", IF(OR(J47="N/A",K47="N/A"),"N/A", IF(J47&gt;VALUE(MID(K47,1,2)), "No", IF(J47&lt;-1*VALUE(MID(K47,1,2)), "No", "Yes"))))</f>
        <v>Yes</v>
      </c>
    </row>
    <row r="48" spans="1:12" x14ac:dyDescent="0.25">
      <c r="A48" s="3" t="s">
        <v>176</v>
      </c>
      <c r="B48" s="33" t="s">
        <v>217</v>
      </c>
      <c r="C48" s="8">
        <v>2.8387000065999999</v>
      </c>
      <c r="D48" s="11" t="str">
        <f t="shared" si="18"/>
        <v>N/A</v>
      </c>
      <c r="E48" s="8">
        <v>2.7458869299000002</v>
      </c>
      <c r="F48" s="11" t="str">
        <f t="shared" si="19"/>
        <v>N/A</v>
      </c>
      <c r="G48" s="8">
        <v>2.6797022274</v>
      </c>
      <c r="H48" s="11" t="str">
        <f t="shared" si="20"/>
        <v>N/A</v>
      </c>
      <c r="I48" s="12">
        <v>-3.27</v>
      </c>
      <c r="J48" s="12">
        <v>-2.41</v>
      </c>
      <c r="K48" s="41" t="s">
        <v>733</v>
      </c>
      <c r="L48" s="9" t="str">
        <f t="shared" ref="L48:L57" si="21">IF(J48="Div by 0", "N/A", IF(OR(J48="N/A",K48="N/A"),"N/A", IF(J48&gt;VALUE(MID(K48,1,2)), "No", IF(J48&lt;-1*VALUE(MID(K48,1,2)), "No", "Yes"))))</f>
        <v>Yes</v>
      </c>
    </row>
    <row r="49" spans="1:12" x14ac:dyDescent="0.25">
      <c r="A49" s="3" t="s">
        <v>177</v>
      </c>
      <c r="B49" s="33" t="s">
        <v>217</v>
      </c>
      <c r="C49" s="8">
        <v>25.553921247000002</v>
      </c>
      <c r="D49" s="11" t="str">
        <f t="shared" si="18"/>
        <v>N/A</v>
      </c>
      <c r="E49" s="8">
        <v>25.142788779</v>
      </c>
      <c r="F49" s="11" t="str">
        <f t="shared" si="19"/>
        <v>N/A</v>
      </c>
      <c r="G49" s="8">
        <v>25.764599173000001</v>
      </c>
      <c r="H49" s="11" t="str">
        <f t="shared" si="20"/>
        <v>N/A</v>
      </c>
      <c r="I49" s="12">
        <v>-1.61</v>
      </c>
      <c r="J49" s="12">
        <v>2.4729999999999999</v>
      </c>
      <c r="K49" s="41" t="s">
        <v>733</v>
      </c>
      <c r="L49" s="9" t="str">
        <f t="shared" si="21"/>
        <v>Yes</v>
      </c>
    </row>
    <row r="50" spans="1:12" x14ac:dyDescent="0.25">
      <c r="A50" s="3" t="s">
        <v>178</v>
      </c>
      <c r="B50" s="33" t="s">
        <v>217</v>
      </c>
      <c r="C50" s="8">
        <v>12.940911944</v>
      </c>
      <c r="D50" s="11" t="str">
        <f t="shared" si="18"/>
        <v>N/A</v>
      </c>
      <c r="E50" s="8">
        <v>13.207020467</v>
      </c>
      <c r="F50" s="11" t="str">
        <f t="shared" si="19"/>
        <v>N/A</v>
      </c>
      <c r="G50" s="8">
        <v>13.651392099000001</v>
      </c>
      <c r="H50" s="11" t="str">
        <f t="shared" si="20"/>
        <v>N/A</v>
      </c>
      <c r="I50" s="12">
        <v>2.056</v>
      </c>
      <c r="J50" s="12">
        <v>3.3650000000000002</v>
      </c>
      <c r="K50" s="41" t="s">
        <v>733</v>
      </c>
      <c r="L50" s="9" t="str">
        <f t="shared" si="21"/>
        <v>Yes</v>
      </c>
    </row>
    <row r="51" spans="1:12" x14ac:dyDescent="0.25">
      <c r="A51" s="3" t="s">
        <v>179</v>
      </c>
      <c r="B51" s="33" t="s">
        <v>217</v>
      </c>
      <c r="C51" s="8">
        <v>4.1315732769000002</v>
      </c>
      <c r="D51" s="11" t="str">
        <f t="shared" si="18"/>
        <v>N/A</v>
      </c>
      <c r="E51" s="8">
        <v>4.0463836442999996</v>
      </c>
      <c r="F51" s="11" t="str">
        <f t="shared" si="19"/>
        <v>N/A</v>
      </c>
      <c r="G51" s="8">
        <v>3.9441070375999998</v>
      </c>
      <c r="H51" s="11" t="str">
        <f t="shared" si="20"/>
        <v>N/A</v>
      </c>
      <c r="I51" s="12">
        <v>-2.06</v>
      </c>
      <c r="J51" s="12">
        <v>-2.5299999999999998</v>
      </c>
      <c r="K51" s="41" t="s">
        <v>733</v>
      </c>
      <c r="L51" s="9" t="str">
        <f t="shared" si="21"/>
        <v>Yes</v>
      </c>
    </row>
    <row r="52" spans="1:12" x14ac:dyDescent="0.25">
      <c r="A52" s="3" t="s">
        <v>180</v>
      </c>
      <c r="B52" s="33" t="s">
        <v>217</v>
      </c>
      <c r="C52" s="8">
        <v>3.8865831607999999</v>
      </c>
      <c r="D52" s="11" t="str">
        <f t="shared" si="18"/>
        <v>N/A</v>
      </c>
      <c r="E52" s="8">
        <v>4.0893642853000003</v>
      </c>
      <c r="F52" s="11" t="str">
        <f t="shared" si="19"/>
        <v>N/A</v>
      </c>
      <c r="G52" s="8">
        <v>3.8095158479000002</v>
      </c>
      <c r="H52" s="11" t="str">
        <f t="shared" si="20"/>
        <v>N/A</v>
      </c>
      <c r="I52" s="12">
        <v>5.2169999999999996</v>
      </c>
      <c r="J52" s="12">
        <v>-6.84</v>
      </c>
      <c r="K52" s="41" t="s">
        <v>733</v>
      </c>
      <c r="L52" s="9" t="str">
        <f t="shared" si="21"/>
        <v>Yes</v>
      </c>
    </row>
    <row r="53" spans="1:12" x14ac:dyDescent="0.25">
      <c r="A53" s="3" t="s">
        <v>950</v>
      </c>
      <c r="B53" s="33" t="s">
        <v>217</v>
      </c>
      <c r="C53" s="8">
        <v>3.3970713610000001</v>
      </c>
      <c r="D53" s="11" t="str">
        <f t="shared" si="18"/>
        <v>N/A</v>
      </c>
      <c r="E53" s="8">
        <v>4.4770762529999999</v>
      </c>
      <c r="F53" s="11" t="str">
        <f t="shared" si="19"/>
        <v>N/A</v>
      </c>
      <c r="G53" s="8">
        <v>4.4507049317999998</v>
      </c>
      <c r="H53" s="11" t="str">
        <f t="shared" si="20"/>
        <v>N/A</v>
      </c>
      <c r="I53" s="12">
        <v>31.79</v>
      </c>
      <c r="J53" s="12">
        <v>-0.58899999999999997</v>
      </c>
      <c r="K53" s="41" t="s">
        <v>733</v>
      </c>
      <c r="L53" s="9" t="str">
        <f t="shared" si="21"/>
        <v>Yes</v>
      </c>
    </row>
    <row r="54" spans="1:12" x14ac:dyDescent="0.25">
      <c r="A54" s="2" t="s">
        <v>212</v>
      </c>
      <c r="B54" s="33" t="s">
        <v>217</v>
      </c>
      <c r="C54" s="34" t="s">
        <v>217</v>
      </c>
      <c r="D54" s="9" t="str">
        <f t="shared" ref="D54:D57" si="22">IF($B54="N/A","N/A",IF(C54&lt;0,"No","Yes"))</f>
        <v>N/A</v>
      </c>
      <c r="E54" s="34">
        <v>104326</v>
      </c>
      <c r="F54" s="9" t="str">
        <f t="shared" ref="F54:F57" si="23">IF($B54="N/A","N/A",IF(E54&lt;0,"No","Yes"))</f>
        <v>N/A</v>
      </c>
      <c r="G54" s="34">
        <v>109173</v>
      </c>
      <c r="H54" s="9" t="str">
        <f t="shared" ref="H54:H57" si="24">IF($B54="N/A","N/A",IF(G54&lt;0,"No","Yes"))</f>
        <v>N/A</v>
      </c>
      <c r="I54" s="12" t="s">
        <v>217</v>
      </c>
      <c r="J54" s="12">
        <v>4.6459999999999999</v>
      </c>
      <c r="K54" s="41" t="s">
        <v>733</v>
      </c>
      <c r="L54" s="9" t="str">
        <f t="shared" si="21"/>
        <v>Yes</v>
      </c>
    </row>
    <row r="55" spans="1:12" x14ac:dyDescent="0.25">
      <c r="A55" s="2" t="s">
        <v>213</v>
      </c>
      <c r="B55" s="33" t="s">
        <v>217</v>
      </c>
      <c r="C55" s="34" t="s">
        <v>217</v>
      </c>
      <c r="D55" s="9" t="str">
        <f t="shared" si="22"/>
        <v>N/A</v>
      </c>
      <c r="E55" s="34">
        <v>6187</v>
      </c>
      <c r="F55" s="9" t="str">
        <f t="shared" si="23"/>
        <v>N/A</v>
      </c>
      <c r="G55" s="34">
        <v>6397</v>
      </c>
      <c r="H55" s="9" t="str">
        <f t="shared" si="24"/>
        <v>N/A</v>
      </c>
      <c r="I55" s="12" t="s">
        <v>217</v>
      </c>
      <c r="J55" s="12">
        <v>3.3940000000000001</v>
      </c>
      <c r="K55" s="41" t="s">
        <v>733</v>
      </c>
      <c r="L55" s="9" t="str">
        <f t="shared" si="21"/>
        <v>Yes</v>
      </c>
    </row>
    <row r="56" spans="1:12" x14ac:dyDescent="0.25">
      <c r="A56" s="2" t="s">
        <v>214</v>
      </c>
      <c r="B56" s="33" t="s">
        <v>217</v>
      </c>
      <c r="C56" s="34" t="s">
        <v>217</v>
      </c>
      <c r="D56" s="9" t="str">
        <f t="shared" si="22"/>
        <v>N/A</v>
      </c>
      <c r="E56" s="34">
        <v>84513</v>
      </c>
      <c r="F56" s="9" t="str">
        <f t="shared" si="23"/>
        <v>N/A</v>
      </c>
      <c r="G56" s="34">
        <v>92298</v>
      </c>
      <c r="H56" s="9" t="str">
        <f t="shared" si="24"/>
        <v>N/A</v>
      </c>
      <c r="I56" s="12" t="s">
        <v>217</v>
      </c>
      <c r="J56" s="12">
        <v>9.2119999999999997</v>
      </c>
      <c r="K56" s="41" t="s">
        <v>733</v>
      </c>
      <c r="L56" s="9" t="str">
        <f t="shared" si="21"/>
        <v>Yes</v>
      </c>
    </row>
    <row r="57" spans="1:12" x14ac:dyDescent="0.25">
      <c r="A57" s="2" t="s">
        <v>951</v>
      </c>
      <c r="B57" s="33" t="s">
        <v>217</v>
      </c>
      <c r="C57" s="34" t="s">
        <v>217</v>
      </c>
      <c r="D57" s="9" t="str">
        <f t="shared" si="22"/>
        <v>N/A</v>
      </c>
      <c r="E57" s="34">
        <v>20934</v>
      </c>
      <c r="F57" s="9" t="str">
        <f t="shared" si="23"/>
        <v>N/A</v>
      </c>
      <c r="G57" s="34">
        <v>21677</v>
      </c>
      <c r="H57" s="9" t="str">
        <f t="shared" si="24"/>
        <v>N/A</v>
      </c>
      <c r="I57" s="12" t="s">
        <v>217</v>
      </c>
      <c r="J57" s="12">
        <v>3.5489999999999999</v>
      </c>
      <c r="K57" s="41" t="s">
        <v>733</v>
      </c>
      <c r="L57" s="9" t="str">
        <f t="shared" si="21"/>
        <v>Yes</v>
      </c>
    </row>
    <row r="58" spans="1:12" x14ac:dyDescent="0.25">
      <c r="A58" s="2" t="s">
        <v>952</v>
      </c>
      <c r="B58" s="33" t="s">
        <v>217</v>
      </c>
      <c r="C58" s="8">
        <v>99.999531567999995</v>
      </c>
      <c r="D58" s="11" t="str">
        <f>IF($B58="N/A","N/A",IF(C58&gt;10,"No",IF(C58&lt;-10,"No","Yes")))</f>
        <v>N/A</v>
      </c>
      <c r="E58" s="8">
        <v>100</v>
      </c>
      <c r="F58" s="11" t="str">
        <f>IF($B58="N/A","N/A",IF(E58&gt;10,"No",IF(E58&lt;-10,"No","Yes")))</f>
        <v>N/A</v>
      </c>
      <c r="G58" s="8">
        <v>100</v>
      </c>
      <c r="H58" s="11" t="str">
        <f>IF($B58="N/A","N/A",IF(G58&gt;10,"No",IF(G58&lt;-10,"No","Yes")))</f>
        <v>N/A</v>
      </c>
      <c r="I58" s="12">
        <v>5.0000000000000001E-4</v>
      </c>
      <c r="J58" s="12">
        <v>0</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58.324511190999999</v>
      </c>
      <c r="D60" s="11" t="str">
        <f t="shared" ref="D60:D61" si="25">IF($B60="N/A","N/A",IF(C60&gt;10,"No",IF(C60&lt;-10,"No","Yes")))</f>
        <v>N/A</v>
      </c>
      <c r="E60" s="8">
        <v>57.971136506000001</v>
      </c>
      <c r="F60" s="11" t="str">
        <f t="shared" ref="F60:F61" si="26">IF($B60="N/A","N/A",IF(E60&gt;10,"No",IF(E60&lt;-10,"No","Yes")))</f>
        <v>N/A</v>
      </c>
      <c r="G60" s="8">
        <v>57.271477117000003</v>
      </c>
      <c r="H60" s="11" t="str">
        <f t="shared" ref="H60:H61" si="27">IF($B60="N/A","N/A",IF(G60&gt;10,"No",IF(G60&lt;-10,"No","Yes")))</f>
        <v>N/A</v>
      </c>
      <c r="I60" s="12">
        <v>-0.60599999999999998</v>
      </c>
      <c r="J60" s="12">
        <v>-1.21</v>
      </c>
      <c r="K60" s="41" t="s">
        <v>733</v>
      </c>
      <c r="L60" s="9" t="str">
        <f>IF(J60="Div by 0", "N/A", IF(OR(J60="N/A",K60="N/A"),"N/A", IF(J60&gt;VALUE(MID(K60,1,2)), "No", IF(J60&lt;-1*VALUE(MID(K60,1,2)), "No", "Yes"))))</f>
        <v>Yes</v>
      </c>
    </row>
    <row r="61" spans="1:12" x14ac:dyDescent="0.25">
      <c r="A61" s="6" t="s">
        <v>182</v>
      </c>
      <c r="B61" s="33" t="s">
        <v>217</v>
      </c>
      <c r="C61" s="8">
        <v>41.675488809000001</v>
      </c>
      <c r="D61" s="11" t="str">
        <f t="shared" si="25"/>
        <v>N/A</v>
      </c>
      <c r="E61" s="8">
        <v>42.028863493999999</v>
      </c>
      <c r="F61" s="11" t="str">
        <f t="shared" si="26"/>
        <v>N/A</v>
      </c>
      <c r="G61" s="8">
        <v>42.728522882999997</v>
      </c>
      <c r="H61" s="11" t="str">
        <f t="shared" si="27"/>
        <v>N/A</v>
      </c>
      <c r="I61" s="12">
        <v>0.84789999999999999</v>
      </c>
      <c r="J61" s="12">
        <v>1.665</v>
      </c>
      <c r="K61" s="41" t="s">
        <v>733</v>
      </c>
      <c r="L61" s="9" t="str">
        <f>IF(J61="Div by 0", "N/A", IF(OR(J61="N/A",K61="N/A"),"N/A", IF(J61&gt;VALUE(MID(K61,1,2)), "No", IF(J61&lt;-1*VALUE(MID(K61,1,2)), "No", "Yes"))))</f>
        <v>Yes</v>
      </c>
    </row>
    <row r="62" spans="1:12" x14ac:dyDescent="0.25">
      <c r="A62" s="7" t="s">
        <v>682</v>
      </c>
      <c r="B62" s="33" t="s">
        <v>286</v>
      </c>
      <c r="C62" s="8">
        <v>60.280684661000002</v>
      </c>
      <c r="D62" s="11" t="str">
        <f>IF($B62="N/A","N/A",IF(C62&gt;70,"No",IF(C62&lt;40,"No","Yes")))</f>
        <v>Yes</v>
      </c>
      <c r="E62" s="8">
        <v>58.294599062000003</v>
      </c>
      <c r="F62" s="11" t="str">
        <f>IF($B62="N/A","N/A",IF(E62&gt;70,"No",IF(E62&lt;40,"No","Yes")))</f>
        <v>Yes</v>
      </c>
      <c r="G62" s="8">
        <v>62.940608503</v>
      </c>
      <c r="H62" s="11" t="str">
        <f>IF($B62="N/A","N/A",IF(G62&gt;70,"No",IF(G62&lt;40,"No","Yes")))</f>
        <v>Yes</v>
      </c>
      <c r="I62" s="12">
        <v>-3.29</v>
      </c>
      <c r="J62" s="12">
        <v>7.97</v>
      </c>
      <c r="K62" s="41" t="s">
        <v>733</v>
      </c>
      <c r="L62" s="9" t="str">
        <f t="shared" si="11"/>
        <v>Yes</v>
      </c>
    </row>
    <row r="63" spans="1:12" x14ac:dyDescent="0.25">
      <c r="A63" s="2" t="s">
        <v>683</v>
      </c>
      <c r="B63" s="33" t="s">
        <v>217</v>
      </c>
      <c r="C63" s="8">
        <v>71.473819657999996</v>
      </c>
      <c r="D63" s="11" t="str">
        <f>IF($B63="N/A","N/A",IF(C63&gt;10,"No",IF(C63&lt;-10,"No","Yes")))</f>
        <v>N/A</v>
      </c>
      <c r="E63" s="8">
        <v>58.763989467000002</v>
      </c>
      <c r="F63" s="11" t="str">
        <f>IF($B63="N/A","N/A",IF(E63&gt;10,"No",IF(E63&lt;-10,"No","Yes")))</f>
        <v>N/A</v>
      </c>
      <c r="G63" s="8">
        <v>66.684022909999996</v>
      </c>
      <c r="H63" s="11" t="str">
        <f>IF($B63="N/A","N/A",IF(G63&gt;10,"No",IF(G63&lt;-10,"No","Yes")))</f>
        <v>N/A</v>
      </c>
      <c r="I63" s="12">
        <v>-17.8</v>
      </c>
      <c r="J63" s="12">
        <v>13.48</v>
      </c>
      <c r="K63" s="33" t="s">
        <v>217</v>
      </c>
      <c r="L63" s="9" t="str">
        <f t="shared" si="11"/>
        <v>N/A</v>
      </c>
    </row>
    <row r="64" spans="1:12" x14ac:dyDescent="0.25">
      <c r="A64" s="2" t="s">
        <v>684</v>
      </c>
      <c r="B64" s="33" t="s">
        <v>217</v>
      </c>
      <c r="C64" s="8">
        <v>81.882252597999994</v>
      </c>
      <c r="D64" s="11" t="str">
        <f t="shared" ref="D64:D70" si="28">IF($B64="N/A","N/A",IF(C64&gt;10,"No",IF(C64&lt;-10,"No","Yes")))</f>
        <v>N/A</v>
      </c>
      <c r="E64" s="8">
        <v>81.325127842000001</v>
      </c>
      <c r="F64" s="11" t="str">
        <f t="shared" ref="F64:F70" si="29">IF($B64="N/A","N/A",IF(E64&gt;10,"No",IF(E64&lt;-10,"No","Yes")))</f>
        <v>N/A</v>
      </c>
      <c r="G64" s="8">
        <v>82.950412869999994</v>
      </c>
      <c r="H64" s="11" t="str">
        <f t="shared" ref="H64:H70" si="30">IF($B64="N/A","N/A",IF(G64&gt;10,"No",IF(G64&lt;-10,"No","Yes")))</f>
        <v>N/A</v>
      </c>
      <c r="I64" s="12">
        <v>-0.68</v>
      </c>
      <c r="J64" s="12">
        <v>1.9990000000000001</v>
      </c>
      <c r="K64" s="33" t="s">
        <v>217</v>
      </c>
      <c r="L64" s="9" t="str">
        <f t="shared" si="11"/>
        <v>N/A</v>
      </c>
    </row>
    <row r="65" spans="1:12" x14ac:dyDescent="0.25">
      <c r="A65" s="2" t="s">
        <v>427</v>
      </c>
      <c r="B65" s="33" t="s">
        <v>217</v>
      </c>
      <c r="C65" s="8">
        <v>55.422675699000003</v>
      </c>
      <c r="D65" s="11" t="str">
        <f t="shared" si="28"/>
        <v>N/A</v>
      </c>
      <c r="E65" s="8">
        <v>54.906367041000003</v>
      </c>
      <c r="F65" s="11" t="str">
        <f t="shared" si="29"/>
        <v>N/A</v>
      </c>
      <c r="G65" s="8">
        <v>61.025070591000002</v>
      </c>
      <c r="H65" s="11" t="str">
        <f t="shared" si="30"/>
        <v>N/A</v>
      </c>
      <c r="I65" s="12">
        <v>-0.93200000000000005</v>
      </c>
      <c r="J65" s="12">
        <v>11.14</v>
      </c>
      <c r="K65" s="33" t="s">
        <v>217</v>
      </c>
      <c r="L65" s="9" t="str">
        <f t="shared" si="11"/>
        <v>N/A</v>
      </c>
    </row>
    <row r="66" spans="1:12" x14ac:dyDescent="0.25">
      <c r="A66" s="2" t="s">
        <v>685</v>
      </c>
      <c r="B66" s="33" t="s">
        <v>217</v>
      </c>
      <c r="C66" s="8">
        <v>46.540257265000001</v>
      </c>
      <c r="D66" s="11" t="str">
        <f t="shared" si="28"/>
        <v>N/A</v>
      </c>
      <c r="E66" s="8">
        <v>45.58941531</v>
      </c>
      <c r="F66" s="11" t="str">
        <f t="shared" si="29"/>
        <v>N/A</v>
      </c>
      <c r="G66" s="8">
        <v>49.670393122</v>
      </c>
      <c r="H66" s="11" t="str">
        <f t="shared" si="30"/>
        <v>N/A</v>
      </c>
      <c r="I66" s="12">
        <v>-2.04</v>
      </c>
      <c r="J66" s="12">
        <v>8.952</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1.5462951685999999</v>
      </c>
      <c r="D68" s="11" t="str">
        <f t="shared" si="28"/>
        <v>N/A</v>
      </c>
      <c r="E68" s="8">
        <v>1.4046250713999999</v>
      </c>
      <c r="F68" s="11" t="str">
        <f t="shared" si="29"/>
        <v>N/A</v>
      </c>
      <c r="G68" s="8">
        <v>1.3509277178000001</v>
      </c>
      <c r="H68" s="11" t="str">
        <f t="shared" si="30"/>
        <v>N/A</v>
      </c>
      <c r="I68" s="12">
        <v>-9.16</v>
      </c>
      <c r="J68" s="12">
        <v>-3.82</v>
      </c>
      <c r="K68" s="33" t="s">
        <v>217</v>
      </c>
      <c r="L68" s="9" t="str">
        <f t="shared" si="11"/>
        <v>N/A</v>
      </c>
    </row>
    <row r="69" spans="1:12" x14ac:dyDescent="0.25">
      <c r="A69" s="3" t="s">
        <v>151</v>
      </c>
      <c r="B69" s="33" t="s">
        <v>217</v>
      </c>
      <c r="C69" s="8">
        <v>1.4853989638</v>
      </c>
      <c r="D69" s="11" t="str">
        <f t="shared" si="28"/>
        <v>N/A</v>
      </c>
      <c r="E69" s="8">
        <v>1.4471626129999999</v>
      </c>
      <c r="F69" s="11" t="str">
        <f t="shared" si="29"/>
        <v>N/A</v>
      </c>
      <c r="G69" s="8">
        <v>1.4399585359</v>
      </c>
      <c r="H69" s="11" t="str">
        <f t="shared" si="30"/>
        <v>N/A</v>
      </c>
      <c r="I69" s="12">
        <v>-2.57</v>
      </c>
      <c r="J69" s="12">
        <v>-0.498</v>
      </c>
      <c r="K69" s="33" t="s">
        <v>217</v>
      </c>
      <c r="L69" s="9" t="str">
        <f t="shared" si="11"/>
        <v>N/A</v>
      </c>
    </row>
    <row r="70" spans="1:12" x14ac:dyDescent="0.25">
      <c r="A70" s="3" t="s">
        <v>152</v>
      </c>
      <c r="B70" s="33" t="s">
        <v>217</v>
      </c>
      <c r="C70" s="8">
        <v>1.6334235846</v>
      </c>
      <c r="D70" s="11" t="str">
        <f t="shared" si="28"/>
        <v>N/A</v>
      </c>
      <c r="E70" s="8">
        <v>1.5845234243999999</v>
      </c>
      <c r="F70" s="11" t="str">
        <f t="shared" si="29"/>
        <v>N/A</v>
      </c>
      <c r="G70" s="8">
        <v>1.5808195014999999</v>
      </c>
      <c r="H70" s="11" t="str">
        <f t="shared" si="30"/>
        <v>N/A</v>
      </c>
      <c r="I70" s="12">
        <v>-2.99</v>
      </c>
      <c r="J70" s="12">
        <v>-0.23400000000000001</v>
      </c>
      <c r="K70" s="33" t="s">
        <v>217</v>
      </c>
      <c r="L70" s="9" t="str">
        <f t="shared" si="11"/>
        <v>N/A</v>
      </c>
    </row>
    <row r="71" spans="1:12" x14ac:dyDescent="0.25">
      <c r="A71" s="2" t="s">
        <v>953</v>
      </c>
      <c r="B71" s="41" t="s">
        <v>217</v>
      </c>
      <c r="C71" s="1">
        <v>742</v>
      </c>
      <c r="D71" s="11" t="str">
        <f>IF($B71="N/A","N/A",IF(C71&gt;10,"No",IF(C71&lt;-10,"No","Yes")))</f>
        <v>N/A</v>
      </c>
      <c r="E71" s="1">
        <v>2100</v>
      </c>
      <c r="F71" s="11" t="str">
        <f>IF($B71="N/A","N/A",IF(E71&gt;10,"No",IF(E71&lt;-10,"No","Yes")))</f>
        <v>N/A</v>
      </c>
      <c r="G71" s="1">
        <v>2364</v>
      </c>
      <c r="H71" s="11" t="str">
        <f>IF($B71="N/A","N/A",IF(G71&gt;10,"No",IF(G71&lt;-10,"No","Yes")))</f>
        <v>N/A</v>
      </c>
      <c r="I71" s="12">
        <v>183</v>
      </c>
      <c r="J71" s="12">
        <v>12.57</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35</v>
      </c>
      <c r="D73" s="11" t="str">
        <f t="shared" si="31"/>
        <v>No</v>
      </c>
      <c r="E73" s="1">
        <v>1239</v>
      </c>
      <c r="F73" s="11" t="str">
        <f t="shared" si="32"/>
        <v>No</v>
      </c>
      <c r="G73" s="1">
        <v>1356</v>
      </c>
      <c r="H73" s="11" t="str">
        <f t="shared" si="33"/>
        <v>No</v>
      </c>
      <c r="I73" s="12">
        <v>3440</v>
      </c>
      <c r="J73" s="12">
        <v>9.4429999999999996</v>
      </c>
      <c r="K73" s="33" t="s">
        <v>217</v>
      </c>
      <c r="L73" s="9" t="str">
        <f t="shared" si="11"/>
        <v>N/A</v>
      </c>
    </row>
    <row r="74" spans="1:12" x14ac:dyDescent="0.25">
      <c r="A74" s="3" t="s">
        <v>207</v>
      </c>
      <c r="B74" s="56" t="s">
        <v>217</v>
      </c>
      <c r="C74" s="13">
        <v>74.285714286000001</v>
      </c>
      <c r="D74" s="11" t="str">
        <f>IF($B74="N/A","N/A",IF(C74&gt;10,"No",IF(C74&lt;-10,"No","Yes")))</f>
        <v>N/A</v>
      </c>
      <c r="E74" s="13">
        <v>96.206618241000001</v>
      </c>
      <c r="F74" s="11" t="str">
        <f>IF($B74="N/A","N/A",IF(E74&gt;10,"No",IF(E74&lt;-10,"No","Yes")))</f>
        <v>N/A</v>
      </c>
      <c r="G74" s="13">
        <v>93.584070796000006</v>
      </c>
      <c r="H74" s="11" t="str">
        <f>IF($B74="N/A","N/A",IF(G74&gt;10,"No",IF(G74&lt;-10,"No","Yes")))</f>
        <v>N/A</v>
      </c>
      <c r="I74" s="12">
        <v>29.51</v>
      </c>
      <c r="J74" s="12">
        <v>-2.73</v>
      </c>
      <c r="K74" s="56" t="s">
        <v>217</v>
      </c>
      <c r="L74" s="9" t="str">
        <f t="shared" si="11"/>
        <v>N/A</v>
      </c>
    </row>
    <row r="75" spans="1:12" x14ac:dyDescent="0.25">
      <c r="A75" s="2" t="s">
        <v>65</v>
      </c>
      <c r="B75" s="41" t="s">
        <v>217</v>
      </c>
      <c r="C75" s="1">
        <v>40375</v>
      </c>
      <c r="D75" s="11" t="str">
        <f>IF($B75="N/A","N/A",IF(C75&gt;10,"No",IF(C75&lt;-10,"No","Yes")))</f>
        <v>N/A</v>
      </c>
      <c r="E75" s="1">
        <v>43277</v>
      </c>
      <c r="F75" s="11" t="str">
        <f>IF($B75="N/A","N/A",IF(E75&gt;10,"No",IF(E75&lt;-10,"No","Yes")))</f>
        <v>N/A</v>
      </c>
      <c r="G75" s="1">
        <v>45301</v>
      </c>
      <c r="H75" s="11" t="str">
        <f>IF($B75="N/A","N/A",IF(G75&gt;10,"No",IF(G75&lt;-10,"No","Yes")))</f>
        <v>N/A</v>
      </c>
      <c r="I75" s="12">
        <v>7.1879999999999997</v>
      </c>
      <c r="J75" s="12">
        <v>4.6769999999999996</v>
      </c>
      <c r="K75" s="41" t="s">
        <v>733</v>
      </c>
      <c r="L75" s="9" t="str">
        <f t="shared" ref="L75:L107" si="34">IF(J75="Div by 0", "N/A", IF(K75="N/A","N/A", IF(J75&gt;VALUE(MID(K75,1,2)), "No", IF(J75&lt;-1*VALUE(MID(K75,1,2)), "No", "Yes"))))</f>
        <v>Yes</v>
      </c>
    </row>
    <row r="76" spans="1:12" x14ac:dyDescent="0.25">
      <c r="A76" s="4" t="s">
        <v>66</v>
      </c>
      <c r="B76" s="41" t="s">
        <v>217</v>
      </c>
      <c r="C76" s="1">
        <v>36079.519999999997</v>
      </c>
      <c r="D76" s="11" t="str">
        <f>IF($B76="N/A","N/A",IF(C76&gt;10,"No",IF(C76&lt;-10,"No","Yes")))</f>
        <v>N/A</v>
      </c>
      <c r="E76" s="1">
        <v>37465.910000000003</v>
      </c>
      <c r="F76" s="11" t="str">
        <f>IF($B76="N/A","N/A",IF(E76&gt;10,"No",IF(E76&lt;-10,"No","Yes")))</f>
        <v>N/A</v>
      </c>
      <c r="G76" s="1">
        <v>40029.46</v>
      </c>
      <c r="H76" s="11" t="str">
        <f>IF($B76="N/A","N/A",IF(G76&gt;10,"No",IF(G76&lt;-10,"No","Yes")))</f>
        <v>N/A</v>
      </c>
      <c r="I76" s="12">
        <v>3.843</v>
      </c>
      <c r="J76" s="12">
        <v>6.8419999999999996</v>
      </c>
      <c r="K76" s="41" t="s">
        <v>734</v>
      </c>
      <c r="L76" s="9" t="str">
        <f t="shared" si="34"/>
        <v>Yes</v>
      </c>
    </row>
    <row r="77" spans="1:12" x14ac:dyDescent="0.25">
      <c r="A77" s="3" t="s">
        <v>67</v>
      </c>
      <c r="B77" s="33" t="s">
        <v>287</v>
      </c>
      <c r="C77" s="8">
        <v>95.362961139000006</v>
      </c>
      <c r="D77" s="11" t="str">
        <f>IF($B77="N/A","N/A",IF(C77&gt;=90,"Yes","No"))</f>
        <v>Yes</v>
      </c>
      <c r="E77" s="8">
        <v>88.838924996000003</v>
      </c>
      <c r="F77" s="11" t="str">
        <f>IF($B77="N/A","N/A",IF(E77&gt;=90,"Yes","No"))</f>
        <v>No</v>
      </c>
      <c r="G77" s="8">
        <v>88.687581340999998</v>
      </c>
      <c r="H77" s="11" t="str">
        <f>IF($B77="N/A","N/A",IF(G77&gt;=90,"Yes","No"))</f>
        <v>No</v>
      </c>
      <c r="I77" s="12">
        <v>-6.84</v>
      </c>
      <c r="J77" s="12">
        <v>-0.17</v>
      </c>
      <c r="K77" s="41" t="s">
        <v>733</v>
      </c>
      <c r="L77" s="9" t="str">
        <f t="shared" si="34"/>
        <v>Yes</v>
      </c>
    </row>
    <row r="78" spans="1:12" x14ac:dyDescent="0.25">
      <c r="A78" s="2" t="s">
        <v>954</v>
      </c>
      <c r="B78" s="33" t="s">
        <v>287</v>
      </c>
      <c r="C78" s="8">
        <v>95.412253785999994</v>
      </c>
      <c r="D78" s="11" t="str">
        <f>IF($B78="N/A","N/A",IF(C78&gt;=90,"Yes","No"))</f>
        <v>Yes</v>
      </c>
      <c r="E78" s="8">
        <v>87.779789335000004</v>
      </c>
      <c r="F78" s="11" t="str">
        <f>IF($B78="N/A","N/A",IF(E78&gt;=90,"Yes","No"))</f>
        <v>No</v>
      </c>
      <c r="G78" s="8">
        <v>87.319261424999993</v>
      </c>
      <c r="H78" s="11" t="str">
        <f>IF($B78="N/A","N/A",IF(G78&gt;=90,"Yes","No"))</f>
        <v>No</v>
      </c>
      <c r="I78" s="12">
        <v>-8</v>
      </c>
      <c r="J78" s="12">
        <v>-0.52500000000000002</v>
      </c>
      <c r="K78" s="41" t="s">
        <v>733</v>
      </c>
      <c r="L78" s="9" t="str">
        <f t="shared" si="34"/>
        <v>Yes</v>
      </c>
    </row>
    <row r="79" spans="1:12" x14ac:dyDescent="0.25">
      <c r="A79" s="6" t="s">
        <v>955</v>
      </c>
      <c r="B79" s="41" t="s">
        <v>288</v>
      </c>
      <c r="C79" s="13">
        <v>43.420196171000001</v>
      </c>
      <c r="D79" s="11" t="str">
        <f>IF($B79="N/A","N/A",IF(C79&gt;55,"No",IF(C79&lt;30,"No","Yes")))</f>
        <v>Yes</v>
      </c>
      <c r="E79" s="13">
        <v>43.054479446000002</v>
      </c>
      <c r="F79" s="11" t="str">
        <f>IF($B79="N/A","N/A",IF(E79&gt;55,"No",IF(E79&lt;30,"No","Yes")))</f>
        <v>Yes</v>
      </c>
      <c r="G79" s="13">
        <v>44.324648097999997</v>
      </c>
      <c r="H79" s="11" t="str">
        <f>IF($B79="N/A","N/A",IF(G79&gt;55,"No",IF(G79&lt;30,"No","Yes")))</f>
        <v>Yes</v>
      </c>
      <c r="I79" s="12">
        <v>-0.84199999999999997</v>
      </c>
      <c r="J79" s="12">
        <v>2.95</v>
      </c>
      <c r="K79" s="41" t="s">
        <v>733</v>
      </c>
      <c r="L79" s="9" t="str">
        <f t="shared" si="34"/>
        <v>Yes</v>
      </c>
    </row>
    <row r="80" spans="1:12" ht="25" x14ac:dyDescent="0.25">
      <c r="A80" s="2" t="s">
        <v>956</v>
      </c>
      <c r="B80" s="41" t="s">
        <v>282</v>
      </c>
      <c r="C80" s="13">
        <v>0.71331269350000004</v>
      </c>
      <c r="D80" s="11" t="str">
        <f>IF($B80="N/A","N/A",IF(C80&gt;=5,"No",IF(C80&lt;0,"No","Yes")))</f>
        <v>Yes</v>
      </c>
      <c r="E80" s="13">
        <v>4.9425791990999999</v>
      </c>
      <c r="F80" s="11" t="str">
        <f>IF($B80="N/A","N/A",IF(E80&gt;=5,"No",IF(E80&lt;0,"No","Yes")))</f>
        <v>Yes</v>
      </c>
      <c r="G80" s="13">
        <v>6.9203770336000003</v>
      </c>
      <c r="H80" s="11" t="str">
        <f>IF($B80="N/A","N/A",IF(G80&gt;=5,"No",IF(G80&lt;0,"No","Yes")))</f>
        <v>No</v>
      </c>
      <c r="I80" s="12">
        <v>592.9</v>
      </c>
      <c r="J80" s="12">
        <v>40.020000000000003</v>
      </c>
      <c r="K80" s="41" t="s">
        <v>217</v>
      </c>
      <c r="L80" s="9" t="str">
        <f t="shared" si="34"/>
        <v>N/A</v>
      </c>
    </row>
    <row r="81" spans="1:12" ht="25" x14ac:dyDescent="0.25">
      <c r="A81" s="2" t="s">
        <v>957</v>
      </c>
      <c r="B81" s="41" t="s">
        <v>217</v>
      </c>
      <c r="C81" s="13">
        <v>1.8749226005999999</v>
      </c>
      <c r="D81" s="41" t="s">
        <v>217</v>
      </c>
      <c r="E81" s="13">
        <v>1.8277607042999999</v>
      </c>
      <c r="F81" s="41" t="s">
        <v>217</v>
      </c>
      <c r="G81" s="13">
        <v>1.9558067151</v>
      </c>
      <c r="H81" s="41" t="s">
        <v>217</v>
      </c>
      <c r="I81" s="12">
        <v>-2.52</v>
      </c>
      <c r="J81" s="12">
        <v>7.0060000000000002</v>
      </c>
      <c r="K81" s="41" t="s">
        <v>217</v>
      </c>
      <c r="L81" s="9" t="str">
        <f t="shared" si="34"/>
        <v>N/A</v>
      </c>
    </row>
    <row r="82" spans="1:12" ht="25" x14ac:dyDescent="0.25">
      <c r="A82" s="2" t="s">
        <v>958</v>
      </c>
      <c r="B82" s="41" t="s">
        <v>217</v>
      </c>
      <c r="C82" s="13">
        <v>53.292879257000003</v>
      </c>
      <c r="D82" s="41" t="s">
        <v>217</v>
      </c>
      <c r="E82" s="13">
        <v>49.534394712999998</v>
      </c>
      <c r="F82" s="41" t="s">
        <v>217</v>
      </c>
      <c r="G82" s="13">
        <v>48.530937506999997</v>
      </c>
      <c r="H82" s="41" t="s">
        <v>217</v>
      </c>
      <c r="I82" s="12">
        <v>-7.05</v>
      </c>
      <c r="J82" s="12">
        <v>-2.0299999999999998</v>
      </c>
      <c r="K82" s="41" t="s">
        <v>217</v>
      </c>
      <c r="L82" s="9" t="str">
        <f t="shared" si="34"/>
        <v>N/A</v>
      </c>
    </row>
    <row r="83" spans="1:12" ht="25" x14ac:dyDescent="0.25">
      <c r="A83" s="2" t="s">
        <v>959</v>
      </c>
      <c r="B83" s="41" t="s">
        <v>217</v>
      </c>
      <c r="C83" s="13">
        <v>6.9226006191999998</v>
      </c>
      <c r="D83" s="41" t="s">
        <v>217</v>
      </c>
      <c r="E83" s="13">
        <v>6.8766319292000002</v>
      </c>
      <c r="F83" s="41" t="s">
        <v>217</v>
      </c>
      <c r="G83" s="13">
        <v>6.9733559965999996</v>
      </c>
      <c r="H83" s="41" t="s">
        <v>217</v>
      </c>
      <c r="I83" s="12">
        <v>-0.66400000000000003</v>
      </c>
      <c r="J83" s="12">
        <v>1.407</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4.7801857585</v>
      </c>
      <c r="D86" s="41" t="s">
        <v>217</v>
      </c>
      <c r="E86" s="13">
        <v>4.7554128058999998</v>
      </c>
      <c r="F86" s="41" t="s">
        <v>217</v>
      </c>
      <c r="G86" s="13">
        <v>4.2007902694999997</v>
      </c>
      <c r="H86" s="41" t="s">
        <v>217</v>
      </c>
      <c r="I86" s="12">
        <v>-0.51800000000000002</v>
      </c>
      <c r="J86" s="12">
        <v>-11.7</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32.416099070999998</v>
      </c>
      <c r="D88" s="41" t="s">
        <v>217</v>
      </c>
      <c r="E88" s="13">
        <v>32.063220647999998</v>
      </c>
      <c r="F88" s="41" t="s">
        <v>217</v>
      </c>
      <c r="G88" s="13">
        <v>31.418732477999999</v>
      </c>
      <c r="H88" s="41" t="s">
        <v>217</v>
      </c>
      <c r="I88" s="12">
        <v>-1.0900000000000001</v>
      </c>
      <c r="J88" s="12">
        <v>-2.0099999999999998</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86.422291021999996</v>
      </c>
      <c r="D91" s="41" t="s">
        <v>217</v>
      </c>
      <c r="E91" s="13">
        <v>86.540194561000007</v>
      </c>
      <c r="F91" s="41" t="s">
        <v>217</v>
      </c>
      <c r="G91" s="13">
        <v>86.870047018999998</v>
      </c>
      <c r="H91" s="41" t="s">
        <v>217</v>
      </c>
      <c r="I91" s="12">
        <v>0.13639999999999999</v>
      </c>
      <c r="J91" s="12">
        <v>0.38119999999999998</v>
      </c>
      <c r="K91" s="41" t="s">
        <v>217</v>
      </c>
      <c r="L91" s="9" t="str">
        <f t="shared" si="34"/>
        <v>N/A</v>
      </c>
    </row>
    <row r="92" spans="1:12" x14ac:dyDescent="0.25">
      <c r="A92" s="2" t="s">
        <v>968</v>
      </c>
      <c r="B92" s="41" t="s">
        <v>217</v>
      </c>
      <c r="C92" s="13">
        <v>13.577708978</v>
      </c>
      <c r="D92" s="41" t="s">
        <v>217</v>
      </c>
      <c r="E92" s="13">
        <v>13.459805439</v>
      </c>
      <c r="F92" s="41" t="s">
        <v>217</v>
      </c>
      <c r="G92" s="13">
        <v>13.129952981000001</v>
      </c>
      <c r="H92" s="41" t="s">
        <v>217</v>
      </c>
      <c r="I92" s="12">
        <v>-0.86799999999999999</v>
      </c>
      <c r="J92" s="12">
        <v>-2.4500000000000002</v>
      </c>
      <c r="K92" s="41" t="s">
        <v>217</v>
      </c>
      <c r="L92" s="9" t="str">
        <f t="shared" si="34"/>
        <v>N/A</v>
      </c>
    </row>
    <row r="93" spans="1:12" x14ac:dyDescent="0.25">
      <c r="A93" s="6" t="s">
        <v>68</v>
      </c>
      <c r="B93" s="41" t="s">
        <v>217</v>
      </c>
      <c r="C93" s="1">
        <v>340</v>
      </c>
      <c r="D93" s="11" t="str">
        <f>IF($B93="N/A","N/A",IF(C93&gt;10,"No",IF(C93&lt;-10,"No","Yes")))</f>
        <v>N/A</v>
      </c>
      <c r="E93" s="1">
        <v>767</v>
      </c>
      <c r="F93" s="11" t="str">
        <f>IF($B93="N/A","N/A",IF(E93&gt;10,"No",IF(E93&lt;-10,"No","Yes")))</f>
        <v>N/A</v>
      </c>
      <c r="G93" s="1">
        <v>698</v>
      </c>
      <c r="H93" s="11" t="str">
        <f>IF($B93="N/A","N/A",IF(G93&gt;10,"No",IF(G93&lt;-10,"No","Yes")))</f>
        <v>N/A</v>
      </c>
      <c r="I93" s="12">
        <v>125.6</v>
      </c>
      <c r="J93" s="12">
        <v>-9</v>
      </c>
      <c r="K93" s="41" t="s">
        <v>733</v>
      </c>
      <c r="L93" s="9" t="str">
        <f t="shared" si="34"/>
        <v>Yes</v>
      </c>
    </row>
    <row r="94" spans="1:12" x14ac:dyDescent="0.25">
      <c r="A94" s="2" t="s">
        <v>109</v>
      </c>
      <c r="B94" s="41" t="s">
        <v>217</v>
      </c>
      <c r="C94" s="13">
        <v>0</v>
      </c>
      <c r="D94" s="11" t="str">
        <f>IF($B94="N/A","N/A",IF(C94&gt;10,"No",IF(C94&lt;-10,"No","Yes")))</f>
        <v>N/A</v>
      </c>
      <c r="E94" s="13">
        <v>0</v>
      </c>
      <c r="F94" s="11" t="str">
        <f>IF($B94="N/A","N/A",IF(E94&gt;10,"No",IF(E94&lt;-10,"No","Yes")))</f>
        <v>N/A</v>
      </c>
      <c r="G94" s="13">
        <v>0</v>
      </c>
      <c r="H94" s="11" t="str">
        <f>IF($B94="N/A","N/A",IF(G94&gt;10,"No",IF(G94&lt;-10,"No","Yes")))</f>
        <v>N/A</v>
      </c>
      <c r="I94" s="12" t="s">
        <v>1742</v>
      </c>
      <c r="J94" s="12" t="s">
        <v>1742</v>
      </c>
      <c r="K94" s="41" t="s">
        <v>733</v>
      </c>
      <c r="L94" s="9" t="str">
        <f t="shared" si="34"/>
        <v>N/A</v>
      </c>
    </row>
    <row r="95" spans="1:12" x14ac:dyDescent="0.25">
      <c r="A95" s="2" t="s">
        <v>110</v>
      </c>
      <c r="B95" s="41" t="s">
        <v>217</v>
      </c>
      <c r="C95" s="13">
        <v>3.5294117646999998</v>
      </c>
      <c r="D95" s="11" t="str">
        <f>IF($B95="N/A","N/A",IF(C95&gt;10,"No",IF(C95&lt;-10,"No","Yes")))</f>
        <v>N/A</v>
      </c>
      <c r="E95" s="13">
        <v>5.2151238592000002</v>
      </c>
      <c r="F95" s="11" t="str">
        <f>IF($B95="N/A","N/A",IF(E95&gt;10,"No",IF(E95&lt;-10,"No","Yes")))</f>
        <v>N/A</v>
      </c>
      <c r="G95" s="13">
        <v>5.0143266475999999</v>
      </c>
      <c r="H95" s="11" t="str">
        <f>IF($B95="N/A","N/A",IF(G95&gt;10,"No",IF(G95&lt;-10,"No","Yes")))</f>
        <v>N/A</v>
      </c>
      <c r="I95" s="12">
        <v>47.76</v>
      </c>
      <c r="J95" s="12">
        <v>-3.85</v>
      </c>
      <c r="K95" s="41" t="s">
        <v>733</v>
      </c>
      <c r="L95" s="9" t="str">
        <f t="shared" si="34"/>
        <v>Yes</v>
      </c>
    </row>
    <row r="96" spans="1:12" x14ac:dyDescent="0.25">
      <c r="A96" s="4" t="s">
        <v>7</v>
      </c>
      <c r="B96" s="41" t="s">
        <v>217</v>
      </c>
      <c r="C96" s="13">
        <v>5.1294117647000004</v>
      </c>
      <c r="D96" s="11" t="str">
        <f>IF($B96="N/A","N/A",IF(C96&gt;10,"No",IF(C96&lt;-10,"No","Yes")))</f>
        <v>N/A</v>
      </c>
      <c r="E96" s="13">
        <v>5.2730087575000004</v>
      </c>
      <c r="F96" s="11" t="str">
        <f>IF($B96="N/A","N/A",IF(E96&gt;10,"No",IF(E96&lt;-10,"No","Yes")))</f>
        <v>N/A</v>
      </c>
      <c r="G96" s="13">
        <v>5.6069402440999996</v>
      </c>
      <c r="H96" s="11" t="str">
        <f>IF($B96="N/A","N/A",IF(G96&gt;10,"No",IF(G96&lt;-10,"No","Yes")))</f>
        <v>N/A</v>
      </c>
      <c r="I96" s="12">
        <v>2.7989999999999999</v>
      </c>
      <c r="J96" s="12">
        <v>6.3330000000000002</v>
      </c>
      <c r="K96" s="41" t="s">
        <v>734</v>
      </c>
      <c r="L96" s="9" t="str">
        <f t="shared" si="34"/>
        <v>Yes</v>
      </c>
    </row>
    <row r="97" spans="1:12" x14ac:dyDescent="0.25">
      <c r="A97" s="4" t="s">
        <v>184</v>
      </c>
      <c r="B97" s="41" t="s">
        <v>217</v>
      </c>
      <c r="C97" s="13">
        <v>63.945510835999997</v>
      </c>
      <c r="D97" s="11" t="str">
        <f t="shared" ref="D97:D98" si="35">IF($B97="N/A","N/A",IF(C97&gt;10,"No",IF(C97&lt;-10,"No","Yes")))</f>
        <v>N/A</v>
      </c>
      <c r="E97" s="13">
        <v>64.172655220999999</v>
      </c>
      <c r="F97" s="11" t="str">
        <f t="shared" ref="F97:F98" si="36">IF($B97="N/A","N/A",IF(E97&gt;10,"No",IF(E97&lt;-10,"No","Yes")))</f>
        <v>N/A</v>
      </c>
      <c r="G97" s="13">
        <v>63.464382684999997</v>
      </c>
      <c r="H97" s="11" t="str">
        <f t="shared" ref="H97:H98" si="37">IF($B97="N/A","N/A",IF(G97&gt;10,"No",IF(G97&lt;-10,"No","Yes")))</f>
        <v>N/A</v>
      </c>
      <c r="I97" s="12">
        <v>0.35520000000000002</v>
      </c>
      <c r="J97" s="12">
        <v>-1.1000000000000001</v>
      </c>
      <c r="K97" s="41" t="s">
        <v>733</v>
      </c>
      <c r="L97" s="9" t="str">
        <f>IF(J97="Div by 0", "N/A", IF(OR(J97="N/A",K97="N/A"),"N/A", IF(J97&gt;VALUE(MID(K97,1,2)), "No", IF(J97&lt;-1*VALUE(MID(K97,1,2)), "No", "Yes"))))</f>
        <v>Yes</v>
      </c>
    </row>
    <row r="98" spans="1:12" x14ac:dyDescent="0.25">
      <c r="A98" s="4" t="s">
        <v>185</v>
      </c>
      <c r="B98" s="41" t="s">
        <v>217</v>
      </c>
      <c r="C98" s="13">
        <v>36.054489164000003</v>
      </c>
      <c r="D98" s="11" t="str">
        <f t="shared" si="35"/>
        <v>N/A</v>
      </c>
      <c r="E98" s="13">
        <v>35.827344779000001</v>
      </c>
      <c r="F98" s="11" t="str">
        <f t="shared" si="36"/>
        <v>N/A</v>
      </c>
      <c r="G98" s="13">
        <v>36.535617315000003</v>
      </c>
      <c r="H98" s="11" t="str">
        <f t="shared" si="37"/>
        <v>N/A</v>
      </c>
      <c r="I98" s="12">
        <v>-0.63</v>
      </c>
      <c r="J98" s="12">
        <v>1.9770000000000001</v>
      </c>
      <c r="K98" s="41" t="s">
        <v>733</v>
      </c>
      <c r="L98" s="9" t="str">
        <f>IF(J98="Div by 0", "N/A", IF(OR(J98="N/A",K98="N/A"),"N/A", IF(J98&gt;VALUE(MID(K98,1,2)), "No", IF(J98&lt;-1*VALUE(MID(K98,1,2)), "No", "Yes"))))</f>
        <v>Yes</v>
      </c>
    </row>
    <row r="99" spans="1:12" x14ac:dyDescent="0.25">
      <c r="A99" s="2" t="s">
        <v>8</v>
      </c>
      <c r="B99" s="41" t="s">
        <v>289</v>
      </c>
      <c r="C99" s="13">
        <v>7.4551083590999996</v>
      </c>
      <c r="D99" s="11" t="str">
        <f>IF($B99="N/A","N/A",IF(C99&gt;10,"No",IF(C99&lt;5,"No","Yes")))</f>
        <v>Yes</v>
      </c>
      <c r="E99" s="13">
        <v>6.9043602838</v>
      </c>
      <c r="F99" s="11" t="str">
        <f>IF($B99="N/A","N/A",IF(E99&gt;10,"No",IF(E99&lt;5,"No","Yes")))</f>
        <v>Yes</v>
      </c>
      <c r="G99" s="13">
        <v>7.0506169842000004</v>
      </c>
      <c r="H99" s="11" t="str">
        <f t="shared" ref="H99:H102" si="38">IF($B99="N/A","N/A",IF(G99&gt;10,"No",IF(G99&lt;5,"No","Yes")))</f>
        <v>Yes</v>
      </c>
      <c r="I99" s="12">
        <v>-7.39</v>
      </c>
      <c r="J99" s="12">
        <v>2.1179999999999999</v>
      </c>
      <c r="K99" s="41" t="s">
        <v>734</v>
      </c>
      <c r="L99" s="9" t="str">
        <f t="shared" si="34"/>
        <v>Yes</v>
      </c>
    </row>
    <row r="100" spans="1:12" x14ac:dyDescent="0.25">
      <c r="A100" s="2" t="s">
        <v>153</v>
      </c>
      <c r="B100" s="41" t="s">
        <v>289</v>
      </c>
      <c r="C100" s="13">
        <v>7.1455108358999997</v>
      </c>
      <c r="D100" s="11" t="str">
        <f>IF($B100="N/A","N/A",IF(C100&gt;10,"No",IF(C100&lt;5,"No","Yes")))</f>
        <v>Yes</v>
      </c>
      <c r="E100" s="13">
        <v>6.3035792684</v>
      </c>
      <c r="F100" s="11" t="str">
        <f t="shared" ref="F100:F102" si="39">IF($B100="N/A","N/A",IF(E100&gt;10,"No",IF(E100&lt;5,"No","Yes")))</f>
        <v>Yes</v>
      </c>
      <c r="G100" s="13">
        <v>6.0506390586999999</v>
      </c>
      <c r="H100" s="11" t="str">
        <f t="shared" si="38"/>
        <v>Yes</v>
      </c>
      <c r="I100" s="12">
        <v>-11.8</v>
      </c>
      <c r="J100" s="12">
        <v>-4.01</v>
      </c>
      <c r="K100" s="41" t="s">
        <v>734</v>
      </c>
      <c r="L100" s="9" t="str">
        <f t="shared" si="34"/>
        <v>Yes</v>
      </c>
    </row>
    <row r="101" spans="1:12" x14ac:dyDescent="0.25">
      <c r="A101" s="2" t="s">
        <v>154</v>
      </c>
      <c r="B101" s="41" t="s">
        <v>289</v>
      </c>
      <c r="C101" s="13">
        <v>6.9424148606999996</v>
      </c>
      <c r="D101" s="11" t="str">
        <f>IF($B101="N/A","N/A",IF(C101&gt;10,"No",IF(C101&lt;5,"No","Yes")))</f>
        <v>Yes</v>
      </c>
      <c r="E101" s="13">
        <v>6.4399103450000004</v>
      </c>
      <c r="F101" s="11" t="str">
        <f t="shared" si="39"/>
        <v>Yes</v>
      </c>
      <c r="G101" s="13">
        <v>6.6113330831999999</v>
      </c>
      <c r="H101" s="11" t="str">
        <f t="shared" si="38"/>
        <v>Yes</v>
      </c>
      <c r="I101" s="12">
        <v>-7.24</v>
      </c>
      <c r="J101" s="12">
        <v>2.6619999999999999</v>
      </c>
      <c r="K101" s="41" t="s">
        <v>734</v>
      </c>
      <c r="L101" s="9" t="str">
        <f t="shared" si="34"/>
        <v>Yes</v>
      </c>
    </row>
    <row r="102" spans="1:12" x14ac:dyDescent="0.25">
      <c r="A102" s="2" t="s">
        <v>155</v>
      </c>
      <c r="B102" s="41" t="s">
        <v>289</v>
      </c>
      <c r="C102" s="13">
        <v>7.4724458203999999</v>
      </c>
      <c r="D102" s="11" t="str">
        <f>IF($B102="N/A","N/A",IF(C102&gt;10,"No",IF(C102&lt;5,"No","Yes")))</f>
        <v>Yes</v>
      </c>
      <c r="E102" s="13">
        <v>6.9136030685999996</v>
      </c>
      <c r="F102" s="11" t="str">
        <f t="shared" si="39"/>
        <v>Yes</v>
      </c>
      <c r="G102" s="13">
        <v>7.0726915521000002</v>
      </c>
      <c r="H102" s="11" t="str">
        <f t="shared" si="38"/>
        <v>Yes</v>
      </c>
      <c r="I102" s="12">
        <v>-7.48</v>
      </c>
      <c r="J102" s="12">
        <v>2.3010000000000002</v>
      </c>
      <c r="K102" s="41" t="s">
        <v>734</v>
      </c>
      <c r="L102" s="9" t="str">
        <f t="shared" si="34"/>
        <v>Yes</v>
      </c>
    </row>
    <row r="103" spans="1:12" x14ac:dyDescent="0.25">
      <c r="A103" s="2" t="s">
        <v>969</v>
      </c>
      <c r="B103" s="41" t="s">
        <v>217</v>
      </c>
      <c r="C103" s="1">
        <v>342</v>
      </c>
      <c r="D103" s="11" t="str">
        <f t="shared" ref="D103:D114" si="40">IF($B103="N/A","N/A",IF(C103&gt;10,"No",IF(C103&lt;-10,"No","Yes")))</f>
        <v>N/A</v>
      </c>
      <c r="E103" s="1">
        <v>459</v>
      </c>
      <c r="F103" s="11" t="str">
        <f t="shared" ref="F103:F114" si="41">IF($B103="N/A","N/A",IF(E103&gt;10,"No",IF(E103&lt;-10,"No","Yes")))</f>
        <v>N/A</v>
      </c>
      <c r="G103" s="1">
        <v>659</v>
      </c>
      <c r="H103" s="11" t="str">
        <f t="shared" ref="H103:H114" si="42">IF($B103="N/A","N/A",IF(G103&gt;10,"No",IF(G103&lt;-10,"No","Yes")))</f>
        <v>N/A</v>
      </c>
      <c r="I103" s="12">
        <v>34.21</v>
      </c>
      <c r="J103" s="12">
        <v>43.57</v>
      </c>
      <c r="K103" s="41" t="s">
        <v>733</v>
      </c>
      <c r="L103" s="9" t="str">
        <f t="shared" si="34"/>
        <v>No</v>
      </c>
    </row>
    <row r="104" spans="1:12" x14ac:dyDescent="0.25">
      <c r="A104" s="2" t="s">
        <v>970</v>
      </c>
      <c r="B104" s="41" t="s">
        <v>217</v>
      </c>
      <c r="C104" s="1">
        <v>256</v>
      </c>
      <c r="D104" s="11" t="str">
        <f t="shared" si="40"/>
        <v>N/A</v>
      </c>
      <c r="E104" s="1">
        <v>232</v>
      </c>
      <c r="F104" s="11" t="str">
        <f t="shared" si="41"/>
        <v>N/A</v>
      </c>
      <c r="G104" s="1">
        <v>242</v>
      </c>
      <c r="H104" s="11" t="str">
        <f t="shared" si="42"/>
        <v>N/A</v>
      </c>
      <c r="I104" s="12">
        <v>-9.3800000000000008</v>
      </c>
      <c r="J104" s="12">
        <v>4.3099999999999996</v>
      </c>
      <c r="K104" s="41" t="s">
        <v>733</v>
      </c>
      <c r="L104" s="9" t="str">
        <f t="shared" si="34"/>
        <v>Yes</v>
      </c>
    </row>
    <row r="105" spans="1:12" x14ac:dyDescent="0.25">
      <c r="A105" s="2" t="s">
        <v>1</v>
      </c>
      <c r="B105" s="41" t="s">
        <v>217</v>
      </c>
      <c r="C105" s="13">
        <v>98.93498452</v>
      </c>
      <c r="D105" s="11" t="str">
        <f t="shared" si="40"/>
        <v>N/A</v>
      </c>
      <c r="E105" s="13">
        <v>94.525960671999997</v>
      </c>
      <c r="F105" s="11" t="str">
        <f t="shared" si="41"/>
        <v>N/A</v>
      </c>
      <c r="G105" s="13">
        <v>92.388688990999995</v>
      </c>
      <c r="H105" s="11" t="str">
        <f t="shared" si="42"/>
        <v>N/A</v>
      </c>
      <c r="I105" s="12">
        <v>-4.46</v>
      </c>
      <c r="J105" s="12">
        <v>-2.2599999999999998</v>
      </c>
      <c r="K105" s="41" t="s">
        <v>734</v>
      </c>
      <c r="L105" s="9" t="str">
        <f t="shared" si="34"/>
        <v>Yes</v>
      </c>
    </row>
    <row r="106" spans="1:12" x14ac:dyDescent="0.25">
      <c r="A106" s="2" t="s">
        <v>69</v>
      </c>
      <c r="B106" s="41" t="s">
        <v>217</v>
      </c>
      <c r="C106" s="13">
        <v>93.035423707999996</v>
      </c>
      <c r="D106" s="11" t="str">
        <f t="shared" si="40"/>
        <v>N/A</v>
      </c>
      <c r="E106" s="13">
        <v>92.035787620999997</v>
      </c>
      <c r="F106" s="11" t="str">
        <f t="shared" si="41"/>
        <v>N/A</v>
      </c>
      <c r="G106" s="13">
        <v>93.075765177999997</v>
      </c>
      <c r="H106" s="11" t="str">
        <f t="shared" si="42"/>
        <v>N/A</v>
      </c>
      <c r="I106" s="12">
        <v>-1.07</v>
      </c>
      <c r="J106" s="12">
        <v>1.1299999999999999</v>
      </c>
      <c r="K106" s="41" t="s">
        <v>734</v>
      </c>
      <c r="L106" s="9" t="str">
        <f t="shared" si="34"/>
        <v>Yes</v>
      </c>
    </row>
    <row r="107" spans="1:12" x14ac:dyDescent="0.25">
      <c r="A107" s="4" t="s">
        <v>70</v>
      </c>
      <c r="B107" s="41" t="s">
        <v>217</v>
      </c>
      <c r="C107" s="1">
        <v>38080</v>
      </c>
      <c r="D107" s="11" t="str">
        <f t="shared" si="40"/>
        <v>N/A</v>
      </c>
      <c r="E107" s="1">
        <v>41212</v>
      </c>
      <c r="F107" s="11" t="str">
        <f t="shared" si="41"/>
        <v>N/A</v>
      </c>
      <c r="G107" s="1">
        <v>42894</v>
      </c>
      <c r="H107" s="11" t="str">
        <f t="shared" si="42"/>
        <v>N/A</v>
      </c>
      <c r="I107" s="12">
        <v>8.2249999999999996</v>
      </c>
      <c r="J107" s="12">
        <v>4.0810000000000004</v>
      </c>
      <c r="K107" s="41" t="s">
        <v>733</v>
      </c>
      <c r="L107" s="9" t="str">
        <f t="shared" si="34"/>
        <v>Yes</v>
      </c>
    </row>
    <row r="108" spans="1:12" x14ac:dyDescent="0.25">
      <c r="A108" s="2" t="s">
        <v>688</v>
      </c>
      <c r="B108" s="41" t="s">
        <v>217</v>
      </c>
      <c r="C108" s="13">
        <v>3.1302521007999999</v>
      </c>
      <c r="D108" s="11" t="str">
        <f t="shared" si="40"/>
        <v>N/A</v>
      </c>
      <c r="E108" s="13">
        <v>3.2466271959999999</v>
      </c>
      <c r="F108" s="11" t="str">
        <f t="shared" si="41"/>
        <v>N/A</v>
      </c>
      <c r="G108" s="13">
        <v>3.3034923299000001</v>
      </c>
      <c r="H108" s="11" t="str">
        <f t="shared" si="42"/>
        <v>N/A</v>
      </c>
      <c r="I108" s="12">
        <v>3.718</v>
      </c>
      <c r="J108" s="12">
        <v>1.752</v>
      </c>
      <c r="K108" s="41" t="s">
        <v>734</v>
      </c>
      <c r="L108" s="9" t="str">
        <f t="shared" ref="L108:L114" si="43">IF(J108="Div by 0", "N/A", IF(K108="N/A","N/A", IF(J108&gt;VALUE(MID(K108,1,2)), "No", IF(J108&lt;-1*VALUE(MID(K108,1,2)), "No", "Yes"))))</f>
        <v>Yes</v>
      </c>
    </row>
    <row r="109" spans="1:12" x14ac:dyDescent="0.25">
      <c r="A109" s="2" t="s">
        <v>687</v>
      </c>
      <c r="B109" s="41" t="s">
        <v>217</v>
      </c>
      <c r="C109" s="13">
        <v>6.2316176471000002</v>
      </c>
      <c r="D109" s="11" t="str">
        <f t="shared" si="40"/>
        <v>N/A</v>
      </c>
      <c r="E109" s="13">
        <v>5.9157526934</v>
      </c>
      <c r="F109" s="11" t="str">
        <f t="shared" si="41"/>
        <v>N/A</v>
      </c>
      <c r="G109" s="13">
        <v>5.7910197229999998</v>
      </c>
      <c r="H109" s="11" t="str">
        <f t="shared" si="42"/>
        <v>N/A</v>
      </c>
      <c r="I109" s="12">
        <v>-5.07</v>
      </c>
      <c r="J109" s="12">
        <v>-2.11</v>
      </c>
      <c r="K109" s="41" t="s">
        <v>734</v>
      </c>
      <c r="L109" s="9" t="str">
        <f t="shared" si="43"/>
        <v>Yes</v>
      </c>
    </row>
    <row r="110" spans="1:12" x14ac:dyDescent="0.25">
      <c r="A110" s="2" t="s">
        <v>686</v>
      </c>
      <c r="B110" s="41" t="s">
        <v>217</v>
      </c>
      <c r="C110" s="13">
        <v>90.638130251999996</v>
      </c>
      <c r="D110" s="11" t="str">
        <f t="shared" si="40"/>
        <v>N/A</v>
      </c>
      <c r="E110" s="13">
        <v>90.837620111000007</v>
      </c>
      <c r="F110" s="11" t="str">
        <f t="shared" si="41"/>
        <v>N/A</v>
      </c>
      <c r="G110" s="13">
        <v>90.905487946999997</v>
      </c>
      <c r="H110" s="11" t="str">
        <f t="shared" si="42"/>
        <v>N/A</v>
      </c>
      <c r="I110" s="12">
        <v>0.22009999999999999</v>
      </c>
      <c r="J110" s="12">
        <v>7.4700000000000003E-2</v>
      </c>
      <c r="K110" s="41" t="s">
        <v>734</v>
      </c>
      <c r="L110" s="9" t="str">
        <f t="shared" si="43"/>
        <v>Yes</v>
      </c>
    </row>
    <row r="111" spans="1:12" ht="25" x14ac:dyDescent="0.25">
      <c r="A111" s="4" t="s">
        <v>971</v>
      </c>
      <c r="B111" s="41" t="s">
        <v>217</v>
      </c>
      <c r="C111" s="13">
        <v>46.040866872999999</v>
      </c>
      <c r="D111" s="11" t="str">
        <f t="shared" si="40"/>
        <v>N/A</v>
      </c>
      <c r="E111" s="13">
        <v>46.625228180999997</v>
      </c>
      <c r="F111" s="11" t="str">
        <f t="shared" si="41"/>
        <v>N/A</v>
      </c>
      <c r="G111" s="13">
        <v>45.270523828999998</v>
      </c>
      <c r="H111" s="11" t="str">
        <f t="shared" si="42"/>
        <v>N/A</v>
      </c>
      <c r="I111" s="12">
        <v>1.2689999999999999</v>
      </c>
      <c r="J111" s="12">
        <v>-2.91</v>
      </c>
      <c r="K111" s="41" t="s">
        <v>734</v>
      </c>
      <c r="L111" s="9" t="str">
        <f t="shared" si="43"/>
        <v>Yes</v>
      </c>
    </row>
    <row r="112" spans="1:12" ht="25" x14ac:dyDescent="0.25">
      <c r="A112" s="4" t="s">
        <v>972</v>
      </c>
      <c r="B112" s="41" t="s">
        <v>217</v>
      </c>
      <c r="C112" s="13">
        <v>53.374613003</v>
      </c>
      <c r="D112" s="11" t="str">
        <f t="shared" si="40"/>
        <v>N/A</v>
      </c>
      <c r="E112" s="13">
        <v>52.792476373</v>
      </c>
      <c r="F112" s="11" t="str">
        <f t="shared" si="41"/>
        <v>N/A</v>
      </c>
      <c r="G112" s="13">
        <v>54.166574689000001</v>
      </c>
      <c r="H112" s="11" t="str">
        <f t="shared" si="42"/>
        <v>N/A</v>
      </c>
      <c r="I112" s="12">
        <v>-1.0900000000000001</v>
      </c>
      <c r="J112" s="12">
        <v>2.6030000000000002</v>
      </c>
      <c r="K112" s="41" t="s">
        <v>734</v>
      </c>
      <c r="L112" s="9" t="str">
        <f t="shared" si="43"/>
        <v>Yes</v>
      </c>
    </row>
    <row r="113" spans="1:12" ht="25" x14ac:dyDescent="0.25">
      <c r="A113" s="4" t="s">
        <v>973</v>
      </c>
      <c r="B113" s="41" t="s">
        <v>217</v>
      </c>
      <c r="C113" s="13">
        <v>0.2179566563</v>
      </c>
      <c r="D113" s="11" t="str">
        <f t="shared" si="40"/>
        <v>N/A</v>
      </c>
      <c r="E113" s="13">
        <v>0.2380017099</v>
      </c>
      <c r="F113" s="11" t="str">
        <f t="shared" si="41"/>
        <v>N/A</v>
      </c>
      <c r="G113" s="13">
        <v>0.21633076530000001</v>
      </c>
      <c r="H113" s="11" t="str">
        <f t="shared" si="42"/>
        <v>N/A</v>
      </c>
      <c r="I113" s="12">
        <v>9.1969999999999992</v>
      </c>
      <c r="J113" s="12">
        <v>-9.11</v>
      </c>
      <c r="K113" s="41" t="s">
        <v>734</v>
      </c>
      <c r="L113" s="9" t="str">
        <f t="shared" si="43"/>
        <v>Yes</v>
      </c>
    </row>
    <row r="114" spans="1:12" ht="25" x14ac:dyDescent="0.25">
      <c r="A114" s="4" t="s">
        <v>974</v>
      </c>
      <c r="B114" s="41" t="s">
        <v>217</v>
      </c>
      <c r="C114" s="13">
        <v>0.36656346750000002</v>
      </c>
      <c r="D114" s="11" t="str">
        <f t="shared" si="40"/>
        <v>N/A</v>
      </c>
      <c r="E114" s="13">
        <v>0.34429373569999999</v>
      </c>
      <c r="F114" s="11" t="str">
        <f t="shared" si="41"/>
        <v>N/A</v>
      </c>
      <c r="G114" s="13">
        <v>0.34657071589999999</v>
      </c>
      <c r="H114" s="11" t="str">
        <f t="shared" si="42"/>
        <v>N/A</v>
      </c>
      <c r="I114" s="12">
        <v>-6.08</v>
      </c>
      <c r="J114" s="12">
        <v>0.6613</v>
      </c>
      <c r="K114" s="41" t="s">
        <v>734</v>
      </c>
      <c r="L114" s="9" t="str">
        <f t="shared" si="43"/>
        <v>Yes</v>
      </c>
    </row>
    <row r="115" spans="1:12" x14ac:dyDescent="0.25">
      <c r="A115" s="2" t="s">
        <v>975</v>
      </c>
      <c r="B115" s="41" t="s">
        <v>290</v>
      </c>
      <c r="C115" s="13">
        <v>99.985152924999994</v>
      </c>
      <c r="D115" s="11" t="str">
        <f>IF($B115="N/A","N/A",IF(C115&gt;=99,"Yes","No"))</f>
        <v>Yes</v>
      </c>
      <c r="E115" s="13">
        <v>99.995885451000007</v>
      </c>
      <c r="F115" s="11" t="str">
        <f>IF($B115="N/A","N/A",IF(E115&gt;=99,"Yes","No"))</f>
        <v>Yes</v>
      </c>
      <c r="G115" s="13">
        <v>100</v>
      </c>
      <c r="H115" s="11" t="str">
        <f>IF($B115="N/A","N/A",IF(G115&gt;=99,"Yes","No"))</f>
        <v>Yes</v>
      </c>
      <c r="I115" s="12">
        <v>1.0699999999999999E-2</v>
      </c>
      <c r="J115" s="12">
        <v>4.1000000000000003E-3</v>
      </c>
      <c r="K115" s="41" t="s">
        <v>733</v>
      </c>
      <c r="L115" s="9" t="str">
        <f t="shared" ref="L115:L149" si="44">IF(J115="Div by 0", "N/A", IF(K115="N/A","N/A", IF(J115&gt;VALUE(MID(K115,1,2)), "No", IF(J115&lt;-1*VALUE(MID(K115,1,2)), "No", "Yes"))))</f>
        <v>Yes</v>
      </c>
    </row>
    <row r="116" spans="1:12" x14ac:dyDescent="0.25">
      <c r="A116" s="2" t="s">
        <v>976</v>
      </c>
      <c r="B116" s="41" t="s">
        <v>217</v>
      </c>
      <c r="C116" s="13">
        <v>8.9758265437000002</v>
      </c>
      <c r="D116" s="11" t="str">
        <f>IF($B116="N/A","N/A",IF(C116&gt;10,"No",IF(C116&lt;-10,"No","Yes")))</f>
        <v>N/A</v>
      </c>
      <c r="E116" s="13">
        <v>9.1005689238999992</v>
      </c>
      <c r="F116" s="11" t="str">
        <f>IF($B116="N/A","N/A",IF(E116&gt;10,"No",IF(E116&lt;-10,"No","Yes")))</f>
        <v>N/A</v>
      </c>
      <c r="G116" s="13">
        <v>9.0189534932999997</v>
      </c>
      <c r="H116" s="11" t="str">
        <f>IF($B116="N/A","N/A",IF(G116&gt;10,"No",IF(G116&lt;-10,"No","Yes")))</f>
        <v>N/A</v>
      </c>
      <c r="I116" s="12">
        <v>1.39</v>
      </c>
      <c r="J116" s="12">
        <v>-0.89700000000000002</v>
      </c>
      <c r="K116" s="41" t="s">
        <v>733</v>
      </c>
      <c r="L116" s="9" t="str">
        <f t="shared" si="44"/>
        <v>Yes</v>
      </c>
    </row>
    <row r="117" spans="1:12" x14ac:dyDescent="0.25">
      <c r="A117" s="3" t="s">
        <v>977</v>
      </c>
      <c r="B117" s="41" t="s">
        <v>284</v>
      </c>
      <c r="C117" s="8">
        <v>99.877394953999996</v>
      </c>
      <c r="D117" s="11" t="str">
        <f>IF($B117="N/A","N/A",IF(C117&gt;=98,"Yes","No"))</f>
        <v>Yes</v>
      </c>
      <c r="E117" s="8">
        <v>99.835205993000002</v>
      </c>
      <c r="F117" s="11" t="str">
        <f>IF($B117="N/A","N/A",IF(E117&gt;=98,"Yes","No"))</f>
        <v>Yes</v>
      </c>
      <c r="G117" s="8">
        <v>99.765171178000003</v>
      </c>
      <c r="H117" s="11" t="str">
        <f>IF($B117="N/A","N/A",IF(G117&gt;=98,"Yes","No"))</f>
        <v>Yes</v>
      </c>
      <c r="I117" s="12">
        <v>-4.2000000000000003E-2</v>
      </c>
      <c r="J117" s="12">
        <v>-7.0000000000000007E-2</v>
      </c>
      <c r="K117" s="41" t="s">
        <v>733</v>
      </c>
      <c r="L117" s="9" t="str">
        <f t="shared" si="44"/>
        <v>Yes</v>
      </c>
    </row>
    <row r="118" spans="1:12" x14ac:dyDescent="0.25">
      <c r="A118" s="3" t="s">
        <v>978</v>
      </c>
      <c r="B118" s="41" t="s">
        <v>291</v>
      </c>
      <c r="C118" s="8">
        <v>95.056693663999994</v>
      </c>
      <c r="D118" s="11" t="str">
        <f>IF($B118="N/A","N/A",IF(C118&gt;=80,"Yes","No"))</f>
        <v>Yes</v>
      </c>
      <c r="E118" s="8">
        <v>95.265776287999998</v>
      </c>
      <c r="F118" s="11" t="str">
        <f>IF($B118="N/A","N/A",IF(E118&gt;=80,"Yes","No"))</f>
        <v>Yes</v>
      </c>
      <c r="G118" s="8">
        <v>95.714308627999998</v>
      </c>
      <c r="H118" s="11" t="str">
        <f>IF($B118="N/A","N/A",IF(G118&gt;=80,"Yes","No"))</f>
        <v>Yes</v>
      </c>
      <c r="I118" s="12">
        <v>0.22</v>
      </c>
      <c r="J118" s="12">
        <v>0.4708</v>
      </c>
      <c r="K118" s="41" t="s">
        <v>733</v>
      </c>
      <c r="L118" s="9" t="str">
        <f t="shared" si="44"/>
        <v>Yes</v>
      </c>
    </row>
    <row r="119" spans="1:12" ht="25" x14ac:dyDescent="0.25">
      <c r="A119" s="2" t="s">
        <v>979</v>
      </c>
      <c r="B119" s="41" t="s">
        <v>292</v>
      </c>
      <c r="C119" s="13">
        <v>99.872133848000004</v>
      </c>
      <c r="D119" s="11" t="str">
        <f>IF($B119="N/A","N/A",IF(C119&gt;=100,"Yes","No"))</f>
        <v>No</v>
      </c>
      <c r="E119" s="13">
        <v>100</v>
      </c>
      <c r="F119" s="11" t="str">
        <f t="shared" ref="F119:F120" si="45">IF($B119="N/A","N/A",IF(E119&gt;=100,"Yes","No"))</f>
        <v>Yes</v>
      </c>
      <c r="G119" s="13">
        <v>100</v>
      </c>
      <c r="H119" s="11" t="str">
        <f t="shared" ref="H119:H120" si="46">IF($B119="N/A","N/A",IF(G119&gt;=100,"Yes","No"))</f>
        <v>Yes</v>
      </c>
      <c r="I119" s="12">
        <v>0.128</v>
      </c>
      <c r="J119" s="12">
        <v>0</v>
      </c>
      <c r="K119" s="41" t="s">
        <v>732</v>
      </c>
      <c r="L119" s="9" t="str">
        <f t="shared" si="44"/>
        <v>Yes</v>
      </c>
    </row>
    <row r="120" spans="1:12" ht="25" x14ac:dyDescent="0.25">
      <c r="A120" s="3" t="s">
        <v>980</v>
      </c>
      <c r="B120" s="41" t="s">
        <v>292</v>
      </c>
      <c r="C120" s="13">
        <v>98.090770238000005</v>
      </c>
      <c r="D120" s="11" t="str">
        <f>IF($B120="N/A","N/A",IF(C120&gt;=100,"Yes","No"))</f>
        <v>No</v>
      </c>
      <c r="E120" s="13">
        <v>100</v>
      </c>
      <c r="F120" s="11" t="str">
        <f t="shared" si="45"/>
        <v>Yes</v>
      </c>
      <c r="G120" s="13">
        <v>100</v>
      </c>
      <c r="H120" s="11" t="str">
        <f t="shared" si="46"/>
        <v>Yes</v>
      </c>
      <c r="I120" s="12">
        <v>1.946</v>
      </c>
      <c r="J120" s="12">
        <v>0</v>
      </c>
      <c r="K120" s="41" t="s">
        <v>732</v>
      </c>
      <c r="L120" s="9" t="str">
        <f t="shared" si="44"/>
        <v>Yes</v>
      </c>
    </row>
    <row r="121" spans="1:12" ht="25" x14ac:dyDescent="0.25">
      <c r="A121" s="2" t="s">
        <v>981</v>
      </c>
      <c r="B121" s="41" t="s">
        <v>217</v>
      </c>
      <c r="C121" s="13">
        <v>31.980762824999999</v>
      </c>
      <c r="D121" s="34" t="s">
        <v>735</v>
      </c>
      <c r="E121" s="13">
        <v>24.279260817000001</v>
      </c>
      <c r="F121" s="34" t="s">
        <v>735</v>
      </c>
      <c r="G121" s="13">
        <v>26.372767437</v>
      </c>
      <c r="H121" s="11" t="str">
        <f>IF($B121="N/A","N/A",IF(G121&lt;100,"No",IF(G121=100,"No","Yes")))</f>
        <v>N/A</v>
      </c>
      <c r="I121" s="12">
        <v>-24.1</v>
      </c>
      <c r="J121" s="12">
        <v>8.6229999999999993</v>
      </c>
      <c r="K121" s="41" t="s">
        <v>732</v>
      </c>
      <c r="L121" s="9" t="str">
        <f t="shared" si="44"/>
        <v>Yes</v>
      </c>
    </row>
    <row r="122" spans="1:12" ht="25" x14ac:dyDescent="0.25">
      <c r="A122" s="2" t="s">
        <v>982</v>
      </c>
      <c r="B122" s="33" t="s">
        <v>217</v>
      </c>
      <c r="C122" s="13">
        <v>30.768177813000001</v>
      </c>
      <c r="D122" s="11" t="str">
        <f>IF($B122="N/A","N/A",IF(C122&gt;10,"No",IF(C122&lt;-10,"No","Yes")))</f>
        <v>N/A</v>
      </c>
      <c r="E122" s="13">
        <v>27.622622251999999</v>
      </c>
      <c r="F122" s="11" t="str">
        <f>IF($B122="N/A","N/A",IF(E122&gt;10,"No",IF(E122&lt;-10,"No","Yes")))</f>
        <v>N/A</v>
      </c>
      <c r="G122" s="13">
        <v>22.622225574000002</v>
      </c>
      <c r="H122" s="11" t="str">
        <f>IF($B122="N/A","N/A",IF(G122&gt;10,"No",IF(G122&lt;-10,"No","Yes")))</f>
        <v>N/A</v>
      </c>
      <c r="I122" s="12">
        <v>-10.199999999999999</v>
      </c>
      <c r="J122" s="12">
        <v>-18.100000000000001</v>
      </c>
      <c r="K122" s="41" t="s">
        <v>732</v>
      </c>
      <c r="L122" s="9" t="str">
        <f>IF(J122="Div by 0", "N/A", IF(OR(J122="N/A",K122="N/A"),"N/A", IF(J122&gt;VALUE(MID(K122,1,2)), "No", IF(J122&lt;-1*VALUE(MID(K122,1,2)), "No", "Yes"))))</f>
        <v>Yes</v>
      </c>
    </row>
    <row r="123" spans="1:12" x14ac:dyDescent="0.25">
      <c r="A123" s="7" t="s">
        <v>100</v>
      </c>
      <c r="B123" s="33" t="s">
        <v>217</v>
      </c>
      <c r="C123" s="34">
        <v>20206</v>
      </c>
      <c r="D123" s="11" t="str">
        <f t="shared" ref="D123:D149" si="47">IF($B123="N/A","N/A",IF(C123&gt;10,"No",IF(C123&lt;-10,"No","Yes")))</f>
        <v>N/A</v>
      </c>
      <c r="E123" s="34">
        <v>24304</v>
      </c>
      <c r="F123" s="11" t="str">
        <f t="shared" ref="F123:F149" si="48">IF($B123="N/A","N/A",IF(E123&gt;10,"No",IF(E123&lt;-10,"No","Yes")))</f>
        <v>N/A</v>
      </c>
      <c r="G123" s="34">
        <v>24967</v>
      </c>
      <c r="H123" s="11" t="str">
        <f t="shared" ref="H123:H149" si="49">IF($B123="N/A","N/A",IF(G123&gt;10,"No",IF(G123&lt;-10,"No","Yes")))</f>
        <v>N/A</v>
      </c>
      <c r="I123" s="12">
        <v>20.28</v>
      </c>
      <c r="J123" s="12">
        <v>2.7280000000000002</v>
      </c>
      <c r="K123" s="41" t="s">
        <v>733</v>
      </c>
      <c r="L123" s="9" t="str">
        <f t="shared" si="44"/>
        <v>Yes</v>
      </c>
    </row>
    <row r="124" spans="1:12" x14ac:dyDescent="0.25">
      <c r="A124" s="2" t="s">
        <v>983</v>
      </c>
      <c r="B124" s="33" t="s">
        <v>217</v>
      </c>
      <c r="C124" s="34">
        <v>4355</v>
      </c>
      <c r="D124" s="11" t="str">
        <f t="shared" si="47"/>
        <v>N/A</v>
      </c>
      <c r="E124" s="34">
        <v>4145</v>
      </c>
      <c r="F124" s="11" t="str">
        <f t="shared" si="48"/>
        <v>N/A</v>
      </c>
      <c r="G124" s="34">
        <v>4059</v>
      </c>
      <c r="H124" s="11" t="str">
        <f t="shared" si="49"/>
        <v>N/A</v>
      </c>
      <c r="I124" s="12">
        <v>-4.82</v>
      </c>
      <c r="J124" s="12">
        <v>-2.0699999999999998</v>
      </c>
      <c r="K124" s="41" t="s">
        <v>733</v>
      </c>
      <c r="L124" s="9" t="str">
        <f t="shared" si="44"/>
        <v>Yes</v>
      </c>
    </row>
    <row r="125" spans="1:12" x14ac:dyDescent="0.25">
      <c r="A125" s="2" t="s">
        <v>984</v>
      </c>
      <c r="B125" s="33" t="s">
        <v>217</v>
      </c>
      <c r="C125" s="34">
        <v>3234</v>
      </c>
      <c r="D125" s="11" t="str">
        <f t="shared" si="47"/>
        <v>N/A</v>
      </c>
      <c r="E125" s="34">
        <v>3229</v>
      </c>
      <c r="F125" s="11" t="str">
        <f t="shared" si="48"/>
        <v>N/A</v>
      </c>
      <c r="G125" s="34">
        <v>3248</v>
      </c>
      <c r="H125" s="11" t="str">
        <f t="shared" si="49"/>
        <v>N/A</v>
      </c>
      <c r="I125" s="12">
        <v>-0.155</v>
      </c>
      <c r="J125" s="12">
        <v>0.58840000000000003</v>
      </c>
      <c r="K125" s="41" t="s">
        <v>733</v>
      </c>
      <c r="L125" s="9" t="str">
        <f t="shared" si="44"/>
        <v>Yes</v>
      </c>
    </row>
    <row r="126" spans="1:12" x14ac:dyDescent="0.25">
      <c r="A126" s="2" t="s">
        <v>985</v>
      </c>
      <c r="B126" s="33" t="s">
        <v>217</v>
      </c>
      <c r="C126" s="34">
        <v>3891</v>
      </c>
      <c r="D126" s="11" t="str">
        <f t="shared" si="47"/>
        <v>N/A</v>
      </c>
      <c r="E126" s="34">
        <v>3917</v>
      </c>
      <c r="F126" s="11" t="str">
        <f t="shared" si="48"/>
        <v>N/A</v>
      </c>
      <c r="G126" s="34">
        <v>3875</v>
      </c>
      <c r="H126" s="11" t="str">
        <f t="shared" si="49"/>
        <v>N/A</v>
      </c>
      <c r="I126" s="12">
        <v>0.66820000000000002</v>
      </c>
      <c r="J126" s="12">
        <v>-1.07</v>
      </c>
      <c r="K126" s="41" t="s">
        <v>733</v>
      </c>
      <c r="L126" s="9" t="str">
        <f t="shared" si="44"/>
        <v>Yes</v>
      </c>
    </row>
    <row r="127" spans="1:12" x14ac:dyDescent="0.25">
      <c r="A127" s="2" t="s">
        <v>986</v>
      </c>
      <c r="B127" s="33" t="s">
        <v>217</v>
      </c>
      <c r="C127" s="34">
        <v>8726</v>
      </c>
      <c r="D127" s="11" t="str">
        <f t="shared" si="47"/>
        <v>N/A</v>
      </c>
      <c r="E127" s="34">
        <v>8826</v>
      </c>
      <c r="F127" s="11" t="str">
        <f t="shared" si="48"/>
        <v>N/A</v>
      </c>
      <c r="G127" s="34">
        <v>9093</v>
      </c>
      <c r="H127" s="11" t="str">
        <f t="shared" si="49"/>
        <v>N/A</v>
      </c>
      <c r="I127" s="12">
        <v>1.1459999999999999</v>
      </c>
      <c r="J127" s="12">
        <v>3.0249999999999999</v>
      </c>
      <c r="K127" s="41" t="s">
        <v>733</v>
      </c>
      <c r="L127" s="9" t="str">
        <f t="shared" si="44"/>
        <v>Yes</v>
      </c>
    </row>
    <row r="128" spans="1:12" x14ac:dyDescent="0.25">
      <c r="A128" s="2" t="s">
        <v>987</v>
      </c>
      <c r="B128" s="33" t="s">
        <v>217</v>
      </c>
      <c r="C128" s="34">
        <v>0</v>
      </c>
      <c r="D128" s="11" t="str">
        <f t="shared" si="47"/>
        <v>N/A</v>
      </c>
      <c r="E128" s="34">
        <v>4187</v>
      </c>
      <c r="F128" s="11" t="str">
        <f t="shared" si="48"/>
        <v>N/A</v>
      </c>
      <c r="G128" s="34">
        <v>4692</v>
      </c>
      <c r="H128" s="11" t="str">
        <f t="shared" si="49"/>
        <v>N/A</v>
      </c>
      <c r="I128" s="12" t="s">
        <v>1742</v>
      </c>
      <c r="J128" s="12">
        <v>12.06</v>
      </c>
      <c r="K128" s="41" t="s">
        <v>733</v>
      </c>
      <c r="L128" s="9" t="str">
        <f t="shared" si="44"/>
        <v>No</v>
      </c>
    </row>
    <row r="129" spans="1:12" x14ac:dyDescent="0.25">
      <c r="A129" s="7" t="s">
        <v>101</v>
      </c>
      <c r="B129" s="33" t="s">
        <v>217</v>
      </c>
      <c r="C129" s="34">
        <v>44553</v>
      </c>
      <c r="D129" s="11" t="str">
        <f t="shared" si="47"/>
        <v>N/A</v>
      </c>
      <c r="E129" s="34">
        <v>45173</v>
      </c>
      <c r="F129" s="11" t="str">
        <f t="shared" si="48"/>
        <v>N/A</v>
      </c>
      <c r="G129" s="34">
        <v>46746</v>
      </c>
      <c r="H129" s="11" t="str">
        <f t="shared" si="49"/>
        <v>N/A</v>
      </c>
      <c r="I129" s="12">
        <v>1.3919999999999999</v>
      </c>
      <c r="J129" s="12">
        <v>3.4820000000000002</v>
      </c>
      <c r="K129" s="41" t="s">
        <v>733</v>
      </c>
      <c r="L129" s="9" t="str">
        <f t="shared" si="44"/>
        <v>Yes</v>
      </c>
    </row>
    <row r="130" spans="1:12" x14ac:dyDescent="0.25">
      <c r="A130" s="2" t="s">
        <v>988</v>
      </c>
      <c r="B130" s="33" t="s">
        <v>217</v>
      </c>
      <c r="C130" s="34">
        <v>31912</v>
      </c>
      <c r="D130" s="11" t="str">
        <f t="shared" si="47"/>
        <v>N/A</v>
      </c>
      <c r="E130" s="34">
        <v>32287</v>
      </c>
      <c r="F130" s="11" t="str">
        <f t="shared" si="48"/>
        <v>N/A</v>
      </c>
      <c r="G130" s="34">
        <v>33154</v>
      </c>
      <c r="H130" s="11" t="str">
        <f t="shared" si="49"/>
        <v>N/A</v>
      </c>
      <c r="I130" s="12">
        <v>1.175</v>
      </c>
      <c r="J130" s="12">
        <v>2.6850000000000001</v>
      </c>
      <c r="K130" s="41" t="s">
        <v>733</v>
      </c>
      <c r="L130" s="9" t="str">
        <f t="shared" si="44"/>
        <v>Yes</v>
      </c>
    </row>
    <row r="131" spans="1:12" x14ac:dyDescent="0.25">
      <c r="A131" s="2" t="s">
        <v>989</v>
      </c>
      <c r="B131" s="33" t="s">
        <v>217</v>
      </c>
      <c r="C131" s="34">
        <v>1106</v>
      </c>
      <c r="D131" s="11" t="str">
        <f t="shared" si="47"/>
        <v>N/A</v>
      </c>
      <c r="E131" s="34">
        <v>1173</v>
      </c>
      <c r="F131" s="11" t="str">
        <f t="shared" si="48"/>
        <v>N/A</v>
      </c>
      <c r="G131" s="34">
        <v>1162</v>
      </c>
      <c r="H131" s="11" t="str">
        <f t="shared" si="49"/>
        <v>N/A</v>
      </c>
      <c r="I131" s="12">
        <v>6.0579999999999998</v>
      </c>
      <c r="J131" s="12">
        <v>-0.93799999999999994</v>
      </c>
      <c r="K131" s="41" t="s">
        <v>733</v>
      </c>
      <c r="L131" s="9" t="str">
        <f t="shared" si="44"/>
        <v>Yes</v>
      </c>
    </row>
    <row r="132" spans="1:12" x14ac:dyDescent="0.25">
      <c r="A132" s="2" t="s">
        <v>990</v>
      </c>
      <c r="B132" s="33" t="s">
        <v>217</v>
      </c>
      <c r="C132" s="34">
        <v>2248</v>
      </c>
      <c r="D132" s="11" t="str">
        <f t="shared" si="47"/>
        <v>N/A</v>
      </c>
      <c r="E132" s="34">
        <v>2122</v>
      </c>
      <c r="F132" s="11" t="str">
        <f t="shared" si="48"/>
        <v>N/A</v>
      </c>
      <c r="G132" s="34">
        <v>2602</v>
      </c>
      <c r="H132" s="11" t="str">
        <f t="shared" si="49"/>
        <v>N/A</v>
      </c>
      <c r="I132" s="12">
        <v>-5.6</v>
      </c>
      <c r="J132" s="12">
        <v>22.62</v>
      </c>
      <c r="K132" s="41" t="s">
        <v>733</v>
      </c>
      <c r="L132" s="9" t="str">
        <f t="shared" si="44"/>
        <v>No</v>
      </c>
    </row>
    <row r="133" spans="1:12" x14ac:dyDescent="0.25">
      <c r="A133" s="2" t="s">
        <v>991</v>
      </c>
      <c r="B133" s="33" t="s">
        <v>217</v>
      </c>
      <c r="C133" s="34">
        <v>9287</v>
      </c>
      <c r="D133" s="11" t="str">
        <f t="shared" si="47"/>
        <v>N/A</v>
      </c>
      <c r="E133" s="34">
        <v>9591</v>
      </c>
      <c r="F133" s="11" t="str">
        <f t="shared" si="48"/>
        <v>N/A</v>
      </c>
      <c r="G133" s="34">
        <v>9828</v>
      </c>
      <c r="H133" s="11" t="str">
        <f t="shared" si="49"/>
        <v>N/A</v>
      </c>
      <c r="I133" s="12">
        <v>3.2730000000000001</v>
      </c>
      <c r="J133" s="12">
        <v>2.4710000000000001</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96244</v>
      </c>
      <c r="D135" s="11" t="str">
        <f t="shared" si="47"/>
        <v>N/A</v>
      </c>
      <c r="E135" s="34">
        <v>100125</v>
      </c>
      <c r="F135" s="11" t="str">
        <f t="shared" si="48"/>
        <v>N/A</v>
      </c>
      <c r="G135" s="34">
        <v>105183</v>
      </c>
      <c r="H135" s="11" t="str">
        <f t="shared" si="49"/>
        <v>N/A</v>
      </c>
      <c r="I135" s="12">
        <v>4.032</v>
      </c>
      <c r="J135" s="12">
        <v>5.0519999999999996</v>
      </c>
      <c r="K135" s="41" t="s">
        <v>733</v>
      </c>
      <c r="L135" s="9" t="str">
        <f t="shared" si="44"/>
        <v>Yes</v>
      </c>
    </row>
    <row r="136" spans="1:12" x14ac:dyDescent="0.25">
      <c r="A136" s="2" t="s">
        <v>993</v>
      </c>
      <c r="B136" s="33" t="s">
        <v>217</v>
      </c>
      <c r="C136" s="34">
        <v>17391</v>
      </c>
      <c r="D136" s="11" t="str">
        <f t="shared" si="47"/>
        <v>N/A</v>
      </c>
      <c r="E136" s="34">
        <v>14219</v>
      </c>
      <c r="F136" s="11" t="str">
        <f t="shared" si="48"/>
        <v>N/A</v>
      </c>
      <c r="G136" s="34">
        <v>12374</v>
      </c>
      <c r="H136" s="11" t="str">
        <f t="shared" si="49"/>
        <v>N/A</v>
      </c>
      <c r="I136" s="12">
        <v>-18.2</v>
      </c>
      <c r="J136" s="12">
        <v>-13</v>
      </c>
      <c r="K136" s="41" t="s">
        <v>733</v>
      </c>
      <c r="L136" s="9" t="str">
        <f t="shared" si="44"/>
        <v>No</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36086</v>
      </c>
      <c r="D139" s="11" t="str">
        <f t="shared" si="47"/>
        <v>N/A</v>
      </c>
      <c r="E139" s="34">
        <v>42390</v>
      </c>
      <c r="F139" s="11" t="str">
        <f t="shared" si="48"/>
        <v>N/A</v>
      </c>
      <c r="G139" s="34">
        <v>47271</v>
      </c>
      <c r="H139" s="11" t="str">
        <f t="shared" si="49"/>
        <v>N/A</v>
      </c>
      <c r="I139" s="12">
        <v>17.47</v>
      </c>
      <c r="J139" s="12">
        <v>11.51</v>
      </c>
      <c r="K139" s="41" t="s">
        <v>733</v>
      </c>
      <c r="L139" s="9" t="str">
        <f t="shared" si="44"/>
        <v>No</v>
      </c>
    </row>
    <row r="140" spans="1:12" x14ac:dyDescent="0.25">
      <c r="A140" s="2" t="s">
        <v>997</v>
      </c>
      <c r="B140" s="33" t="s">
        <v>217</v>
      </c>
      <c r="C140" s="34">
        <v>10715</v>
      </c>
      <c r="D140" s="11" t="str">
        <f t="shared" si="47"/>
        <v>N/A</v>
      </c>
      <c r="E140" s="34">
        <v>9571</v>
      </c>
      <c r="F140" s="11" t="str">
        <f t="shared" si="48"/>
        <v>N/A</v>
      </c>
      <c r="G140" s="34">
        <v>8329</v>
      </c>
      <c r="H140" s="11" t="str">
        <f t="shared" si="49"/>
        <v>N/A</v>
      </c>
      <c r="I140" s="12">
        <v>-10.7</v>
      </c>
      <c r="J140" s="12">
        <v>-13</v>
      </c>
      <c r="K140" s="41" t="s">
        <v>733</v>
      </c>
      <c r="L140" s="9" t="str">
        <f t="shared" si="44"/>
        <v>No</v>
      </c>
    </row>
    <row r="141" spans="1:12" x14ac:dyDescent="0.25">
      <c r="A141" s="2" t="s">
        <v>998</v>
      </c>
      <c r="B141" s="33" t="s">
        <v>217</v>
      </c>
      <c r="C141" s="34">
        <v>5889</v>
      </c>
      <c r="D141" s="11" t="str">
        <f t="shared" si="47"/>
        <v>N/A</v>
      </c>
      <c r="E141" s="34">
        <v>5789</v>
      </c>
      <c r="F141" s="11" t="str">
        <f t="shared" si="48"/>
        <v>N/A</v>
      </c>
      <c r="G141" s="34">
        <v>5767</v>
      </c>
      <c r="H141" s="11" t="str">
        <f t="shared" si="49"/>
        <v>N/A</v>
      </c>
      <c r="I141" s="12">
        <v>-1.7</v>
      </c>
      <c r="J141" s="12">
        <v>-0.38</v>
      </c>
      <c r="K141" s="41" t="s">
        <v>733</v>
      </c>
      <c r="L141" s="9" t="str">
        <f t="shared" si="44"/>
        <v>Yes</v>
      </c>
    </row>
    <row r="142" spans="1:12" x14ac:dyDescent="0.25">
      <c r="A142" s="2" t="s">
        <v>999</v>
      </c>
      <c r="B142" s="33" t="s">
        <v>217</v>
      </c>
      <c r="C142" s="34">
        <v>26163</v>
      </c>
      <c r="D142" s="11" t="str">
        <f t="shared" si="47"/>
        <v>N/A</v>
      </c>
      <c r="E142" s="34">
        <v>28156</v>
      </c>
      <c r="F142" s="11" t="str">
        <f t="shared" si="48"/>
        <v>N/A</v>
      </c>
      <c r="G142" s="34">
        <v>31442</v>
      </c>
      <c r="H142" s="11" t="str">
        <f t="shared" si="49"/>
        <v>N/A</v>
      </c>
      <c r="I142" s="12">
        <v>7.6180000000000003</v>
      </c>
      <c r="J142" s="12">
        <v>11.67</v>
      </c>
      <c r="K142" s="41" t="s">
        <v>733</v>
      </c>
      <c r="L142" s="9" t="str">
        <f t="shared" si="44"/>
        <v>No</v>
      </c>
    </row>
    <row r="143" spans="1:12" x14ac:dyDescent="0.25">
      <c r="A143" s="7" t="s">
        <v>105</v>
      </c>
      <c r="B143" s="33" t="s">
        <v>217</v>
      </c>
      <c r="C143" s="34">
        <v>52475</v>
      </c>
      <c r="D143" s="11" t="str">
        <f t="shared" si="47"/>
        <v>N/A</v>
      </c>
      <c r="E143" s="34">
        <v>56081</v>
      </c>
      <c r="F143" s="11" t="str">
        <f t="shared" si="48"/>
        <v>N/A</v>
      </c>
      <c r="G143" s="34">
        <v>62347</v>
      </c>
      <c r="H143" s="11" t="str">
        <f t="shared" si="49"/>
        <v>N/A</v>
      </c>
      <c r="I143" s="12">
        <v>6.8719999999999999</v>
      </c>
      <c r="J143" s="12">
        <v>11.17</v>
      </c>
      <c r="K143" s="41" t="s">
        <v>733</v>
      </c>
      <c r="L143" s="9" t="str">
        <f t="shared" si="44"/>
        <v>No</v>
      </c>
    </row>
    <row r="144" spans="1:12" x14ac:dyDescent="0.25">
      <c r="A144" s="2" t="s">
        <v>1000</v>
      </c>
      <c r="B144" s="33" t="s">
        <v>217</v>
      </c>
      <c r="C144" s="34">
        <v>7847</v>
      </c>
      <c r="D144" s="11" t="str">
        <f t="shared" si="47"/>
        <v>N/A</v>
      </c>
      <c r="E144" s="34">
        <v>6840</v>
      </c>
      <c r="F144" s="11" t="str">
        <f t="shared" si="48"/>
        <v>N/A</v>
      </c>
      <c r="G144" s="34">
        <v>5930</v>
      </c>
      <c r="H144" s="11" t="str">
        <f t="shared" si="49"/>
        <v>N/A</v>
      </c>
      <c r="I144" s="12">
        <v>-12.8</v>
      </c>
      <c r="J144" s="12">
        <v>-13.3</v>
      </c>
      <c r="K144" s="41" t="s">
        <v>733</v>
      </c>
      <c r="L144" s="9" t="str">
        <f t="shared" si="44"/>
        <v>No</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29</v>
      </c>
      <c r="D146" s="11" t="str">
        <f t="shared" si="47"/>
        <v>N/A</v>
      </c>
      <c r="E146" s="34">
        <v>42</v>
      </c>
      <c r="F146" s="11" t="str">
        <f t="shared" si="48"/>
        <v>N/A</v>
      </c>
      <c r="G146" s="34">
        <v>41</v>
      </c>
      <c r="H146" s="11" t="str">
        <f t="shared" si="49"/>
        <v>N/A</v>
      </c>
      <c r="I146" s="12">
        <v>44.83</v>
      </c>
      <c r="J146" s="12">
        <v>-2.38</v>
      </c>
      <c r="K146" s="41" t="s">
        <v>733</v>
      </c>
      <c r="L146" s="9" t="str">
        <f t="shared" si="44"/>
        <v>Yes</v>
      </c>
    </row>
    <row r="147" spans="1:12" x14ac:dyDescent="0.25">
      <c r="A147" s="2" t="s">
        <v>1003</v>
      </c>
      <c r="B147" s="33" t="s">
        <v>217</v>
      </c>
      <c r="C147" s="34">
        <v>1448</v>
      </c>
      <c r="D147" s="11" t="str">
        <f t="shared" si="47"/>
        <v>N/A</v>
      </c>
      <c r="E147" s="34">
        <v>1995</v>
      </c>
      <c r="F147" s="11" t="str">
        <f t="shared" si="48"/>
        <v>N/A</v>
      </c>
      <c r="G147" s="34">
        <v>1560</v>
      </c>
      <c r="H147" s="11" t="str">
        <f t="shared" si="49"/>
        <v>N/A</v>
      </c>
      <c r="I147" s="12">
        <v>37.78</v>
      </c>
      <c r="J147" s="12">
        <v>-21.8</v>
      </c>
      <c r="K147" s="41" t="s">
        <v>733</v>
      </c>
      <c r="L147" s="9" t="str">
        <f t="shared" si="44"/>
        <v>No</v>
      </c>
    </row>
    <row r="148" spans="1:12" x14ac:dyDescent="0.25">
      <c r="A148" s="2" t="s">
        <v>1004</v>
      </c>
      <c r="B148" s="33" t="s">
        <v>217</v>
      </c>
      <c r="C148" s="34">
        <v>23172</v>
      </c>
      <c r="D148" s="11" t="str">
        <f t="shared" si="47"/>
        <v>N/A</v>
      </c>
      <c r="E148" s="34">
        <v>25640</v>
      </c>
      <c r="F148" s="11" t="str">
        <f t="shared" si="48"/>
        <v>N/A</v>
      </c>
      <c r="G148" s="34">
        <v>27855</v>
      </c>
      <c r="H148" s="11" t="str">
        <f t="shared" si="49"/>
        <v>N/A</v>
      </c>
      <c r="I148" s="12">
        <v>10.65</v>
      </c>
      <c r="J148" s="12">
        <v>8.6389999999999993</v>
      </c>
      <c r="K148" s="41" t="s">
        <v>733</v>
      </c>
      <c r="L148" s="9" t="str">
        <f t="shared" si="44"/>
        <v>Yes</v>
      </c>
    </row>
    <row r="149" spans="1:12" x14ac:dyDescent="0.25">
      <c r="A149" s="2" t="s">
        <v>1005</v>
      </c>
      <c r="B149" s="33" t="s">
        <v>217</v>
      </c>
      <c r="C149" s="34">
        <v>19979</v>
      </c>
      <c r="D149" s="11" t="str">
        <f t="shared" si="47"/>
        <v>N/A</v>
      </c>
      <c r="E149" s="34">
        <v>21564</v>
      </c>
      <c r="F149" s="11" t="str">
        <f t="shared" si="48"/>
        <v>N/A</v>
      </c>
      <c r="G149" s="34">
        <v>26961</v>
      </c>
      <c r="H149" s="11" t="str">
        <f t="shared" si="49"/>
        <v>N/A</v>
      </c>
      <c r="I149" s="12">
        <v>7.9329999999999998</v>
      </c>
      <c r="J149" s="12">
        <v>25.03</v>
      </c>
      <c r="K149" s="41" t="s">
        <v>733</v>
      </c>
      <c r="L149" s="9" t="str">
        <f t="shared" si="44"/>
        <v>No</v>
      </c>
    </row>
    <row r="150" spans="1:12" ht="25" x14ac:dyDescent="0.25">
      <c r="A150" s="16" t="s">
        <v>1006</v>
      </c>
      <c r="B150" s="1" t="s">
        <v>217</v>
      </c>
      <c r="C150" s="1">
        <v>10003</v>
      </c>
      <c r="D150" s="11" t="str">
        <f t="shared" ref="D150:D155" si="50">IF($B150="N/A","N/A",IF(C150&gt;10,"No",IF(C150&lt;-10,"No","Yes")))</f>
        <v>N/A</v>
      </c>
      <c r="E150" s="1">
        <v>9723</v>
      </c>
      <c r="F150" s="11" t="str">
        <f t="shared" ref="F150:F155" si="51">IF($B150="N/A","N/A",IF(E150&gt;10,"No",IF(E150&lt;-10,"No","Yes")))</f>
        <v>N/A</v>
      </c>
      <c r="G150" s="1">
        <v>9698</v>
      </c>
      <c r="H150" s="11" t="str">
        <f t="shared" ref="H150:H155" si="52">IF($B150="N/A","N/A",IF(G150&gt;10,"No",IF(G150&lt;-10,"No","Yes")))</f>
        <v>N/A</v>
      </c>
      <c r="I150" s="12">
        <v>-2.8</v>
      </c>
      <c r="J150" s="12">
        <v>-0.25700000000000001</v>
      </c>
      <c r="K150" s="41" t="s">
        <v>732</v>
      </c>
      <c r="L150" s="9" t="str">
        <f t="shared" ref="L150:L155" si="53">IF(J150="Div by 0", "N/A", IF(K150="N/A","N/A", IF(J150&gt;VALUE(MID(K150,1,2)), "No", IF(J150&lt;-1*VALUE(MID(K150,1,2)), "No", "Yes"))))</f>
        <v>Yes</v>
      </c>
    </row>
    <row r="151" spans="1:12" x14ac:dyDescent="0.25">
      <c r="A151" s="6" t="s">
        <v>330</v>
      </c>
      <c r="B151" s="41" t="s">
        <v>217</v>
      </c>
      <c r="C151" s="13">
        <v>4.6857287402000001</v>
      </c>
      <c r="D151" s="11" t="str">
        <f t="shared" si="50"/>
        <v>N/A</v>
      </c>
      <c r="E151" s="13">
        <v>4.3082553847999998</v>
      </c>
      <c r="F151" s="11" t="str">
        <f t="shared" si="51"/>
        <v>N/A</v>
      </c>
      <c r="G151" s="13">
        <v>4.0536191236999999</v>
      </c>
      <c r="H151" s="11" t="str">
        <f t="shared" si="52"/>
        <v>N/A</v>
      </c>
      <c r="I151" s="12">
        <v>-8.06</v>
      </c>
      <c r="J151" s="12">
        <v>-5.91</v>
      </c>
      <c r="K151" s="41" t="s">
        <v>732</v>
      </c>
      <c r="L151" s="9" t="str">
        <f t="shared" si="53"/>
        <v>Yes</v>
      </c>
    </row>
    <row r="152" spans="1:12" x14ac:dyDescent="0.25">
      <c r="A152" s="2" t="s">
        <v>331</v>
      </c>
      <c r="B152" s="41" t="s">
        <v>217</v>
      </c>
      <c r="C152" s="13">
        <v>35.791349103999998</v>
      </c>
      <c r="D152" s="11" t="str">
        <f t="shared" si="50"/>
        <v>N/A</v>
      </c>
      <c r="E152" s="13">
        <v>29.085747202</v>
      </c>
      <c r="F152" s="11" t="str">
        <f t="shared" si="51"/>
        <v>N/A</v>
      </c>
      <c r="G152" s="13">
        <v>28.273320782999999</v>
      </c>
      <c r="H152" s="11" t="str">
        <f t="shared" si="52"/>
        <v>N/A</v>
      </c>
      <c r="I152" s="12">
        <v>-18.7</v>
      </c>
      <c r="J152" s="12">
        <v>-2.79</v>
      </c>
      <c r="K152" s="41" t="s">
        <v>732</v>
      </c>
      <c r="L152" s="9" t="str">
        <f t="shared" si="53"/>
        <v>Yes</v>
      </c>
    </row>
    <row r="153" spans="1:12" x14ac:dyDescent="0.25">
      <c r="A153" s="2" t="s">
        <v>332</v>
      </c>
      <c r="B153" s="41" t="s">
        <v>217</v>
      </c>
      <c r="C153" s="13">
        <v>6.0153076111999999</v>
      </c>
      <c r="D153" s="11" t="str">
        <f t="shared" si="50"/>
        <v>N/A</v>
      </c>
      <c r="E153" s="13">
        <v>5.6626746065000004</v>
      </c>
      <c r="F153" s="11" t="str">
        <f t="shared" si="51"/>
        <v>N/A</v>
      </c>
      <c r="G153" s="13">
        <v>5.4186454456000002</v>
      </c>
      <c r="H153" s="11" t="str">
        <f t="shared" si="52"/>
        <v>N/A</v>
      </c>
      <c r="I153" s="12">
        <v>-5.86</v>
      </c>
      <c r="J153" s="12">
        <v>-4.3099999999999996</v>
      </c>
      <c r="K153" s="41" t="s">
        <v>732</v>
      </c>
      <c r="L153" s="9" t="str">
        <f t="shared" si="53"/>
        <v>Yes</v>
      </c>
    </row>
    <row r="154" spans="1:12" x14ac:dyDescent="0.25">
      <c r="A154" s="2" t="s">
        <v>333</v>
      </c>
      <c r="B154" s="41" t="s">
        <v>217</v>
      </c>
      <c r="C154" s="13">
        <v>8.2083038900000002E-2</v>
      </c>
      <c r="D154" s="11" t="str">
        <f t="shared" si="50"/>
        <v>N/A</v>
      </c>
      <c r="E154" s="13">
        <v>8.4893882599999998E-2</v>
      </c>
      <c r="F154" s="11" t="str">
        <f t="shared" si="51"/>
        <v>N/A</v>
      </c>
      <c r="G154" s="13">
        <v>9.2220225700000005E-2</v>
      </c>
      <c r="H154" s="11" t="str">
        <f t="shared" si="52"/>
        <v>N/A</v>
      </c>
      <c r="I154" s="12">
        <v>3.4239999999999999</v>
      </c>
      <c r="J154" s="12">
        <v>8.6300000000000008</v>
      </c>
      <c r="K154" s="41" t="s">
        <v>732</v>
      </c>
      <c r="L154" s="9" t="str">
        <f t="shared" si="53"/>
        <v>Yes</v>
      </c>
    </row>
    <row r="155" spans="1:12" x14ac:dyDescent="0.25">
      <c r="A155" s="2" t="s">
        <v>334</v>
      </c>
      <c r="B155" s="41" t="s">
        <v>217</v>
      </c>
      <c r="C155" s="13">
        <v>2.2868032399999998E-2</v>
      </c>
      <c r="D155" s="11" t="str">
        <f t="shared" si="50"/>
        <v>N/A</v>
      </c>
      <c r="E155" s="13">
        <v>1.96144862E-2</v>
      </c>
      <c r="F155" s="11" t="str">
        <f t="shared" si="51"/>
        <v>N/A</v>
      </c>
      <c r="G155" s="13">
        <v>1.44353377E-2</v>
      </c>
      <c r="H155" s="11" t="str">
        <f t="shared" si="52"/>
        <v>N/A</v>
      </c>
      <c r="I155" s="12">
        <v>-14.2</v>
      </c>
      <c r="J155" s="12">
        <v>-26.4</v>
      </c>
      <c r="K155" s="41" t="s">
        <v>732</v>
      </c>
      <c r="L155" s="9" t="str">
        <f t="shared" si="53"/>
        <v>Yes</v>
      </c>
    </row>
    <row r="156" spans="1:12" x14ac:dyDescent="0.25">
      <c r="A156" s="16" t="s">
        <v>1007</v>
      </c>
      <c r="B156" s="33" t="s">
        <v>217</v>
      </c>
      <c r="C156" s="34">
        <v>7766</v>
      </c>
      <c r="D156" s="11" t="str">
        <f t="shared" ref="D156:D162" si="54">IF($B156="N/A","N/A",IF(C156&gt;10,"No",IF(C156&lt;-10,"No","Yes")))</f>
        <v>N/A</v>
      </c>
      <c r="E156" s="34">
        <v>7897</v>
      </c>
      <c r="F156" s="11" t="str">
        <f t="shared" ref="F156:F162" si="55">IF($B156="N/A","N/A",IF(E156&gt;10,"No",IF(E156&lt;-10,"No","Yes")))</f>
        <v>N/A</v>
      </c>
      <c r="G156" s="34">
        <v>8096</v>
      </c>
      <c r="H156" s="11" t="str">
        <f t="shared" ref="H156:H162" si="56">IF($B156="N/A","N/A",IF(G156&gt;10,"No",IF(G156&lt;-10,"No","Yes")))</f>
        <v>N/A</v>
      </c>
      <c r="I156" s="12">
        <v>1.6870000000000001</v>
      </c>
      <c r="J156" s="12">
        <v>2.52</v>
      </c>
      <c r="K156" s="41" t="s">
        <v>732</v>
      </c>
      <c r="L156" s="9" t="str">
        <f t="shared" ref="L156:L163" si="57">IF(J156="Div by 0", "N/A", IF(K156="N/A","N/A", IF(J156&gt;VALUE(MID(K156,1,2)), "No", IF(J156&lt;-1*VALUE(MID(K156,1,2)), "No", "Yes"))))</f>
        <v>Yes</v>
      </c>
    </row>
    <row r="157" spans="1:12" x14ac:dyDescent="0.25">
      <c r="A157" s="6" t="s">
        <v>1008</v>
      </c>
      <c r="B157" s="33" t="s">
        <v>217</v>
      </c>
      <c r="C157" s="8">
        <v>3.6378455860000001</v>
      </c>
      <c r="D157" s="11" t="str">
        <f t="shared" si="54"/>
        <v>N/A</v>
      </c>
      <c r="E157" s="8">
        <v>3.4991558957</v>
      </c>
      <c r="F157" s="11" t="str">
        <f t="shared" si="55"/>
        <v>N/A</v>
      </c>
      <c r="G157" s="8">
        <v>3.3840070556000001</v>
      </c>
      <c r="H157" s="11" t="str">
        <f t="shared" si="56"/>
        <v>N/A</v>
      </c>
      <c r="I157" s="12">
        <v>-3.81</v>
      </c>
      <c r="J157" s="12">
        <v>-3.29</v>
      </c>
      <c r="K157" s="41" t="s">
        <v>732</v>
      </c>
      <c r="L157" s="9" t="str">
        <f t="shared" si="57"/>
        <v>Yes</v>
      </c>
    </row>
    <row r="158" spans="1:12" x14ac:dyDescent="0.25">
      <c r="A158" s="16" t="s">
        <v>1009</v>
      </c>
      <c r="B158" s="33" t="s">
        <v>217</v>
      </c>
      <c r="C158" s="8">
        <v>10.472136988999999</v>
      </c>
      <c r="D158" s="11" t="str">
        <f t="shared" si="54"/>
        <v>N/A</v>
      </c>
      <c r="E158" s="8">
        <v>10.092988807999999</v>
      </c>
      <c r="F158" s="11" t="str">
        <f t="shared" si="55"/>
        <v>N/A</v>
      </c>
      <c r="G158" s="8">
        <v>10.601994633</v>
      </c>
      <c r="H158" s="11" t="str">
        <f t="shared" si="56"/>
        <v>N/A</v>
      </c>
      <c r="I158" s="12">
        <v>-3.62</v>
      </c>
      <c r="J158" s="12">
        <v>5.0430000000000001</v>
      </c>
      <c r="K158" s="41" t="s">
        <v>732</v>
      </c>
      <c r="L158" s="9" t="str">
        <f t="shared" si="57"/>
        <v>Yes</v>
      </c>
    </row>
    <row r="159" spans="1:12" x14ac:dyDescent="0.25">
      <c r="A159" s="16" t="s">
        <v>1010</v>
      </c>
      <c r="B159" s="33" t="s">
        <v>217</v>
      </c>
      <c r="C159" s="8">
        <v>10.645747761000001</v>
      </c>
      <c r="D159" s="11" t="str">
        <f t="shared" si="54"/>
        <v>N/A</v>
      </c>
      <c r="E159" s="8">
        <v>10.125517455000001</v>
      </c>
      <c r="F159" s="11" t="str">
        <f t="shared" si="55"/>
        <v>N/A</v>
      </c>
      <c r="G159" s="8">
        <v>9.9773242629999999</v>
      </c>
      <c r="H159" s="11" t="str">
        <f t="shared" si="56"/>
        <v>N/A</v>
      </c>
      <c r="I159" s="12">
        <v>-4.8899999999999997</v>
      </c>
      <c r="J159" s="12">
        <v>-1.46</v>
      </c>
      <c r="K159" s="41" t="s">
        <v>732</v>
      </c>
      <c r="L159" s="9" t="str">
        <f t="shared" si="57"/>
        <v>Yes</v>
      </c>
    </row>
    <row r="160" spans="1:12" x14ac:dyDescent="0.25">
      <c r="A160" s="16" t="s">
        <v>1011</v>
      </c>
      <c r="B160" s="33" t="s">
        <v>217</v>
      </c>
      <c r="C160" s="8">
        <v>0.88836706700000001</v>
      </c>
      <c r="D160" s="11" t="str">
        <f t="shared" si="54"/>
        <v>N/A</v>
      </c>
      <c r="E160" s="8">
        <v>0.82596754059999999</v>
      </c>
      <c r="F160" s="11" t="str">
        <f t="shared" si="55"/>
        <v>N/A</v>
      </c>
      <c r="G160" s="8">
        <v>0.69783139859999999</v>
      </c>
      <c r="H160" s="11" t="str">
        <f t="shared" si="56"/>
        <v>N/A</v>
      </c>
      <c r="I160" s="12">
        <v>-7.02</v>
      </c>
      <c r="J160" s="12">
        <v>-15.5</v>
      </c>
      <c r="K160" s="41" t="s">
        <v>732</v>
      </c>
      <c r="L160" s="9" t="str">
        <f t="shared" si="57"/>
        <v>Yes</v>
      </c>
    </row>
    <row r="161" spans="1:12" x14ac:dyDescent="0.25">
      <c r="A161" s="16" t="s">
        <v>1012</v>
      </c>
      <c r="B161" s="33" t="s">
        <v>217</v>
      </c>
      <c r="C161" s="8">
        <v>9.9094807100000001E-2</v>
      </c>
      <c r="D161" s="11" t="str">
        <f t="shared" si="54"/>
        <v>N/A</v>
      </c>
      <c r="E161" s="8">
        <v>7.6674809699999999E-2</v>
      </c>
      <c r="F161" s="11" t="str">
        <f t="shared" si="55"/>
        <v>N/A</v>
      </c>
      <c r="G161" s="8">
        <v>8.1800247000000006E-2</v>
      </c>
      <c r="H161" s="11" t="str">
        <f t="shared" si="56"/>
        <v>N/A</v>
      </c>
      <c r="I161" s="12">
        <v>-22.6</v>
      </c>
      <c r="J161" s="12">
        <v>6.6849999999999996</v>
      </c>
      <c r="K161" s="41" t="s">
        <v>732</v>
      </c>
      <c r="L161" s="9" t="str">
        <f t="shared" si="57"/>
        <v>Yes</v>
      </c>
    </row>
    <row r="162" spans="1:12" x14ac:dyDescent="0.25">
      <c r="A162" s="2" t="s">
        <v>1013</v>
      </c>
      <c r="B162" s="33" t="s">
        <v>217</v>
      </c>
      <c r="C162" s="34">
        <v>1499</v>
      </c>
      <c r="D162" s="11" t="str">
        <f t="shared" si="54"/>
        <v>N/A</v>
      </c>
      <c r="E162" s="34">
        <v>1486</v>
      </c>
      <c r="F162" s="11" t="str">
        <f t="shared" si="55"/>
        <v>N/A</v>
      </c>
      <c r="G162" s="34">
        <v>1471</v>
      </c>
      <c r="H162" s="11" t="str">
        <f t="shared" si="56"/>
        <v>N/A</v>
      </c>
      <c r="I162" s="12">
        <v>-0.86699999999999999</v>
      </c>
      <c r="J162" s="12">
        <v>-1.01</v>
      </c>
      <c r="K162" s="41" t="s">
        <v>732</v>
      </c>
      <c r="L162" s="9" t="str">
        <f t="shared" si="57"/>
        <v>Yes</v>
      </c>
    </row>
    <row r="163" spans="1:12" ht="25" x14ac:dyDescent="0.25">
      <c r="A163" s="16" t="s">
        <v>1014</v>
      </c>
      <c r="B163" s="33" t="s">
        <v>217</v>
      </c>
      <c r="C163" s="34">
        <v>9881</v>
      </c>
      <c r="D163" s="11" t="str">
        <f>IF($B163="N/A","N/A",IF(C163&gt;10,"No",IF(C163&lt;-10,"No","Yes")))</f>
        <v>N/A</v>
      </c>
      <c r="E163" s="34">
        <v>9894</v>
      </c>
      <c r="F163" s="11" t="str">
        <f>IF($B163="N/A","N/A",IF(E163&gt;10,"No",IF(E163&lt;-10,"No","Yes")))</f>
        <v>N/A</v>
      </c>
      <c r="G163" s="34">
        <v>8096</v>
      </c>
      <c r="H163" s="11" t="str">
        <f>IF($B163="N/A","N/A",IF(G163&gt;10,"No",IF(G163&lt;-10,"No","Yes")))</f>
        <v>N/A</v>
      </c>
      <c r="I163" s="12">
        <v>0.13159999999999999</v>
      </c>
      <c r="J163" s="12">
        <v>-18.2</v>
      </c>
      <c r="K163" s="41" t="s">
        <v>732</v>
      </c>
      <c r="L163" s="9" t="str">
        <f t="shared" si="57"/>
        <v>Yes</v>
      </c>
    </row>
    <row r="164" spans="1:12" x14ac:dyDescent="0.25">
      <c r="A164" s="4" t="s">
        <v>1015</v>
      </c>
      <c r="B164" s="33" t="s">
        <v>217</v>
      </c>
      <c r="C164" s="34">
        <v>7016</v>
      </c>
      <c r="D164" s="11" t="str">
        <f t="shared" ref="D164:D238" si="58">IF($B164="N/A","N/A",IF(C164&gt;10,"No",IF(C164&lt;-10,"No","Yes")))</f>
        <v>N/A</v>
      </c>
      <c r="E164" s="34">
        <v>6709</v>
      </c>
      <c r="F164" s="11" t="str">
        <f t="shared" ref="F164:F238" si="59">IF($B164="N/A","N/A",IF(E164&gt;10,"No",IF(E164&lt;-10,"No","Yes")))</f>
        <v>N/A</v>
      </c>
      <c r="G164" s="34">
        <v>0</v>
      </c>
      <c r="H164" s="11" t="str">
        <f t="shared" ref="H164:H227" si="60">IF($B164="N/A","N/A",IF(G164&gt;10,"No",IF(G164&lt;-10,"No","Yes")))</f>
        <v>N/A</v>
      </c>
      <c r="I164" s="12">
        <v>-4.38</v>
      </c>
      <c r="J164" s="12">
        <v>-100</v>
      </c>
      <c r="K164" s="41" t="s">
        <v>732</v>
      </c>
      <c r="L164" s="9" t="str">
        <f t="shared" ref="L164:L227" si="61">IF(J164="Div by 0", "N/A", IF(K164="N/A","N/A", IF(J164&gt;VALUE(MID(K164,1,2)), "No", IF(J164&lt;-1*VALUE(MID(K164,1,2)), "No", "Yes"))))</f>
        <v>No</v>
      </c>
    </row>
    <row r="165" spans="1:12" x14ac:dyDescent="0.25">
      <c r="A165" s="50" t="s">
        <v>71</v>
      </c>
      <c r="B165" s="33" t="s">
        <v>217</v>
      </c>
      <c r="C165" s="8">
        <v>3.2865213277000001</v>
      </c>
      <c r="D165" s="11" t="str">
        <f t="shared" si="58"/>
        <v>N/A</v>
      </c>
      <c r="E165" s="8">
        <v>2.9727538184000002</v>
      </c>
      <c r="F165" s="11" t="str">
        <f t="shared" si="59"/>
        <v>N/A</v>
      </c>
      <c r="G165" s="8">
        <v>0</v>
      </c>
      <c r="H165" s="11" t="str">
        <f t="shared" si="60"/>
        <v>N/A</v>
      </c>
      <c r="I165" s="12">
        <v>-9.5500000000000007</v>
      </c>
      <c r="J165" s="12">
        <v>-100</v>
      </c>
      <c r="K165" s="41" t="s">
        <v>732</v>
      </c>
      <c r="L165" s="9" t="str">
        <f t="shared" si="61"/>
        <v>No</v>
      </c>
    </row>
    <row r="166" spans="1:12" x14ac:dyDescent="0.25">
      <c r="A166" s="4" t="s">
        <v>111</v>
      </c>
      <c r="B166" s="33" t="s">
        <v>217</v>
      </c>
      <c r="C166" s="8">
        <v>9.5565673562000004</v>
      </c>
      <c r="D166" s="11" t="str">
        <f t="shared" si="58"/>
        <v>N/A</v>
      </c>
      <c r="E166" s="8">
        <v>7.2333772218999997</v>
      </c>
      <c r="F166" s="11" t="str">
        <f t="shared" si="59"/>
        <v>N/A</v>
      </c>
      <c r="G166" s="8">
        <v>0</v>
      </c>
      <c r="H166" s="11" t="str">
        <f t="shared" si="60"/>
        <v>N/A</v>
      </c>
      <c r="I166" s="12">
        <v>-24.3</v>
      </c>
      <c r="J166" s="12">
        <v>-100</v>
      </c>
      <c r="K166" s="41" t="s">
        <v>732</v>
      </c>
      <c r="L166" s="9" t="str">
        <f t="shared" si="61"/>
        <v>No</v>
      </c>
    </row>
    <row r="167" spans="1:12" x14ac:dyDescent="0.25">
      <c r="A167" s="4" t="s">
        <v>112</v>
      </c>
      <c r="B167" s="33" t="s">
        <v>217</v>
      </c>
      <c r="C167" s="8">
        <v>11.314614055</v>
      </c>
      <c r="D167" s="11" t="str">
        <f t="shared" si="58"/>
        <v>N/A</v>
      </c>
      <c r="E167" s="8">
        <v>10.831691497</v>
      </c>
      <c r="F167" s="11" t="str">
        <f t="shared" si="59"/>
        <v>N/A</v>
      </c>
      <c r="G167" s="8">
        <v>0</v>
      </c>
      <c r="H167" s="11" t="str">
        <f t="shared" si="60"/>
        <v>N/A</v>
      </c>
      <c r="I167" s="12">
        <v>-4.2699999999999996</v>
      </c>
      <c r="J167" s="12">
        <v>-100</v>
      </c>
      <c r="K167" s="41" t="s">
        <v>732</v>
      </c>
      <c r="L167" s="9" t="str">
        <f t="shared" si="61"/>
        <v>No</v>
      </c>
    </row>
    <row r="168" spans="1:12" x14ac:dyDescent="0.25">
      <c r="A168" s="4" t="s">
        <v>113</v>
      </c>
      <c r="B168" s="33" t="s">
        <v>217</v>
      </c>
      <c r="C168" s="8">
        <v>3.1170774299999999E-2</v>
      </c>
      <c r="D168" s="11" t="str">
        <f t="shared" si="58"/>
        <v>N/A</v>
      </c>
      <c r="E168" s="8">
        <v>4.2946317099999999E-2</v>
      </c>
      <c r="F168" s="11" t="str">
        <f t="shared" si="59"/>
        <v>N/A</v>
      </c>
      <c r="G168" s="8">
        <v>0</v>
      </c>
      <c r="H168" s="11" t="str">
        <f t="shared" si="60"/>
        <v>N/A</v>
      </c>
      <c r="I168" s="12">
        <v>37.78</v>
      </c>
      <c r="J168" s="12">
        <v>-100</v>
      </c>
      <c r="K168" s="41" t="s">
        <v>732</v>
      </c>
      <c r="L168" s="9" t="str">
        <f t="shared" si="61"/>
        <v>No</v>
      </c>
    </row>
    <row r="169" spans="1:12" x14ac:dyDescent="0.25">
      <c r="A169" s="4" t="s">
        <v>114</v>
      </c>
      <c r="B169" s="33" t="s">
        <v>217</v>
      </c>
      <c r="C169" s="8">
        <v>2.6679371100000002E-2</v>
      </c>
      <c r="D169" s="11" t="str">
        <f t="shared" si="58"/>
        <v>N/A</v>
      </c>
      <c r="E169" s="8">
        <v>2.6747026600000001E-2</v>
      </c>
      <c r="F169" s="11" t="str">
        <f t="shared" si="59"/>
        <v>N/A</v>
      </c>
      <c r="G169" s="8">
        <v>0</v>
      </c>
      <c r="H169" s="11" t="str">
        <f t="shared" si="60"/>
        <v>N/A</v>
      </c>
      <c r="I169" s="12">
        <v>0.25359999999999999</v>
      </c>
      <c r="J169" s="12">
        <v>-100</v>
      </c>
      <c r="K169" s="41" t="s">
        <v>732</v>
      </c>
      <c r="L169" s="9" t="str">
        <f t="shared" si="61"/>
        <v>No</v>
      </c>
    </row>
    <row r="170" spans="1:12" x14ac:dyDescent="0.25">
      <c r="A170" s="4" t="s">
        <v>428</v>
      </c>
      <c r="B170" s="33" t="s">
        <v>217</v>
      </c>
      <c r="C170" s="34">
        <v>1893</v>
      </c>
      <c r="D170" s="11" t="str">
        <f>IF($B170="N/A","N/A",IF(C170&gt;10,"No",IF(C170&lt;-10,"No","Yes")))</f>
        <v>N/A</v>
      </c>
      <c r="E170" s="34">
        <v>1724</v>
      </c>
      <c r="F170" s="11" t="str">
        <f>IF($B170="N/A","N/A",IF(E170&gt;10,"No",IF(E170&lt;-10,"No","Yes")))</f>
        <v>N/A</v>
      </c>
      <c r="G170" s="34">
        <v>0</v>
      </c>
      <c r="H170" s="11" t="str">
        <f>IF($B170="N/A","N/A",IF(G170&gt;10,"No",IF(G170&lt;-10,"No","Yes")))</f>
        <v>N/A</v>
      </c>
      <c r="I170" s="12">
        <v>-8.93</v>
      </c>
      <c r="J170" s="12">
        <v>-100</v>
      </c>
      <c r="K170" s="41" t="s">
        <v>732</v>
      </c>
      <c r="L170" s="9" t="str">
        <f t="shared" si="61"/>
        <v>No</v>
      </c>
    </row>
    <row r="171" spans="1:12" x14ac:dyDescent="0.25">
      <c r="A171" s="4" t="s">
        <v>429</v>
      </c>
      <c r="B171" s="33" t="s">
        <v>217</v>
      </c>
      <c r="C171" s="34">
        <v>38</v>
      </c>
      <c r="D171" s="11" t="str">
        <f>IF($B171="N/A","N/A",IF(C171&gt;10,"No",IF(C171&lt;-10,"No","Yes")))</f>
        <v>N/A</v>
      </c>
      <c r="E171" s="34">
        <v>34</v>
      </c>
      <c r="F171" s="11" t="str">
        <f>IF($B171="N/A","N/A",IF(E171&gt;10,"No",IF(E171&lt;-10,"No","Yes")))</f>
        <v>N/A</v>
      </c>
      <c r="G171" s="34">
        <v>0</v>
      </c>
      <c r="H171" s="11" t="str">
        <f>IF($B171="N/A","N/A",IF(G171&gt;10,"No",IF(G171&lt;-10,"No","Yes")))</f>
        <v>N/A</v>
      </c>
      <c r="I171" s="12">
        <v>-10.5</v>
      </c>
      <c r="J171" s="12">
        <v>-100</v>
      </c>
      <c r="K171" s="41" t="s">
        <v>732</v>
      </c>
      <c r="L171" s="9" t="str">
        <f t="shared" si="61"/>
        <v>No</v>
      </c>
    </row>
    <row r="172" spans="1:12" x14ac:dyDescent="0.25">
      <c r="A172" s="4" t="s">
        <v>430</v>
      </c>
      <c r="B172" s="33" t="s">
        <v>217</v>
      </c>
      <c r="C172" s="34">
        <v>3243</v>
      </c>
      <c r="D172" s="11" t="str">
        <f>IF($B172="N/A","N/A",IF(C172&gt;10,"No",IF(C172&lt;-10,"No","Yes")))</f>
        <v>N/A</v>
      </c>
      <c r="E172" s="34">
        <v>3144</v>
      </c>
      <c r="F172" s="11" t="str">
        <f>IF($B172="N/A","N/A",IF(E172&gt;10,"No",IF(E172&lt;-10,"No","Yes")))</f>
        <v>N/A</v>
      </c>
      <c r="G172" s="34">
        <v>0</v>
      </c>
      <c r="H172" s="11" t="str">
        <f>IF($B172="N/A","N/A",IF(G172&gt;10,"No",IF(G172&lt;-10,"No","Yes")))</f>
        <v>N/A</v>
      </c>
      <c r="I172" s="12">
        <v>-3.05</v>
      </c>
      <c r="J172" s="12">
        <v>-100</v>
      </c>
      <c r="K172" s="41" t="s">
        <v>732</v>
      </c>
      <c r="L172" s="9" t="str">
        <f t="shared" si="61"/>
        <v>No</v>
      </c>
    </row>
    <row r="173" spans="1:12" x14ac:dyDescent="0.25">
      <c r="A173" s="4" t="s">
        <v>431</v>
      </c>
      <c r="B173" s="33" t="s">
        <v>217</v>
      </c>
      <c r="C173" s="34">
        <v>1798</v>
      </c>
      <c r="D173" s="11" t="str">
        <f>IF($B173="N/A","N/A",IF(C173&gt;10,"No",IF(C173&lt;-10,"No","Yes")))</f>
        <v>N/A</v>
      </c>
      <c r="E173" s="34">
        <v>1749</v>
      </c>
      <c r="F173" s="11" t="str">
        <f>IF($B173="N/A","N/A",IF(E173&gt;10,"No",IF(E173&lt;-10,"No","Yes")))</f>
        <v>N/A</v>
      </c>
      <c r="G173" s="34">
        <v>0</v>
      </c>
      <c r="H173" s="11" t="str">
        <f>IF($B173="N/A","N/A",IF(G173&gt;10,"No",IF(G173&lt;-10,"No","Yes")))</f>
        <v>N/A</v>
      </c>
      <c r="I173" s="12">
        <v>-2.73</v>
      </c>
      <c r="J173" s="12">
        <v>-100</v>
      </c>
      <c r="K173" s="41" t="s">
        <v>732</v>
      </c>
      <c r="L173" s="9" t="str">
        <f t="shared" si="61"/>
        <v>No</v>
      </c>
    </row>
    <row r="174" spans="1:12" x14ac:dyDescent="0.25">
      <c r="A174" s="4" t="s">
        <v>432</v>
      </c>
      <c r="B174" s="33" t="s">
        <v>217</v>
      </c>
      <c r="C174" s="34">
        <v>44</v>
      </c>
      <c r="D174" s="11" t="str">
        <f>IF($B174="N/A","N/A",IF(C174&gt;10,"No",IF(C174&lt;-10,"No","Yes")))</f>
        <v>N/A</v>
      </c>
      <c r="E174" s="34">
        <v>58</v>
      </c>
      <c r="F174" s="11" t="str">
        <f>IF($B174="N/A","N/A",IF(E174&gt;10,"No",IF(E174&lt;-10,"No","Yes")))</f>
        <v>N/A</v>
      </c>
      <c r="G174" s="34">
        <v>0</v>
      </c>
      <c r="H174" s="11" t="str">
        <f>IF($B174="N/A","N/A",IF(G174&gt;10,"No",IF(G174&lt;-10,"No","Yes")))</f>
        <v>N/A</v>
      </c>
      <c r="I174" s="12">
        <v>31.82</v>
      </c>
      <c r="J174" s="12">
        <v>-100</v>
      </c>
      <c r="K174" s="41" t="s">
        <v>732</v>
      </c>
      <c r="L174" s="9" t="str">
        <f t="shared" si="61"/>
        <v>No</v>
      </c>
    </row>
    <row r="175" spans="1:12" x14ac:dyDescent="0.25">
      <c r="A175" s="6" t="s">
        <v>1016</v>
      </c>
      <c r="B175" s="33" t="s">
        <v>217</v>
      </c>
      <c r="C175" s="34">
        <v>2570</v>
      </c>
      <c r="D175" s="11" t="str">
        <f t="shared" si="58"/>
        <v>N/A</v>
      </c>
      <c r="E175" s="34">
        <v>2362</v>
      </c>
      <c r="F175" s="11" t="str">
        <f t="shared" si="59"/>
        <v>N/A</v>
      </c>
      <c r="G175" s="34">
        <v>0</v>
      </c>
      <c r="H175" s="11" t="str">
        <f t="shared" si="60"/>
        <v>N/A</v>
      </c>
      <c r="I175" s="12">
        <v>-8.09</v>
      </c>
      <c r="J175" s="12">
        <v>-100</v>
      </c>
      <c r="K175" s="41" t="s">
        <v>732</v>
      </c>
      <c r="L175" s="9" t="str">
        <f t="shared" si="61"/>
        <v>No</v>
      </c>
    </row>
    <row r="176" spans="1:12" x14ac:dyDescent="0.25">
      <c r="A176" s="4" t="s">
        <v>1017</v>
      </c>
      <c r="B176" s="33" t="s">
        <v>217</v>
      </c>
      <c r="C176" s="34">
        <v>1174</v>
      </c>
      <c r="D176" s="11" t="str">
        <f>IF($B176="N/A","N/A",IF(C176&gt;10,"No",IF(C176&lt;-10,"No","Yes")))</f>
        <v>N/A</v>
      </c>
      <c r="E176" s="34">
        <v>1072</v>
      </c>
      <c r="F176" s="11" t="str">
        <f>IF($B176="N/A","N/A",IF(E176&gt;10,"No",IF(E176&lt;-10,"No","Yes")))</f>
        <v>N/A</v>
      </c>
      <c r="G176" s="34">
        <v>0</v>
      </c>
      <c r="H176" s="11" t="str">
        <f>IF($B176="N/A","N/A",IF(G176&gt;10,"No",IF(G176&lt;-10,"No","Yes")))</f>
        <v>N/A</v>
      </c>
      <c r="I176" s="12">
        <v>-8.69</v>
      </c>
      <c r="J176" s="12">
        <v>-100</v>
      </c>
      <c r="K176" s="41" t="s">
        <v>732</v>
      </c>
      <c r="L176" s="9" t="str">
        <f t="shared" si="61"/>
        <v>No</v>
      </c>
    </row>
    <row r="177" spans="1:12" x14ac:dyDescent="0.25">
      <c r="A177" s="4" t="s">
        <v>1018</v>
      </c>
      <c r="B177" s="33" t="s">
        <v>217</v>
      </c>
      <c r="C177" s="34">
        <v>29</v>
      </c>
      <c r="D177" s="11" t="str">
        <f>IF($B177="N/A","N/A",IF(C177&gt;10,"No",IF(C177&lt;-10,"No","Yes")))</f>
        <v>N/A</v>
      </c>
      <c r="E177" s="34">
        <v>25</v>
      </c>
      <c r="F177" s="11" t="str">
        <f>IF($B177="N/A","N/A",IF(E177&gt;10,"No",IF(E177&lt;-10,"No","Yes")))</f>
        <v>N/A</v>
      </c>
      <c r="G177" s="34">
        <v>0</v>
      </c>
      <c r="H177" s="11" t="str">
        <f>IF($B177="N/A","N/A",IF(G177&gt;10,"No",IF(G177&lt;-10,"No","Yes")))</f>
        <v>N/A</v>
      </c>
      <c r="I177" s="12">
        <v>-13.8</v>
      </c>
      <c r="J177" s="12">
        <v>-100</v>
      </c>
      <c r="K177" s="41" t="s">
        <v>732</v>
      </c>
      <c r="L177" s="9" t="str">
        <f t="shared" si="61"/>
        <v>No</v>
      </c>
    </row>
    <row r="178" spans="1:12" ht="25" x14ac:dyDescent="0.25">
      <c r="A178" s="4" t="s">
        <v>1019</v>
      </c>
      <c r="B178" s="33" t="s">
        <v>217</v>
      </c>
      <c r="C178" s="34">
        <v>998</v>
      </c>
      <c r="D178" s="11" t="str">
        <f>IF($B178="N/A","N/A",IF(C178&gt;10,"No",IF(C178&lt;-10,"No","Yes")))</f>
        <v>N/A</v>
      </c>
      <c r="E178" s="34">
        <v>922</v>
      </c>
      <c r="F178" s="11" t="str">
        <f>IF($B178="N/A","N/A",IF(E178&gt;10,"No",IF(E178&lt;-10,"No","Yes")))</f>
        <v>N/A</v>
      </c>
      <c r="G178" s="34">
        <v>0</v>
      </c>
      <c r="H178" s="11" t="str">
        <f>IF($B178="N/A","N/A",IF(G178&gt;10,"No",IF(G178&lt;-10,"No","Yes")))</f>
        <v>N/A</v>
      </c>
      <c r="I178" s="12">
        <v>-7.62</v>
      </c>
      <c r="J178" s="12">
        <v>-100</v>
      </c>
      <c r="K178" s="41" t="s">
        <v>732</v>
      </c>
      <c r="L178" s="9" t="str">
        <f t="shared" si="61"/>
        <v>No</v>
      </c>
    </row>
    <row r="179" spans="1:12" x14ac:dyDescent="0.25">
      <c r="A179" s="4" t="s">
        <v>1020</v>
      </c>
      <c r="B179" s="33" t="s">
        <v>217</v>
      </c>
      <c r="C179" s="34">
        <v>358</v>
      </c>
      <c r="D179" s="11" t="str">
        <f>IF($B179="N/A","N/A",IF(C179&gt;10,"No",IF(C179&lt;-10,"No","Yes")))</f>
        <v>N/A</v>
      </c>
      <c r="E179" s="34">
        <v>332</v>
      </c>
      <c r="F179" s="11" t="str">
        <f>IF($B179="N/A","N/A",IF(E179&gt;10,"No",IF(E179&lt;-10,"No","Yes")))</f>
        <v>N/A</v>
      </c>
      <c r="G179" s="34">
        <v>0</v>
      </c>
      <c r="H179" s="11" t="str">
        <f>IF($B179="N/A","N/A",IF(G179&gt;10,"No",IF(G179&lt;-10,"No","Yes")))</f>
        <v>N/A</v>
      </c>
      <c r="I179" s="12">
        <v>-7.26</v>
      </c>
      <c r="J179" s="12">
        <v>-100</v>
      </c>
      <c r="K179" s="41" t="s">
        <v>732</v>
      </c>
      <c r="L179" s="9" t="str">
        <f t="shared" si="61"/>
        <v>No</v>
      </c>
    </row>
    <row r="180" spans="1:12" ht="25" x14ac:dyDescent="0.25">
      <c r="A180" s="4" t="s">
        <v>1021</v>
      </c>
      <c r="B180" s="33" t="s">
        <v>217</v>
      </c>
      <c r="C180" s="34">
        <v>11</v>
      </c>
      <c r="D180" s="11" t="str">
        <f>IF($B180="N/A","N/A",IF(C180&gt;10,"No",IF(C180&lt;-10,"No","Yes")))</f>
        <v>N/A</v>
      </c>
      <c r="E180" s="34">
        <v>11</v>
      </c>
      <c r="F180" s="11" t="str">
        <f>IF($B180="N/A","N/A",IF(E180&gt;10,"No",IF(E180&lt;-10,"No","Yes")))</f>
        <v>N/A</v>
      </c>
      <c r="G180" s="34">
        <v>0</v>
      </c>
      <c r="H180" s="11" t="str">
        <f>IF($B180="N/A","N/A",IF(G180&gt;10,"No",IF(G180&lt;-10,"No","Yes")))</f>
        <v>N/A</v>
      </c>
      <c r="I180" s="12">
        <v>0</v>
      </c>
      <c r="J180" s="12">
        <v>-100</v>
      </c>
      <c r="K180" s="41" t="s">
        <v>732</v>
      </c>
      <c r="L180" s="9" t="str">
        <f t="shared" si="61"/>
        <v>No</v>
      </c>
    </row>
    <row r="181" spans="1:12" x14ac:dyDescent="0.25">
      <c r="A181" s="6" t="s">
        <v>1022</v>
      </c>
      <c r="B181" s="33" t="s">
        <v>217</v>
      </c>
      <c r="C181" s="34">
        <v>610</v>
      </c>
      <c r="D181" s="11" t="str">
        <f t="shared" si="58"/>
        <v>N/A</v>
      </c>
      <c r="E181" s="34">
        <v>522</v>
      </c>
      <c r="F181" s="11" t="str">
        <f t="shared" si="59"/>
        <v>N/A</v>
      </c>
      <c r="G181" s="34">
        <v>0</v>
      </c>
      <c r="H181" s="11" t="str">
        <f t="shared" si="60"/>
        <v>N/A</v>
      </c>
      <c r="I181" s="12">
        <v>-14.4</v>
      </c>
      <c r="J181" s="12">
        <v>-100</v>
      </c>
      <c r="K181" s="41" t="s">
        <v>732</v>
      </c>
      <c r="L181" s="9" t="str">
        <f t="shared" si="61"/>
        <v>No</v>
      </c>
    </row>
    <row r="182" spans="1:12" x14ac:dyDescent="0.25">
      <c r="A182" s="4" t="s">
        <v>1023</v>
      </c>
      <c r="B182" s="33" t="s">
        <v>217</v>
      </c>
      <c r="C182" s="34">
        <v>551</v>
      </c>
      <c r="D182" s="11" t="str">
        <f t="shared" si="58"/>
        <v>N/A</v>
      </c>
      <c r="E182" s="34">
        <v>473</v>
      </c>
      <c r="F182" s="11" t="str">
        <f t="shared" si="59"/>
        <v>N/A</v>
      </c>
      <c r="G182" s="34">
        <v>0</v>
      </c>
      <c r="H182" s="11" t="str">
        <f t="shared" si="60"/>
        <v>N/A</v>
      </c>
      <c r="I182" s="12">
        <v>-14.2</v>
      </c>
      <c r="J182" s="12">
        <v>-100</v>
      </c>
      <c r="K182" s="41" t="s">
        <v>732</v>
      </c>
      <c r="L182" s="9" t="str">
        <f t="shared" si="61"/>
        <v>No</v>
      </c>
    </row>
    <row r="183" spans="1:12" x14ac:dyDescent="0.25">
      <c r="A183" s="4" t="s">
        <v>1024</v>
      </c>
      <c r="B183" s="33" t="s">
        <v>217</v>
      </c>
      <c r="C183" s="34">
        <v>11</v>
      </c>
      <c r="D183" s="11" t="str">
        <f t="shared" si="58"/>
        <v>N/A</v>
      </c>
      <c r="E183" s="34">
        <v>11</v>
      </c>
      <c r="F183" s="11" t="str">
        <f t="shared" si="59"/>
        <v>N/A</v>
      </c>
      <c r="G183" s="34">
        <v>0</v>
      </c>
      <c r="H183" s="11" t="str">
        <f t="shared" si="60"/>
        <v>N/A</v>
      </c>
      <c r="I183" s="12">
        <v>-11.1</v>
      </c>
      <c r="J183" s="12">
        <v>-100</v>
      </c>
      <c r="K183" s="41" t="s">
        <v>732</v>
      </c>
      <c r="L183" s="9" t="str">
        <f t="shared" si="61"/>
        <v>No</v>
      </c>
    </row>
    <row r="184" spans="1:12" x14ac:dyDescent="0.25">
      <c r="A184" s="4" t="s">
        <v>1025</v>
      </c>
      <c r="B184" s="33" t="s">
        <v>217</v>
      </c>
      <c r="C184" s="34">
        <v>49</v>
      </c>
      <c r="D184" s="11" t="str">
        <f t="shared" si="58"/>
        <v>N/A</v>
      </c>
      <c r="E184" s="34">
        <v>41</v>
      </c>
      <c r="F184" s="11" t="str">
        <f t="shared" si="59"/>
        <v>N/A</v>
      </c>
      <c r="G184" s="34">
        <v>0</v>
      </c>
      <c r="H184" s="11" t="str">
        <f t="shared" si="60"/>
        <v>N/A</v>
      </c>
      <c r="I184" s="12">
        <v>-16.3</v>
      </c>
      <c r="J184" s="12">
        <v>-100</v>
      </c>
      <c r="K184" s="41" t="s">
        <v>732</v>
      </c>
      <c r="L184" s="9" t="str">
        <f t="shared" si="61"/>
        <v>No</v>
      </c>
    </row>
    <row r="185" spans="1:12" x14ac:dyDescent="0.25">
      <c r="A185" s="4" t="s">
        <v>1026</v>
      </c>
      <c r="B185" s="33" t="s">
        <v>217</v>
      </c>
      <c r="C185" s="34">
        <v>11</v>
      </c>
      <c r="D185" s="11" t="str">
        <f t="shared" si="58"/>
        <v>N/A</v>
      </c>
      <c r="E185" s="34">
        <v>0</v>
      </c>
      <c r="F185" s="11" t="str">
        <f t="shared" si="59"/>
        <v>N/A</v>
      </c>
      <c r="G185" s="34">
        <v>0</v>
      </c>
      <c r="H185" s="11" t="str">
        <f t="shared" si="60"/>
        <v>N/A</v>
      </c>
      <c r="I185" s="12">
        <v>-100</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43</v>
      </c>
      <c r="D187" s="11" t="str">
        <f t="shared" si="58"/>
        <v>N/A</v>
      </c>
      <c r="E187" s="1">
        <v>42</v>
      </c>
      <c r="F187" s="11" t="str">
        <f t="shared" si="59"/>
        <v>N/A</v>
      </c>
      <c r="G187" s="1">
        <v>0</v>
      </c>
      <c r="H187" s="11" t="str">
        <f t="shared" si="60"/>
        <v>N/A</v>
      </c>
      <c r="I187" s="12">
        <v>-2.33</v>
      </c>
      <c r="J187" s="12">
        <v>-100</v>
      </c>
      <c r="K187" s="41" t="s">
        <v>732</v>
      </c>
      <c r="L187" s="11" t="str">
        <f t="shared" si="61"/>
        <v>No</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11</v>
      </c>
      <c r="F190" s="11" t="str">
        <f t="shared" si="59"/>
        <v>N/A</v>
      </c>
      <c r="G190" s="34">
        <v>0</v>
      </c>
      <c r="H190" s="11" t="str">
        <f t="shared" si="60"/>
        <v>N/A</v>
      </c>
      <c r="I190" s="12" t="s">
        <v>1742</v>
      </c>
      <c r="J190" s="12">
        <v>-100</v>
      </c>
      <c r="K190" s="41" t="s">
        <v>732</v>
      </c>
      <c r="L190" s="9" t="str">
        <f t="shared" si="61"/>
        <v>No</v>
      </c>
    </row>
    <row r="191" spans="1:12" x14ac:dyDescent="0.25">
      <c r="A191" s="4" t="s">
        <v>1032</v>
      </c>
      <c r="B191" s="33" t="s">
        <v>217</v>
      </c>
      <c r="C191" s="34">
        <v>41</v>
      </c>
      <c r="D191" s="11" t="str">
        <f t="shared" si="58"/>
        <v>N/A</v>
      </c>
      <c r="E191" s="34">
        <v>36</v>
      </c>
      <c r="F191" s="11" t="str">
        <f t="shared" si="59"/>
        <v>N/A</v>
      </c>
      <c r="G191" s="34">
        <v>0</v>
      </c>
      <c r="H191" s="11" t="str">
        <f t="shared" si="60"/>
        <v>N/A</v>
      </c>
      <c r="I191" s="12">
        <v>-12.2</v>
      </c>
      <c r="J191" s="12">
        <v>-100</v>
      </c>
      <c r="K191" s="41" t="s">
        <v>732</v>
      </c>
      <c r="L191" s="9" t="str">
        <f t="shared" si="61"/>
        <v>No</v>
      </c>
    </row>
    <row r="192" spans="1:12" ht="25" x14ac:dyDescent="0.25">
      <c r="A192" s="4" t="s">
        <v>1033</v>
      </c>
      <c r="B192" s="33" t="s">
        <v>217</v>
      </c>
      <c r="C192" s="34">
        <v>11</v>
      </c>
      <c r="D192" s="11" t="str">
        <f t="shared" si="58"/>
        <v>N/A</v>
      </c>
      <c r="E192" s="34">
        <v>11</v>
      </c>
      <c r="F192" s="11" t="str">
        <f t="shared" si="59"/>
        <v>N/A</v>
      </c>
      <c r="G192" s="34">
        <v>0</v>
      </c>
      <c r="H192" s="11" t="str">
        <f t="shared" si="60"/>
        <v>N/A</v>
      </c>
      <c r="I192" s="12">
        <v>150</v>
      </c>
      <c r="J192" s="12">
        <v>-100</v>
      </c>
      <c r="K192" s="41" t="s">
        <v>732</v>
      </c>
      <c r="L192" s="9" t="str">
        <f t="shared" si="61"/>
        <v>No</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3769</v>
      </c>
      <c r="D205" s="11" t="str">
        <f t="shared" si="58"/>
        <v>N/A</v>
      </c>
      <c r="E205" s="1">
        <v>3759</v>
      </c>
      <c r="F205" s="11" t="str">
        <f t="shared" si="59"/>
        <v>N/A</v>
      </c>
      <c r="G205" s="1">
        <v>0</v>
      </c>
      <c r="H205" s="11" t="str">
        <f t="shared" si="60"/>
        <v>N/A</v>
      </c>
      <c r="I205" s="12">
        <v>-0.26500000000000001</v>
      </c>
      <c r="J205" s="12">
        <v>-100</v>
      </c>
      <c r="K205" s="41" t="s">
        <v>732</v>
      </c>
      <c r="L205" s="11" t="str">
        <f t="shared" si="61"/>
        <v>No</v>
      </c>
    </row>
    <row r="206" spans="1:12" x14ac:dyDescent="0.25">
      <c r="A206" s="4" t="s">
        <v>1047</v>
      </c>
      <c r="B206" s="33" t="s">
        <v>217</v>
      </c>
      <c r="C206" s="34">
        <v>168</v>
      </c>
      <c r="D206" s="11" t="str">
        <f t="shared" si="58"/>
        <v>N/A</v>
      </c>
      <c r="E206" s="34">
        <v>179</v>
      </c>
      <c r="F206" s="11" t="str">
        <f t="shared" si="59"/>
        <v>N/A</v>
      </c>
      <c r="G206" s="34">
        <v>0</v>
      </c>
      <c r="H206" s="11" t="str">
        <f t="shared" si="60"/>
        <v>N/A</v>
      </c>
      <c r="I206" s="12">
        <v>6.548</v>
      </c>
      <c r="J206" s="12">
        <v>-100</v>
      </c>
      <c r="K206" s="41" t="s">
        <v>732</v>
      </c>
      <c r="L206" s="9" t="str">
        <f t="shared" si="61"/>
        <v>No</v>
      </c>
    </row>
    <row r="207" spans="1:12" x14ac:dyDescent="0.25">
      <c r="A207" s="4" t="s">
        <v>1048</v>
      </c>
      <c r="B207" s="33" t="s">
        <v>217</v>
      </c>
      <c r="C207" s="34">
        <v>0</v>
      </c>
      <c r="D207" s="11" t="str">
        <f t="shared" si="58"/>
        <v>N/A</v>
      </c>
      <c r="E207" s="34">
        <v>11</v>
      </c>
      <c r="F207" s="11" t="str">
        <f t="shared" si="59"/>
        <v>N/A</v>
      </c>
      <c r="G207" s="34">
        <v>0</v>
      </c>
      <c r="H207" s="11" t="str">
        <f t="shared" si="60"/>
        <v>N/A</v>
      </c>
      <c r="I207" s="12" t="s">
        <v>1742</v>
      </c>
      <c r="J207" s="12">
        <v>-100</v>
      </c>
      <c r="K207" s="41" t="s">
        <v>732</v>
      </c>
      <c r="L207" s="9" t="str">
        <f t="shared" si="61"/>
        <v>No</v>
      </c>
    </row>
    <row r="208" spans="1:12" x14ac:dyDescent="0.25">
      <c r="A208" s="4" t="s">
        <v>1049</v>
      </c>
      <c r="B208" s="33" t="s">
        <v>217</v>
      </c>
      <c r="C208" s="34">
        <v>2196</v>
      </c>
      <c r="D208" s="11" t="str">
        <f t="shared" si="58"/>
        <v>N/A</v>
      </c>
      <c r="E208" s="34">
        <v>2179</v>
      </c>
      <c r="F208" s="11" t="str">
        <f t="shared" si="59"/>
        <v>N/A</v>
      </c>
      <c r="G208" s="34">
        <v>0</v>
      </c>
      <c r="H208" s="11" t="str">
        <f t="shared" si="60"/>
        <v>N/A</v>
      </c>
      <c r="I208" s="12">
        <v>-0.77400000000000002</v>
      </c>
      <c r="J208" s="12">
        <v>-100</v>
      </c>
      <c r="K208" s="41" t="s">
        <v>732</v>
      </c>
      <c r="L208" s="9" t="str">
        <f t="shared" si="61"/>
        <v>No</v>
      </c>
    </row>
    <row r="209" spans="1:12" x14ac:dyDescent="0.25">
      <c r="A209" s="4" t="s">
        <v>1050</v>
      </c>
      <c r="B209" s="33" t="s">
        <v>217</v>
      </c>
      <c r="C209" s="34">
        <v>1382</v>
      </c>
      <c r="D209" s="11" t="str">
        <f t="shared" si="58"/>
        <v>N/A</v>
      </c>
      <c r="E209" s="34">
        <v>1364</v>
      </c>
      <c r="F209" s="11" t="str">
        <f t="shared" si="59"/>
        <v>N/A</v>
      </c>
      <c r="G209" s="34">
        <v>0</v>
      </c>
      <c r="H209" s="11" t="str">
        <f t="shared" si="60"/>
        <v>N/A</v>
      </c>
      <c r="I209" s="12">
        <v>-1.3</v>
      </c>
      <c r="J209" s="12">
        <v>-100</v>
      </c>
      <c r="K209" s="41" t="s">
        <v>732</v>
      </c>
      <c r="L209" s="9" t="str">
        <f t="shared" si="61"/>
        <v>No</v>
      </c>
    </row>
    <row r="210" spans="1:12" ht="25" x14ac:dyDescent="0.25">
      <c r="A210" s="4" t="s">
        <v>1051</v>
      </c>
      <c r="B210" s="33" t="s">
        <v>217</v>
      </c>
      <c r="C210" s="34">
        <v>23</v>
      </c>
      <c r="D210" s="11" t="str">
        <f t="shared" si="58"/>
        <v>N/A</v>
      </c>
      <c r="E210" s="34">
        <v>36</v>
      </c>
      <c r="F210" s="11" t="str">
        <f t="shared" si="59"/>
        <v>N/A</v>
      </c>
      <c r="G210" s="34">
        <v>0</v>
      </c>
      <c r="H210" s="11" t="str">
        <f t="shared" si="60"/>
        <v>N/A</v>
      </c>
      <c r="I210" s="12">
        <v>56.52</v>
      </c>
      <c r="J210" s="12">
        <v>-100</v>
      </c>
      <c r="K210" s="41" t="s">
        <v>732</v>
      </c>
      <c r="L210" s="9" t="str">
        <f t="shared" si="61"/>
        <v>No</v>
      </c>
    </row>
    <row r="211" spans="1:12" x14ac:dyDescent="0.25">
      <c r="A211" s="6" t="s">
        <v>1052</v>
      </c>
      <c r="B211" s="33" t="s">
        <v>217</v>
      </c>
      <c r="C211" s="34">
        <v>24</v>
      </c>
      <c r="D211" s="11" t="str">
        <f t="shared" si="58"/>
        <v>N/A</v>
      </c>
      <c r="E211" s="34">
        <v>24</v>
      </c>
      <c r="F211" s="11" t="str">
        <f t="shared" si="59"/>
        <v>N/A</v>
      </c>
      <c r="G211" s="34">
        <v>0</v>
      </c>
      <c r="H211" s="11" t="str">
        <f t="shared" si="60"/>
        <v>N/A</v>
      </c>
      <c r="I211" s="12">
        <v>0</v>
      </c>
      <c r="J211" s="12">
        <v>-100</v>
      </c>
      <c r="K211" s="41" t="s">
        <v>732</v>
      </c>
      <c r="L211" s="9" t="str">
        <f t="shared" si="61"/>
        <v>No</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11</v>
      </c>
      <c r="F214" s="11" t="str">
        <f t="shared" si="59"/>
        <v>N/A</v>
      </c>
      <c r="G214" s="34">
        <v>0</v>
      </c>
      <c r="H214" s="11" t="str">
        <f t="shared" si="60"/>
        <v>N/A</v>
      </c>
      <c r="I214" s="12" t="s">
        <v>1742</v>
      </c>
      <c r="J214" s="12">
        <v>-100</v>
      </c>
      <c r="K214" s="41" t="s">
        <v>732</v>
      </c>
      <c r="L214" s="9" t="str">
        <f t="shared" si="61"/>
        <v>No</v>
      </c>
    </row>
    <row r="215" spans="1:12" ht="25" x14ac:dyDescent="0.25">
      <c r="A215" s="4" t="s">
        <v>1056</v>
      </c>
      <c r="B215" s="33" t="s">
        <v>217</v>
      </c>
      <c r="C215" s="34">
        <v>16</v>
      </c>
      <c r="D215" s="11" t="str">
        <f t="shared" si="58"/>
        <v>N/A</v>
      </c>
      <c r="E215" s="34">
        <v>17</v>
      </c>
      <c r="F215" s="11" t="str">
        <f t="shared" si="59"/>
        <v>N/A</v>
      </c>
      <c r="G215" s="34">
        <v>0</v>
      </c>
      <c r="H215" s="11" t="str">
        <f t="shared" si="60"/>
        <v>N/A</v>
      </c>
      <c r="I215" s="12">
        <v>6.25</v>
      </c>
      <c r="J215" s="12">
        <v>-100</v>
      </c>
      <c r="K215" s="41" t="s">
        <v>732</v>
      </c>
      <c r="L215" s="9" t="str">
        <f t="shared" si="61"/>
        <v>No</v>
      </c>
    </row>
    <row r="216" spans="1:12" ht="25" x14ac:dyDescent="0.25">
      <c r="A216" s="4" t="s">
        <v>1057</v>
      </c>
      <c r="B216" s="33" t="s">
        <v>217</v>
      </c>
      <c r="C216" s="34">
        <v>11</v>
      </c>
      <c r="D216" s="11" t="str">
        <f t="shared" si="58"/>
        <v>N/A</v>
      </c>
      <c r="E216" s="34">
        <v>11</v>
      </c>
      <c r="F216" s="11" t="str">
        <f t="shared" si="59"/>
        <v>N/A</v>
      </c>
      <c r="G216" s="34">
        <v>0</v>
      </c>
      <c r="H216" s="11" t="str">
        <f t="shared" si="60"/>
        <v>N/A</v>
      </c>
      <c r="I216" s="12">
        <v>-25</v>
      </c>
      <c r="J216" s="12">
        <v>-100</v>
      </c>
      <c r="K216" s="41" t="s">
        <v>732</v>
      </c>
      <c r="L216" s="9" t="str">
        <f t="shared" si="61"/>
        <v>No</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59.977194982999997</v>
      </c>
      <c r="D235" s="11" t="str">
        <f>IF($B235="N/A","N/A",IF(C235&lt;15,"Yes","No"))</f>
        <v>No</v>
      </c>
      <c r="E235" s="8">
        <v>61.544194365999999</v>
      </c>
      <c r="F235" s="11" t="str">
        <f>IF($B235="N/A","N/A",IF(E235&lt;15,"Yes","No"))</f>
        <v>No</v>
      </c>
      <c r="G235" s="8" t="s">
        <v>1742</v>
      </c>
      <c r="H235" s="11" t="str">
        <f>IF($B235="N/A","N/A",IF(G235&lt;15,"Yes","No"))</f>
        <v>No</v>
      </c>
      <c r="I235" s="12">
        <v>2.613</v>
      </c>
      <c r="J235" s="12" t="s">
        <v>1742</v>
      </c>
      <c r="K235" s="41" t="s">
        <v>732</v>
      </c>
      <c r="L235" s="9" t="str">
        <f t="shared" si="63"/>
        <v>N/A</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3602</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17.702227433000001</v>
      </c>
      <c r="D237" s="11" t="str">
        <f>IF($B237="N/A","N/A",IF(C237&lt;10,"Yes","No"))</f>
        <v>No</v>
      </c>
      <c r="E237" s="8">
        <v>26.994906620999998</v>
      </c>
      <c r="F237" s="11" t="str">
        <f>IF($B237="N/A","N/A",IF(E237&lt;10,"Yes","No"))</f>
        <v>No</v>
      </c>
      <c r="G237" s="8">
        <v>100</v>
      </c>
      <c r="H237" s="11" t="str">
        <f>IF($B237="N/A","N/A",IF(G237&lt;10,"Yes","No"))</f>
        <v>No</v>
      </c>
      <c r="I237" s="12">
        <v>52.49</v>
      </c>
      <c r="J237" s="12">
        <v>270.39999999999998</v>
      </c>
      <c r="K237" s="41" t="s">
        <v>732</v>
      </c>
      <c r="L237" s="9" t="str">
        <f t="shared" si="63"/>
        <v>No</v>
      </c>
    </row>
    <row r="238" spans="1:12" x14ac:dyDescent="0.25">
      <c r="A238" s="2" t="s">
        <v>72</v>
      </c>
      <c r="B238" s="33" t="s">
        <v>217</v>
      </c>
      <c r="C238" s="8">
        <v>3.0644241732999999</v>
      </c>
      <c r="D238" s="11" t="str">
        <f t="shared" si="58"/>
        <v>N/A</v>
      </c>
      <c r="E238" s="8">
        <v>3.1152183633999999</v>
      </c>
      <c r="F238" s="11" t="str">
        <f t="shared" si="59"/>
        <v>N/A</v>
      </c>
      <c r="G238" s="8" t="s">
        <v>1742</v>
      </c>
      <c r="H238" s="11" t="str">
        <f>IF($B238="N/A","N/A",IF(G238&gt;10,"No",IF(G238&lt;-10,"No","Yes")))</f>
        <v>N/A</v>
      </c>
      <c r="I238" s="12">
        <v>1.6579999999999999</v>
      </c>
      <c r="J238" s="12" t="s">
        <v>1742</v>
      </c>
      <c r="K238" s="41" t="s">
        <v>732</v>
      </c>
      <c r="L238" s="9" t="str">
        <f t="shared" si="63"/>
        <v>N/A</v>
      </c>
    </row>
    <row r="239" spans="1:12" ht="25" x14ac:dyDescent="0.25">
      <c r="A239" s="16" t="s">
        <v>1079</v>
      </c>
      <c r="B239" s="33" t="s">
        <v>293</v>
      </c>
      <c r="C239" s="9">
        <v>57.169327252000002</v>
      </c>
      <c r="D239" s="11" t="str">
        <f>IF($B239="N/A","N/A",IF(C239&lt;15,"Yes","No"))</f>
        <v>No</v>
      </c>
      <c r="E239" s="9">
        <v>58.682366969999997</v>
      </c>
      <c r="F239" s="11" t="str">
        <f>IF($B239="N/A","N/A",IF(E239&lt;15,"Yes","No"))</f>
        <v>No</v>
      </c>
      <c r="G239" s="9" t="s">
        <v>1742</v>
      </c>
      <c r="H239" s="11" t="str">
        <f>IF($B239="N/A","N/A",IF(G239&lt;15,"Yes","No"))</f>
        <v>No</v>
      </c>
      <c r="I239" s="12">
        <v>2.6469999999999998</v>
      </c>
      <c r="J239" s="12" t="s">
        <v>1742</v>
      </c>
      <c r="K239" s="41" t="s">
        <v>732</v>
      </c>
      <c r="L239" s="9" t="str">
        <f t="shared" si="63"/>
        <v>N/A</v>
      </c>
    </row>
    <row r="240" spans="1:12" ht="25" x14ac:dyDescent="0.25">
      <c r="A240" s="16" t="s">
        <v>156</v>
      </c>
      <c r="B240" s="33" t="s">
        <v>217</v>
      </c>
      <c r="C240" s="34">
        <v>43</v>
      </c>
      <c r="D240" s="11" t="str">
        <f>IF($B240="N/A","N/A",IF(C240&gt;10,"No",IF(C240&lt;-10,"No","Yes")))</f>
        <v>N/A</v>
      </c>
      <c r="E240" s="34">
        <v>13</v>
      </c>
      <c r="F240" s="11" t="str">
        <f>IF($B240="N/A","N/A",IF(E240&gt;10,"No",IF(E240&lt;-10,"No","Yes")))</f>
        <v>N/A</v>
      </c>
      <c r="G240" s="34">
        <v>0</v>
      </c>
      <c r="H240" s="11" t="str">
        <f>IF($B240="N/A","N/A",IF(G240&gt;10,"No",IF(G240&lt;-10,"No","Yes")))</f>
        <v>N/A</v>
      </c>
      <c r="I240" s="12">
        <v>-69.8</v>
      </c>
      <c r="J240" s="12">
        <v>-100</v>
      </c>
      <c r="K240" s="41" t="s">
        <v>732</v>
      </c>
      <c r="L240" s="9" t="str">
        <f>IF(J240="Div by 0", "N/A", IF(K240="N/A","N/A", IF(J240&gt;VALUE(MID(K240,1,2)), "No", IF(J240&lt;-1*VALUE(MID(K240,1,2)), "No", "Yes"))))</f>
        <v>No</v>
      </c>
    </row>
    <row r="241" spans="1:12" x14ac:dyDescent="0.25">
      <c r="A241" s="16" t="s">
        <v>1080</v>
      </c>
      <c r="B241" s="33" t="s">
        <v>217</v>
      </c>
      <c r="C241" s="34">
        <v>3412</v>
      </c>
      <c r="D241" s="11" t="str">
        <f t="shared" ref="D241" si="67">IF($B241="N/A","N/A",IF(C241&gt;10,"No",IF(C241&lt;-10,"No","Yes")))</f>
        <v>N/A</v>
      </c>
      <c r="E241" s="34">
        <v>3534</v>
      </c>
      <c r="F241" s="11" t="str">
        <f t="shared" ref="F241" si="68">IF($B241="N/A","N/A",IF(E241&gt;10,"No",IF(E241&lt;-10,"No","Yes")))</f>
        <v>N/A</v>
      </c>
      <c r="G241" s="34">
        <v>3602</v>
      </c>
      <c r="H241" s="11" t="str">
        <f>IF($B241="N/A","N/A",IF(G241&gt;10,"No",IF(G241&lt;-10,"No","Yes")))</f>
        <v>N/A</v>
      </c>
      <c r="I241" s="12">
        <v>3.5760000000000001</v>
      </c>
      <c r="J241" s="12">
        <v>1.9239999999999999</v>
      </c>
      <c r="K241" s="41" t="s">
        <v>732</v>
      </c>
      <c r="L241" s="9" t="str">
        <f>IF(J241="Div by 0", "N/A", IF(OR(J241="N/A",K241="N/A"),"N/A", IF(J241&gt;VALUE(MID(K241,1,2)), "No", IF(J241&lt;-1*VALUE(MID(K241,1,2)), "No", "Yes"))))</f>
        <v>Yes</v>
      </c>
    </row>
    <row r="242" spans="1:12" x14ac:dyDescent="0.25">
      <c r="A242" s="6" t="s">
        <v>1081</v>
      </c>
      <c r="B242" s="33" t="s">
        <v>217</v>
      </c>
      <c r="C242" s="34">
        <v>144096</v>
      </c>
      <c r="D242" s="11" t="str">
        <f>IF($B242="N/A","N/A",IF(C242&gt;10,"No",IF(C242&lt;-10,"No","Yes")))</f>
        <v>N/A</v>
      </c>
      <c r="E242" s="34">
        <v>222029</v>
      </c>
      <c r="F242" s="11" t="str">
        <f>IF($B242="N/A","N/A",IF(E242&gt;10,"No",IF(E242&lt;-10,"No","Yes")))</f>
        <v>N/A</v>
      </c>
      <c r="G242" s="34">
        <v>239243</v>
      </c>
      <c r="H242" s="11" t="str">
        <f>IF($B242="N/A","N/A",IF(G242&gt;10,"No",IF(G242&lt;-10,"No","Yes")))</f>
        <v>N/A</v>
      </c>
      <c r="I242" s="12">
        <v>54.08</v>
      </c>
      <c r="J242" s="12">
        <v>7.7530000000000001</v>
      </c>
      <c r="K242" s="41" t="s">
        <v>732</v>
      </c>
      <c r="L242" s="9" t="str">
        <f t="shared" ref="L242:L275" si="69">IF(J242="Div by 0", "N/A", IF(K242="N/A","N/A", IF(J242&gt;VALUE(MID(K242,1,2)), "No", IF(J242&lt;-1*VALUE(MID(K242,1,2)), "No", "Yes"))))</f>
        <v>Yes</v>
      </c>
    </row>
    <row r="243" spans="1:12" x14ac:dyDescent="0.25">
      <c r="A243" s="2" t="s">
        <v>1082</v>
      </c>
      <c r="B243" s="33" t="s">
        <v>217</v>
      </c>
      <c r="C243" s="8">
        <v>5.9388300499999998E-2</v>
      </c>
      <c r="D243" s="11" t="str">
        <f>IF($B243="N/A","N/A",IF(C243&gt;10,"No",IF(C243&lt;-10,"No","Yes")))</f>
        <v>N/A</v>
      </c>
      <c r="E243" s="8">
        <v>92.527978934000004</v>
      </c>
      <c r="F243" s="11" t="str">
        <f>IF($B243="N/A","N/A",IF(E243&gt;10,"No",IF(E243&lt;-10,"No","Yes")))</f>
        <v>N/A</v>
      </c>
      <c r="G243" s="8">
        <v>100</v>
      </c>
      <c r="H243" s="11" t="str">
        <f>IF($B243="N/A","N/A",IF(G243&gt;10,"No",IF(G243&lt;-10,"No","Yes")))</f>
        <v>N/A</v>
      </c>
      <c r="I243" s="12">
        <v>156000</v>
      </c>
      <c r="J243" s="12">
        <v>8.0749999999999993</v>
      </c>
      <c r="K243" s="41" t="s">
        <v>732</v>
      </c>
      <c r="L243" s="9" t="str">
        <f t="shared" si="69"/>
        <v>Yes</v>
      </c>
    </row>
    <row r="244" spans="1:12" x14ac:dyDescent="0.25">
      <c r="A244" s="2" t="s">
        <v>1083</v>
      </c>
      <c r="B244" s="33" t="s">
        <v>217</v>
      </c>
      <c r="C244" s="8">
        <v>2.0178214711</v>
      </c>
      <c r="D244" s="11" t="str">
        <f>IF($B244="N/A","N/A",IF(C244&gt;10,"No",IF(C244&lt;-10,"No","Yes")))</f>
        <v>N/A</v>
      </c>
      <c r="E244" s="8">
        <v>96.723706639</v>
      </c>
      <c r="F244" s="11" t="str">
        <f>IF($B244="N/A","N/A",IF(E244&gt;10,"No",IF(E244&lt;-10,"No","Yes")))</f>
        <v>N/A</v>
      </c>
      <c r="G244" s="8">
        <v>100</v>
      </c>
      <c r="H244" s="11" t="str">
        <f>IF($B244="N/A","N/A",IF(G244&gt;10,"No",IF(G244&lt;-10,"No","Yes")))</f>
        <v>N/A</v>
      </c>
      <c r="I244" s="12">
        <v>4693</v>
      </c>
      <c r="J244" s="12">
        <v>3.387</v>
      </c>
      <c r="K244" s="41" t="s">
        <v>732</v>
      </c>
      <c r="L244" s="9" t="str">
        <f t="shared" si="69"/>
        <v>Yes</v>
      </c>
    </row>
    <row r="245" spans="1:12" x14ac:dyDescent="0.25">
      <c r="A245" s="2" t="s">
        <v>1084</v>
      </c>
      <c r="B245" s="33" t="s">
        <v>217</v>
      </c>
      <c r="C245" s="8">
        <v>94.516021777999995</v>
      </c>
      <c r="D245" s="11" t="str">
        <f t="shared" ref="D245:D273" si="70">IF($B245="N/A","N/A",IF(C245&gt;10,"No",IF(C245&lt;-10,"No","Yes")))</f>
        <v>N/A</v>
      </c>
      <c r="E245" s="8">
        <v>99.713358302000003</v>
      </c>
      <c r="F245" s="11" t="str">
        <f t="shared" ref="F245:F273" si="71">IF($B245="N/A","N/A",IF(E245&gt;10,"No",IF(E245&lt;-10,"No","Yes")))</f>
        <v>N/A</v>
      </c>
      <c r="G245" s="8">
        <v>100</v>
      </c>
      <c r="H245" s="11" t="str">
        <f t="shared" ref="H245:H273" si="72">IF($B245="N/A","N/A",IF(G245&gt;10,"No",IF(G245&lt;-10,"No","Yes")))</f>
        <v>N/A</v>
      </c>
      <c r="I245" s="12">
        <v>5.4989999999999997</v>
      </c>
      <c r="J245" s="12">
        <v>0.28749999999999998</v>
      </c>
      <c r="K245" s="41" t="s">
        <v>732</v>
      </c>
      <c r="L245" s="9" t="str">
        <f t="shared" si="69"/>
        <v>Yes</v>
      </c>
    </row>
    <row r="246" spans="1:12" x14ac:dyDescent="0.25">
      <c r="A246" s="2" t="s">
        <v>1085</v>
      </c>
      <c r="B246" s="33" t="s">
        <v>217</v>
      </c>
      <c r="C246" s="8">
        <v>99.512148642</v>
      </c>
      <c r="D246" s="11" t="str">
        <f t="shared" si="70"/>
        <v>N/A</v>
      </c>
      <c r="E246" s="8">
        <v>99.873397406999999</v>
      </c>
      <c r="F246" s="11" t="str">
        <f t="shared" si="71"/>
        <v>N/A</v>
      </c>
      <c r="G246" s="8">
        <v>100</v>
      </c>
      <c r="H246" s="11" t="str">
        <f t="shared" si="72"/>
        <v>N/A</v>
      </c>
      <c r="I246" s="12">
        <v>0.36299999999999999</v>
      </c>
      <c r="J246" s="12">
        <v>0.1268</v>
      </c>
      <c r="K246" s="41" t="s">
        <v>732</v>
      </c>
      <c r="L246" s="9" t="str">
        <f t="shared" si="69"/>
        <v>Yes</v>
      </c>
    </row>
    <row r="247" spans="1:12" x14ac:dyDescent="0.25">
      <c r="A247" s="2" t="s">
        <v>1086</v>
      </c>
      <c r="B247" s="33" t="s">
        <v>217</v>
      </c>
      <c r="C247" s="8">
        <v>94.142793693000002</v>
      </c>
      <c r="D247" s="11" t="str">
        <f t="shared" si="70"/>
        <v>N/A</v>
      </c>
      <c r="E247" s="8">
        <v>66.288637971</v>
      </c>
      <c r="F247" s="11" t="str">
        <f t="shared" si="71"/>
        <v>N/A</v>
      </c>
      <c r="G247" s="8">
        <v>64.228838460999995</v>
      </c>
      <c r="H247" s="11" t="str">
        <f t="shared" si="72"/>
        <v>N/A</v>
      </c>
      <c r="I247" s="12">
        <v>-29.6</v>
      </c>
      <c r="J247" s="12">
        <v>-3.11</v>
      </c>
      <c r="K247" s="41" t="s">
        <v>732</v>
      </c>
      <c r="L247" s="9" t="str">
        <f t="shared" si="69"/>
        <v>Yes</v>
      </c>
    </row>
    <row r="248" spans="1:12" x14ac:dyDescent="0.25">
      <c r="A248" s="6" t="s">
        <v>1087</v>
      </c>
      <c r="B248" s="33" t="s">
        <v>217</v>
      </c>
      <c r="C248" s="34">
        <v>38852</v>
      </c>
      <c r="D248" s="11" t="str">
        <f t="shared" si="70"/>
        <v>N/A</v>
      </c>
      <c r="E248" s="34">
        <v>0</v>
      </c>
      <c r="F248" s="11" t="str">
        <f t="shared" si="71"/>
        <v>N/A</v>
      </c>
      <c r="G248" s="34">
        <v>0</v>
      </c>
      <c r="H248" s="11" t="str">
        <f t="shared" si="72"/>
        <v>N/A</v>
      </c>
      <c r="I248" s="12">
        <v>-100</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3.2837294906999999</v>
      </c>
      <c r="D250" s="11" t="str">
        <f t="shared" si="70"/>
        <v>N/A</v>
      </c>
      <c r="E250" s="8">
        <v>0</v>
      </c>
      <c r="F250" s="11" t="str">
        <f t="shared" si="71"/>
        <v>N/A</v>
      </c>
      <c r="G250" s="8">
        <v>0</v>
      </c>
      <c r="H250" s="11" t="str">
        <f t="shared" si="72"/>
        <v>N/A</v>
      </c>
      <c r="I250" s="12">
        <v>-100</v>
      </c>
      <c r="J250" s="12" t="s">
        <v>1742</v>
      </c>
      <c r="K250" s="41" t="s">
        <v>732</v>
      </c>
      <c r="L250" s="9" t="str">
        <f t="shared" si="69"/>
        <v>N/A</v>
      </c>
    </row>
    <row r="251" spans="1:12" x14ac:dyDescent="0.25">
      <c r="A251" s="2" t="s">
        <v>1090</v>
      </c>
      <c r="B251" s="33" t="s">
        <v>217</v>
      </c>
      <c r="C251" s="8">
        <v>38.848135988000003</v>
      </c>
      <c r="D251" s="11" t="str">
        <f t="shared" si="70"/>
        <v>N/A</v>
      </c>
      <c r="E251" s="8">
        <v>0</v>
      </c>
      <c r="F251" s="11" t="str">
        <f t="shared" si="71"/>
        <v>N/A</v>
      </c>
      <c r="G251" s="8">
        <v>0</v>
      </c>
      <c r="H251" s="11" t="str">
        <f t="shared" si="72"/>
        <v>N/A</v>
      </c>
      <c r="I251" s="12">
        <v>-100</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v>100</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v>100</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1939</v>
      </c>
      <c r="D272" s="11" t="str">
        <f t="shared" si="70"/>
        <v>N/A</v>
      </c>
      <c r="E272" s="34">
        <v>1371</v>
      </c>
      <c r="F272" s="11" t="str">
        <f t="shared" si="71"/>
        <v>N/A</v>
      </c>
      <c r="G272" s="34">
        <v>1058</v>
      </c>
      <c r="H272" s="11" t="str">
        <f t="shared" si="72"/>
        <v>N/A</v>
      </c>
      <c r="I272" s="12">
        <v>-29.3</v>
      </c>
      <c r="J272" s="12">
        <v>-22.8</v>
      </c>
      <c r="K272" s="41" t="s">
        <v>732</v>
      </c>
      <c r="L272" s="9" t="str">
        <f t="shared" si="69"/>
        <v>Yes</v>
      </c>
    </row>
    <row r="273" spans="1:12" x14ac:dyDescent="0.25">
      <c r="A273" s="60" t="s">
        <v>157</v>
      </c>
      <c r="B273" s="33" t="s">
        <v>217</v>
      </c>
      <c r="C273" s="34">
        <v>1</v>
      </c>
      <c r="D273" s="11" t="str">
        <f t="shared" si="70"/>
        <v>N/A</v>
      </c>
      <c r="E273" s="34">
        <v>4</v>
      </c>
      <c r="F273" s="11" t="str">
        <f t="shared" si="71"/>
        <v>N/A</v>
      </c>
      <c r="G273" s="34">
        <v>1</v>
      </c>
      <c r="H273" s="11" t="str">
        <f t="shared" si="72"/>
        <v>N/A</v>
      </c>
      <c r="I273" s="12">
        <v>300</v>
      </c>
      <c r="J273" s="12">
        <v>-75</v>
      </c>
      <c r="K273" s="41" t="s">
        <v>732</v>
      </c>
      <c r="L273" s="9" t="str">
        <f t="shared" si="69"/>
        <v>No</v>
      </c>
    </row>
    <row r="274" spans="1:12" x14ac:dyDescent="0.25">
      <c r="A274" s="2" t="s">
        <v>158</v>
      </c>
      <c r="B274" s="41" t="s">
        <v>221</v>
      </c>
      <c r="C274" s="1">
        <v>0</v>
      </c>
      <c r="D274" s="11" t="str">
        <f t="shared" ref="D274:D275" si="73">IF($B274="N/A","N/A",IF(C274&gt;0,"No",IF(C274&lt;0,"No","Yes")))</f>
        <v>Yes</v>
      </c>
      <c r="E274" s="1">
        <v>5</v>
      </c>
      <c r="F274" s="11" t="str">
        <f t="shared" ref="F274:F275" si="74">IF($B274="N/A","N/A",IF(E274&gt;0,"No",IF(E274&lt;0,"No","Yes")))</f>
        <v>No</v>
      </c>
      <c r="G274" s="1">
        <v>0</v>
      </c>
      <c r="H274" s="11" t="str">
        <f t="shared" ref="H274:H275" si="75">IF($B274="N/A","N/A",IF(G274&gt;0,"No",IF(G274&lt;0,"No","Yes")))</f>
        <v>Yes</v>
      </c>
      <c r="I274" s="12" t="s">
        <v>1742</v>
      </c>
      <c r="J274" s="12">
        <v>-100</v>
      </c>
      <c r="K274" s="41" t="s">
        <v>732</v>
      </c>
      <c r="L274" s="9" t="str">
        <f t="shared" si="69"/>
        <v>No</v>
      </c>
    </row>
    <row r="275" spans="1:12" x14ac:dyDescent="0.25">
      <c r="A275" s="2" t="s">
        <v>159</v>
      </c>
      <c r="B275" s="41" t="s">
        <v>221</v>
      </c>
      <c r="C275" s="1">
        <v>0</v>
      </c>
      <c r="D275" s="11" t="str">
        <f t="shared" si="73"/>
        <v>Yes</v>
      </c>
      <c r="E275" s="1">
        <v>11</v>
      </c>
      <c r="F275" s="11" t="str">
        <f t="shared" si="74"/>
        <v>No</v>
      </c>
      <c r="G275" s="1">
        <v>1</v>
      </c>
      <c r="H275" s="11" t="str">
        <f t="shared" si="75"/>
        <v>No</v>
      </c>
      <c r="I275" s="12" t="s">
        <v>1742</v>
      </c>
      <c r="J275" s="12">
        <v>-90.9</v>
      </c>
      <c r="K275" s="41" t="s">
        <v>732</v>
      </c>
      <c r="L275" s="9" t="str">
        <f t="shared" si="69"/>
        <v>No</v>
      </c>
    </row>
    <row r="276" spans="1:12" x14ac:dyDescent="0.25">
      <c r="A276" s="16" t="s">
        <v>689</v>
      </c>
      <c r="B276" s="1" t="s">
        <v>217</v>
      </c>
      <c r="C276" s="1" t="s">
        <v>217</v>
      </c>
      <c r="D276" s="11" t="str">
        <f t="shared" ref="D276:D283" si="76">IF($B276="N/A","N/A",IF(C276&gt;10,"No",IF(C276&lt;-10,"No","Yes")))</f>
        <v>N/A</v>
      </c>
      <c r="E276" s="1">
        <v>202321</v>
      </c>
      <c r="F276" s="11" t="str">
        <f t="shared" ref="F276:F277" si="77">IF($B276="N/A","N/A",IF(E276&gt;10,"No",IF(E276&lt;-10,"No","Yes")))</f>
        <v>N/A</v>
      </c>
      <c r="G276" s="1">
        <v>210917</v>
      </c>
      <c r="H276" s="11" t="str">
        <f t="shared" ref="H276:H277" si="78">IF($B276="N/A","N/A",IF(G276&gt;10,"No",IF(G276&lt;-10,"No","Yes")))</f>
        <v>N/A</v>
      </c>
      <c r="I276" s="12" t="s">
        <v>217</v>
      </c>
      <c r="J276" s="12">
        <v>4.2489999999999997</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167282.66667000001</v>
      </c>
      <c r="F277" s="11" t="str">
        <f t="shared" si="77"/>
        <v>N/A</v>
      </c>
      <c r="G277" s="1">
        <v>176111.91667000001</v>
      </c>
      <c r="H277" s="11" t="str">
        <f t="shared" si="78"/>
        <v>N/A</v>
      </c>
      <c r="I277" s="12" t="s">
        <v>217</v>
      </c>
      <c r="J277" s="12">
        <v>5.2779999999999996</v>
      </c>
      <c r="K277" s="1" t="s">
        <v>217</v>
      </c>
      <c r="L277" s="9" t="str">
        <f t="shared" si="79"/>
        <v>N/A</v>
      </c>
    </row>
    <row r="278" spans="1:12" x14ac:dyDescent="0.25">
      <c r="A278" s="16" t="s">
        <v>691</v>
      </c>
      <c r="B278" s="1" t="s">
        <v>217</v>
      </c>
      <c r="C278" s="1">
        <v>257</v>
      </c>
      <c r="D278" s="11" t="str">
        <f t="shared" si="76"/>
        <v>N/A</v>
      </c>
      <c r="E278" s="1">
        <v>281</v>
      </c>
      <c r="F278" s="11" t="str">
        <f t="shared" ref="F278:F283" si="80">IF($B278="N/A","N/A",IF(E278&gt;10,"No",IF(E278&lt;-10,"No","Yes")))</f>
        <v>N/A</v>
      </c>
      <c r="G278" s="1">
        <v>249</v>
      </c>
      <c r="H278" s="11" t="str">
        <f t="shared" ref="H278:H283" si="81">IF($B278="N/A","N/A",IF(G278&gt;10,"No",IF(G278&lt;-10,"No","Yes")))</f>
        <v>N/A</v>
      </c>
      <c r="I278" s="12">
        <v>9.3390000000000004</v>
      </c>
      <c r="J278" s="12">
        <v>-11.4</v>
      </c>
      <c r="K278" s="1" t="s">
        <v>217</v>
      </c>
      <c r="L278" s="9" t="str">
        <f t="shared" ref="L278:L284" si="82">IF(J278="Div by 0", "N/A", IF(K278="N/A","N/A", IF(J278&gt;VALUE(MID(K278,1,2)), "No", IF(J278&lt;-1*VALUE(MID(K278,1,2)), "No", "Yes"))))</f>
        <v>N/A</v>
      </c>
    </row>
    <row r="279" spans="1:12" x14ac:dyDescent="0.25">
      <c r="A279" s="16" t="s">
        <v>692</v>
      </c>
      <c r="B279" s="1" t="s">
        <v>217</v>
      </c>
      <c r="C279" s="1">
        <v>309</v>
      </c>
      <c r="D279" s="11" t="str">
        <f t="shared" si="76"/>
        <v>N/A</v>
      </c>
      <c r="E279" s="1">
        <v>326</v>
      </c>
      <c r="F279" s="11" t="str">
        <f t="shared" si="80"/>
        <v>N/A</v>
      </c>
      <c r="G279" s="1">
        <v>305</v>
      </c>
      <c r="H279" s="11" t="str">
        <f t="shared" si="81"/>
        <v>N/A</v>
      </c>
      <c r="I279" s="12">
        <v>5.5019999999999998</v>
      </c>
      <c r="J279" s="12">
        <v>-6.44</v>
      </c>
      <c r="K279" s="1" t="s">
        <v>217</v>
      </c>
      <c r="L279" s="9" t="str">
        <f t="shared" si="82"/>
        <v>N/A</v>
      </c>
    </row>
    <row r="280" spans="1:12" x14ac:dyDescent="0.25">
      <c r="A280" s="16" t="s">
        <v>693</v>
      </c>
      <c r="B280" s="1" t="s">
        <v>217</v>
      </c>
      <c r="C280" s="1" t="s">
        <v>1742</v>
      </c>
      <c r="D280" s="11" t="str">
        <f t="shared" si="76"/>
        <v>N/A</v>
      </c>
      <c r="E280" s="1">
        <v>83.333333332999999</v>
      </c>
      <c r="F280" s="11" t="str">
        <f t="shared" si="80"/>
        <v>N/A</v>
      </c>
      <c r="G280" s="1">
        <v>86.666666667000001</v>
      </c>
      <c r="H280" s="11" t="str">
        <f t="shared" si="81"/>
        <v>N/A</v>
      </c>
      <c r="I280" s="12" t="s">
        <v>1742</v>
      </c>
      <c r="J280" s="12">
        <v>4</v>
      </c>
      <c r="K280" s="1" t="s">
        <v>217</v>
      </c>
      <c r="L280" s="9" t="str">
        <f t="shared" si="82"/>
        <v>N/A</v>
      </c>
    </row>
    <row r="281" spans="1:12" x14ac:dyDescent="0.25">
      <c r="A281" s="16" t="s">
        <v>694</v>
      </c>
      <c r="B281" s="1" t="s">
        <v>217</v>
      </c>
      <c r="C281" s="1">
        <v>5069</v>
      </c>
      <c r="D281" s="11" t="str">
        <f t="shared" si="76"/>
        <v>N/A</v>
      </c>
      <c r="E281" s="1">
        <v>5269</v>
      </c>
      <c r="F281" s="11" t="str">
        <f t="shared" si="80"/>
        <v>N/A</v>
      </c>
      <c r="G281" s="1">
        <v>5434</v>
      </c>
      <c r="H281" s="11" t="str">
        <f t="shared" si="81"/>
        <v>N/A</v>
      </c>
      <c r="I281" s="12">
        <v>3.9460000000000002</v>
      </c>
      <c r="J281" s="12">
        <v>3.1320000000000001</v>
      </c>
      <c r="K281" s="1" t="s">
        <v>217</v>
      </c>
      <c r="L281" s="9" t="str">
        <f t="shared" si="82"/>
        <v>N/A</v>
      </c>
    </row>
    <row r="282" spans="1:12" x14ac:dyDescent="0.25">
      <c r="A282" s="16" t="s">
        <v>695</v>
      </c>
      <c r="B282" s="1" t="s">
        <v>217</v>
      </c>
      <c r="C282" s="1">
        <v>6032</v>
      </c>
      <c r="D282" s="11" t="str">
        <f t="shared" si="76"/>
        <v>N/A</v>
      </c>
      <c r="E282" s="1">
        <v>6467</v>
      </c>
      <c r="F282" s="11" t="str">
        <f t="shared" si="80"/>
        <v>N/A</v>
      </c>
      <c r="G282" s="1">
        <v>6747</v>
      </c>
      <c r="H282" s="11" t="str">
        <f t="shared" si="81"/>
        <v>N/A</v>
      </c>
      <c r="I282" s="12">
        <v>7.2119999999999997</v>
      </c>
      <c r="J282" s="12">
        <v>4.33</v>
      </c>
      <c r="K282" s="1" t="s">
        <v>217</v>
      </c>
      <c r="L282" s="9" t="str">
        <f t="shared" si="82"/>
        <v>N/A</v>
      </c>
    </row>
    <row r="283" spans="1:12" x14ac:dyDescent="0.25">
      <c r="A283" s="16" t="s">
        <v>696</v>
      </c>
      <c r="B283" s="1" t="s">
        <v>217</v>
      </c>
      <c r="C283" s="1">
        <v>4910.5833333</v>
      </c>
      <c r="D283" s="11" t="str">
        <f t="shared" si="76"/>
        <v>N/A</v>
      </c>
      <c r="E283" s="1">
        <v>4909.25</v>
      </c>
      <c r="F283" s="11" t="str">
        <f t="shared" si="80"/>
        <v>N/A</v>
      </c>
      <c r="G283" s="1">
        <v>5171.0833333</v>
      </c>
      <c r="H283" s="11" t="str">
        <f t="shared" si="81"/>
        <v>N/A</v>
      </c>
      <c r="I283" s="12">
        <v>-2.7E-2</v>
      </c>
      <c r="J283" s="12">
        <v>5.3330000000000002</v>
      </c>
      <c r="K283" s="1" t="s">
        <v>217</v>
      </c>
      <c r="L283" s="9" t="str">
        <f t="shared" si="82"/>
        <v>N/A</v>
      </c>
    </row>
    <row r="284" spans="1:12" x14ac:dyDescent="0.25">
      <c r="A284" s="16" t="s">
        <v>403</v>
      </c>
      <c r="B284" s="33" t="s">
        <v>294</v>
      </c>
      <c r="C284" s="8">
        <v>12.554798762000001</v>
      </c>
      <c r="D284" s="11" t="str">
        <f>IF($B284="N/A","N/A",IF(C284&lt;=40,"Yes","No"))</f>
        <v>Yes</v>
      </c>
      <c r="E284" s="8">
        <v>12.175058345</v>
      </c>
      <c r="F284" s="11" t="str">
        <f>IF($B284="N/A","N/A",IF(E284&lt;=40,"Yes","No"))</f>
        <v>Yes</v>
      </c>
      <c r="G284" s="8">
        <v>11.995320191999999</v>
      </c>
      <c r="H284" s="11" t="str">
        <f>IF($B284="N/A","N/A",IF(G284&lt;=40,"Yes","No"))</f>
        <v>Yes</v>
      </c>
      <c r="I284" s="12">
        <v>-3.02</v>
      </c>
      <c r="J284" s="12">
        <v>-1.48</v>
      </c>
      <c r="K284" s="41" t="s">
        <v>734</v>
      </c>
      <c r="L284" s="9" t="str">
        <f t="shared" si="82"/>
        <v>Yes</v>
      </c>
    </row>
    <row r="285" spans="1:12" x14ac:dyDescent="0.25">
      <c r="A285" s="16" t="s">
        <v>697</v>
      </c>
      <c r="B285" s="1" t="s">
        <v>217</v>
      </c>
      <c r="C285" s="1" t="s">
        <v>217</v>
      </c>
      <c r="D285" s="11" t="str">
        <f t="shared" ref="D285:D303" si="83">IF($B285="N/A","N/A",IF(C285&gt;10,"No",IF(C285&lt;-10,"No","Yes")))</f>
        <v>N/A</v>
      </c>
      <c r="E285" s="1">
        <v>11406</v>
      </c>
      <c r="F285" s="11" t="str">
        <f t="shared" ref="F285:F286" si="84">IF($B285="N/A","N/A",IF(E285&gt;10,"No",IF(E285&lt;-10,"No","Yes")))</f>
        <v>N/A</v>
      </c>
      <c r="G285" s="1">
        <v>12527</v>
      </c>
      <c r="H285" s="11" t="str">
        <f t="shared" ref="H285:H286" si="85">IF($B285="N/A","N/A",IF(G285&gt;10,"No",IF(G285&lt;-10,"No","Yes")))</f>
        <v>N/A</v>
      </c>
      <c r="I285" s="12" t="s">
        <v>217</v>
      </c>
      <c r="J285" s="12">
        <v>9.8279999999999994</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4795.5</v>
      </c>
      <c r="F286" s="11" t="str">
        <f t="shared" si="84"/>
        <v>N/A</v>
      </c>
      <c r="G286" s="1">
        <v>5365.5833333</v>
      </c>
      <c r="H286" s="11" t="str">
        <f t="shared" si="85"/>
        <v>N/A</v>
      </c>
      <c r="I286" s="12" t="s">
        <v>217</v>
      </c>
      <c r="J286" s="12">
        <v>11.89</v>
      </c>
      <c r="K286" s="1" t="s">
        <v>217</v>
      </c>
      <c r="L286" s="9" t="str">
        <f t="shared" si="86"/>
        <v>N/A</v>
      </c>
    </row>
    <row r="287" spans="1:12" x14ac:dyDescent="0.25">
      <c r="A287" s="16" t="s">
        <v>699</v>
      </c>
      <c r="B287" s="1" t="s">
        <v>217</v>
      </c>
      <c r="C287" s="1" t="s">
        <v>217</v>
      </c>
      <c r="D287" s="11" t="str">
        <f t="shared" si="83"/>
        <v>N/A</v>
      </c>
      <c r="E287" s="1">
        <v>15720</v>
      </c>
      <c r="F287" s="11" t="str">
        <f t="shared" ref="F287:F288" si="87">IF($B287="N/A","N/A",IF(E287&gt;10,"No",IF(E287&lt;-10,"No","Yes")))</f>
        <v>N/A</v>
      </c>
      <c r="G287" s="1">
        <v>20799</v>
      </c>
      <c r="H287" s="11" t="str">
        <f t="shared" ref="H287:H288" si="88">IF($B287="N/A","N/A",IF(G287&gt;10,"No",IF(G287&lt;-10,"No","Yes")))</f>
        <v>N/A</v>
      </c>
      <c r="I287" s="12" t="s">
        <v>217</v>
      </c>
      <c r="J287" s="12">
        <v>32.31</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7587.75</v>
      </c>
      <c r="F288" s="11" t="str">
        <f t="shared" si="87"/>
        <v>N/A</v>
      </c>
      <c r="G288" s="1">
        <v>11785.25</v>
      </c>
      <c r="H288" s="11" t="str">
        <f t="shared" si="88"/>
        <v>N/A</v>
      </c>
      <c r="I288" s="12" t="s">
        <v>217</v>
      </c>
      <c r="J288" s="12">
        <v>55.32</v>
      </c>
      <c r="K288" s="1" t="s">
        <v>217</v>
      </c>
      <c r="L288" s="9" t="str">
        <f t="shared" si="89"/>
        <v>N/A</v>
      </c>
    </row>
    <row r="289" spans="1:12" x14ac:dyDescent="0.25">
      <c r="A289" s="16" t="s">
        <v>700</v>
      </c>
      <c r="B289" s="1" t="s">
        <v>217</v>
      </c>
      <c r="C289" s="1">
        <v>542</v>
      </c>
      <c r="D289" s="11" t="str">
        <f t="shared" si="83"/>
        <v>N/A</v>
      </c>
      <c r="E289" s="1">
        <v>473</v>
      </c>
      <c r="F289" s="11" t="str">
        <f t="shared" ref="F289:F303" si="90">IF($B289="N/A","N/A",IF(E289&gt;10,"No",IF(E289&lt;-10,"No","Yes")))</f>
        <v>N/A</v>
      </c>
      <c r="G289" s="1">
        <v>265</v>
      </c>
      <c r="H289" s="11" t="str">
        <f t="shared" ref="H289:H303" si="91">IF($B289="N/A","N/A",IF(G289&gt;10,"No",IF(G289&lt;-10,"No","Yes")))</f>
        <v>N/A</v>
      </c>
      <c r="I289" s="12">
        <v>-12.7</v>
      </c>
      <c r="J289" s="12">
        <v>-44</v>
      </c>
      <c r="K289" s="1" t="s">
        <v>217</v>
      </c>
      <c r="L289" s="9" t="str">
        <f t="shared" ref="L289:L300" si="92">IF(J289="Div by 0", "N/A", IF(K289="N/A","N/A", IF(J289&gt;VALUE(MID(K289,1,2)), "No", IF(J289&lt;-1*VALUE(MID(K289,1,2)), "No", "Yes"))))</f>
        <v>N/A</v>
      </c>
    </row>
    <row r="290" spans="1:12" x14ac:dyDescent="0.25">
      <c r="A290" s="16" t="s">
        <v>701</v>
      </c>
      <c r="B290" s="1" t="s">
        <v>217</v>
      </c>
      <c r="C290" s="1">
        <v>1939</v>
      </c>
      <c r="D290" s="11" t="str">
        <f t="shared" si="83"/>
        <v>N/A</v>
      </c>
      <c r="E290" s="1">
        <v>1371</v>
      </c>
      <c r="F290" s="11" t="str">
        <f t="shared" si="90"/>
        <v>N/A</v>
      </c>
      <c r="G290" s="1">
        <v>1058</v>
      </c>
      <c r="H290" s="11" t="str">
        <f t="shared" si="91"/>
        <v>N/A</v>
      </c>
      <c r="I290" s="12">
        <v>-29.3</v>
      </c>
      <c r="J290" s="12">
        <v>-22.8</v>
      </c>
      <c r="K290" s="1" t="s">
        <v>217</v>
      </c>
      <c r="L290" s="9" t="str">
        <f t="shared" si="92"/>
        <v>N/A</v>
      </c>
    </row>
    <row r="291" spans="1:12" x14ac:dyDescent="0.25">
      <c r="A291" s="16" t="s">
        <v>719</v>
      </c>
      <c r="B291" s="33" t="s">
        <v>217</v>
      </c>
      <c r="C291" s="13">
        <v>5.1572975799999997E-2</v>
      </c>
      <c r="D291" s="11" t="str">
        <f t="shared" si="83"/>
        <v>N/A</v>
      </c>
      <c r="E291" s="13">
        <v>0</v>
      </c>
      <c r="F291" s="11" t="str">
        <f t="shared" si="90"/>
        <v>N/A</v>
      </c>
      <c r="G291" s="13">
        <v>0</v>
      </c>
      <c r="H291" s="11" t="str">
        <f t="shared" si="91"/>
        <v>N/A</v>
      </c>
      <c r="I291" s="12">
        <v>-100</v>
      </c>
      <c r="J291" s="12" t="s">
        <v>1742</v>
      </c>
      <c r="K291" s="33" t="s">
        <v>217</v>
      </c>
      <c r="L291" s="9" t="str">
        <f t="shared" si="92"/>
        <v>N/A</v>
      </c>
    </row>
    <row r="292" spans="1:12" x14ac:dyDescent="0.25">
      <c r="A292" s="16" t="s">
        <v>712</v>
      </c>
      <c r="B292" s="1" t="s">
        <v>217</v>
      </c>
      <c r="C292" s="1">
        <v>780.08333332999996</v>
      </c>
      <c r="D292" s="11" t="str">
        <f t="shared" si="83"/>
        <v>N/A</v>
      </c>
      <c r="E292" s="1">
        <v>523.41666667000004</v>
      </c>
      <c r="F292" s="11" t="str">
        <f t="shared" si="90"/>
        <v>N/A</v>
      </c>
      <c r="G292" s="1">
        <v>391</v>
      </c>
      <c r="H292" s="11" t="str">
        <f t="shared" si="91"/>
        <v>N/A</v>
      </c>
      <c r="I292" s="12">
        <v>-32.9</v>
      </c>
      <c r="J292" s="12">
        <v>-25.3</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6068</v>
      </c>
      <c r="F308" s="1" t="s">
        <v>217</v>
      </c>
      <c r="G308" s="1">
        <v>5994</v>
      </c>
      <c r="H308" s="1" t="s">
        <v>217</v>
      </c>
      <c r="I308" s="12" t="s">
        <v>217</v>
      </c>
      <c r="J308" s="12">
        <v>-1.22</v>
      </c>
      <c r="K308" s="1" t="s">
        <v>217</v>
      </c>
      <c r="L308" s="9" t="str">
        <f>IF(J308="Div by 0", "N/A", IF(K308="N/A","N/A", IF(J308&gt;VALUE(MID(K308,1,2)), "No", IF(J308&lt;-1*VALUE(MID(K308,1,2)), "No", "Yes"))))</f>
        <v>N/A</v>
      </c>
    </row>
    <row r="309" spans="1:12" x14ac:dyDescent="0.25">
      <c r="A309" s="61" t="s">
        <v>73</v>
      </c>
      <c r="B309" s="33" t="s">
        <v>217</v>
      </c>
      <c r="C309" s="34">
        <v>180090</v>
      </c>
      <c r="D309" s="11" t="str">
        <f>IF($B309="N/A","N/A",IF(C309&gt;10,"No",IF(C309&lt;-10,"No","Yes")))</f>
        <v>N/A</v>
      </c>
      <c r="E309" s="34">
        <v>181949</v>
      </c>
      <c r="F309" s="11" t="str">
        <f>IF($B309="N/A","N/A",IF(E309&gt;10,"No",IF(E309&lt;-10,"No","Yes")))</f>
        <v>N/A</v>
      </c>
      <c r="G309" s="34">
        <v>198915</v>
      </c>
      <c r="H309" s="11" t="str">
        <f>IF($B309="N/A","N/A",IF(G309&gt;10,"No",IF(G309&lt;-10,"No","Yes")))</f>
        <v>N/A</v>
      </c>
      <c r="I309" s="12">
        <v>1.032</v>
      </c>
      <c r="J309" s="12">
        <v>9.3249999999999993</v>
      </c>
      <c r="K309" s="41" t="s">
        <v>734</v>
      </c>
      <c r="L309" s="9" t="str">
        <f t="shared" ref="L309:L338" si="94">IF(J309="Div by 0", "N/A", IF(K309="N/A","N/A", IF(J309&gt;VALUE(MID(K309,1,2)), "No", IF(J309&lt;-1*VALUE(MID(K309,1,2)), "No", "Yes"))))</f>
        <v>Yes</v>
      </c>
    </row>
    <row r="310" spans="1:12" x14ac:dyDescent="0.25">
      <c r="A310" s="48" t="s">
        <v>186</v>
      </c>
      <c r="B310" s="33" t="s">
        <v>217</v>
      </c>
      <c r="C310" s="34">
        <v>16811</v>
      </c>
      <c r="D310" s="11" t="str">
        <f t="shared" ref="D310:D313" si="95">IF($B310="N/A","N/A",IF(C310&gt;10,"No",IF(C310&lt;-10,"No","Yes")))</f>
        <v>N/A</v>
      </c>
      <c r="E310" s="34">
        <v>17033</v>
      </c>
      <c r="F310" s="11" t="str">
        <f t="shared" ref="F310:F313" si="96">IF($B310="N/A","N/A",IF(E310&gt;10,"No",IF(E310&lt;-10,"No","Yes")))</f>
        <v>N/A</v>
      </c>
      <c r="G310" s="34">
        <v>19882</v>
      </c>
      <c r="H310" s="11" t="str">
        <f t="shared" ref="H310:H313" si="97">IF($B310="N/A","N/A",IF(G310&gt;10,"No",IF(G310&lt;-10,"No","Yes")))</f>
        <v>N/A</v>
      </c>
      <c r="I310" s="12">
        <v>1.321</v>
      </c>
      <c r="J310" s="12">
        <v>16.73</v>
      </c>
      <c r="K310" s="41" t="s">
        <v>734</v>
      </c>
      <c r="L310" s="9" t="str">
        <f>IF(J310="Div by 0", "N/A", IF(OR(J310="N/A",K310="N/A"),"N/A", IF(J310&gt;VALUE(MID(K310,1,2)), "No", IF(J310&lt;-1*VALUE(MID(K310,1,2)), "No", "Yes"))))</f>
        <v>No</v>
      </c>
    </row>
    <row r="311" spans="1:12" x14ac:dyDescent="0.25">
      <c r="A311" s="48" t="s">
        <v>187</v>
      </c>
      <c r="B311" s="33" t="s">
        <v>217</v>
      </c>
      <c r="C311" s="34">
        <v>40475</v>
      </c>
      <c r="D311" s="11" t="str">
        <f t="shared" si="95"/>
        <v>N/A</v>
      </c>
      <c r="E311" s="34">
        <v>40992</v>
      </c>
      <c r="F311" s="11" t="str">
        <f t="shared" si="96"/>
        <v>N/A</v>
      </c>
      <c r="G311" s="34">
        <v>42726</v>
      </c>
      <c r="H311" s="11" t="str">
        <f t="shared" si="97"/>
        <v>N/A</v>
      </c>
      <c r="I311" s="12">
        <v>1.2769999999999999</v>
      </c>
      <c r="J311" s="12">
        <v>4.2300000000000004</v>
      </c>
      <c r="K311" s="41" t="s">
        <v>734</v>
      </c>
      <c r="L311" s="9" t="str">
        <f t="shared" ref="L311:L313" si="98">IF(J311="Div by 0", "N/A", IF(OR(J311="N/A",K311="N/A"),"N/A", IF(J311&gt;VALUE(MID(K311,1,2)), "No", IF(J311&lt;-1*VALUE(MID(K311,1,2)), "No", "Yes"))))</f>
        <v>Yes</v>
      </c>
    </row>
    <row r="312" spans="1:12" x14ac:dyDescent="0.25">
      <c r="A312" s="48" t="s">
        <v>188</v>
      </c>
      <c r="B312" s="33" t="s">
        <v>217</v>
      </c>
      <c r="C312" s="34">
        <v>80852</v>
      </c>
      <c r="D312" s="11" t="str">
        <f t="shared" si="95"/>
        <v>N/A</v>
      </c>
      <c r="E312" s="34">
        <v>81976</v>
      </c>
      <c r="F312" s="11" t="str">
        <f t="shared" si="96"/>
        <v>N/A</v>
      </c>
      <c r="G312" s="34">
        <v>88769</v>
      </c>
      <c r="H312" s="11" t="str">
        <f t="shared" si="97"/>
        <v>N/A</v>
      </c>
      <c r="I312" s="12">
        <v>1.39</v>
      </c>
      <c r="J312" s="12">
        <v>8.2870000000000008</v>
      </c>
      <c r="K312" s="41" t="s">
        <v>734</v>
      </c>
      <c r="L312" s="9" t="str">
        <f t="shared" si="98"/>
        <v>Yes</v>
      </c>
    </row>
    <row r="313" spans="1:12" x14ac:dyDescent="0.25">
      <c r="A313" s="7" t="s">
        <v>189</v>
      </c>
      <c r="B313" s="33" t="s">
        <v>217</v>
      </c>
      <c r="C313" s="34">
        <v>41952</v>
      </c>
      <c r="D313" s="11" t="str">
        <f t="shared" si="95"/>
        <v>N/A</v>
      </c>
      <c r="E313" s="34">
        <v>41948</v>
      </c>
      <c r="F313" s="11" t="str">
        <f t="shared" si="96"/>
        <v>N/A</v>
      </c>
      <c r="G313" s="34">
        <v>47538</v>
      </c>
      <c r="H313" s="11" t="str">
        <f t="shared" si="97"/>
        <v>N/A</v>
      </c>
      <c r="I313" s="12">
        <v>-0.01</v>
      </c>
      <c r="J313" s="12">
        <v>13.33</v>
      </c>
      <c r="K313" s="41" t="s">
        <v>734</v>
      </c>
      <c r="L313" s="9" t="str">
        <f t="shared" si="98"/>
        <v>Yes</v>
      </c>
    </row>
    <row r="314" spans="1:12" x14ac:dyDescent="0.25">
      <c r="A314" s="48" t="s">
        <v>1112</v>
      </c>
      <c r="B314" s="13" t="s">
        <v>217</v>
      </c>
      <c r="C314" s="34" t="s">
        <v>217</v>
      </c>
      <c r="D314" s="9" t="str">
        <f t="shared" ref="D314:F317" si="99">IF($B314="N/A","N/A",IF(C314&lt;0,"No","Yes"))</f>
        <v>N/A</v>
      </c>
      <c r="E314" s="34">
        <v>86387</v>
      </c>
      <c r="F314" s="9" t="str">
        <f t="shared" si="99"/>
        <v>N/A</v>
      </c>
      <c r="G314" s="34">
        <v>93047</v>
      </c>
      <c r="H314" s="9" t="str">
        <f t="shared" ref="H314:H317" si="100">IF($B314="N/A","N/A",IF(G314&lt;0,"No","Yes"))</f>
        <v>N/A</v>
      </c>
      <c r="I314" s="12" t="s">
        <v>217</v>
      </c>
      <c r="J314" s="12">
        <v>7.7089999999999996</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4317</v>
      </c>
      <c r="F315" s="9" t="str">
        <f t="shared" si="99"/>
        <v>N/A</v>
      </c>
      <c r="G315" s="34">
        <v>4465</v>
      </c>
      <c r="H315" s="9" t="str">
        <f t="shared" si="100"/>
        <v>N/A</v>
      </c>
      <c r="I315" s="12" t="s">
        <v>217</v>
      </c>
      <c r="J315" s="12">
        <v>3.4279999999999999</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68064</v>
      </c>
      <c r="F316" s="9" t="str">
        <f t="shared" si="99"/>
        <v>N/A</v>
      </c>
      <c r="G316" s="34">
        <v>75218</v>
      </c>
      <c r="H316" s="9" t="str">
        <f t="shared" si="100"/>
        <v>N/A</v>
      </c>
      <c r="I316" s="12" t="s">
        <v>217</v>
      </c>
      <c r="J316" s="12">
        <v>10.51</v>
      </c>
      <c r="K316" s="1" t="s">
        <v>733</v>
      </c>
      <c r="L316" s="9" t="str">
        <f t="shared" si="101"/>
        <v>No</v>
      </c>
    </row>
    <row r="317" spans="1:12" x14ac:dyDescent="0.25">
      <c r="A317" s="48" t="s">
        <v>1113</v>
      </c>
      <c r="B317" s="13" t="s">
        <v>217</v>
      </c>
      <c r="C317" s="34" t="s">
        <v>217</v>
      </c>
      <c r="D317" s="9" t="str">
        <f t="shared" si="99"/>
        <v>N/A</v>
      </c>
      <c r="E317" s="34">
        <v>14681</v>
      </c>
      <c r="F317" s="9" t="str">
        <f t="shared" si="99"/>
        <v>N/A</v>
      </c>
      <c r="G317" s="34">
        <v>17564</v>
      </c>
      <c r="H317" s="9" t="str">
        <f t="shared" si="100"/>
        <v>N/A</v>
      </c>
      <c r="I317" s="12" t="s">
        <v>217</v>
      </c>
      <c r="J317" s="12">
        <v>19.64</v>
      </c>
      <c r="K317" s="1" t="s">
        <v>733</v>
      </c>
      <c r="L317" s="9" t="str">
        <f t="shared" si="101"/>
        <v>No</v>
      </c>
    </row>
    <row r="318" spans="1:12" x14ac:dyDescent="0.25">
      <c r="A318" s="48" t="s">
        <v>98</v>
      </c>
      <c r="B318" s="33" t="s">
        <v>295</v>
      </c>
      <c r="C318" s="8">
        <v>92.558165361999997</v>
      </c>
      <c r="D318" s="11" t="str">
        <f>IF($B318="N/A","N/A",IF(C318&gt;80,"Yes","No"))</f>
        <v>Yes</v>
      </c>
      <c r="E318" s="8">
        <v>92.384679223000006</v>
      </c>
      <c r="F318" s="11" t="str">
        <f>IF($B318="N/A","N/A",IF(E318&gt;80,"Yes","No"))</f>
        <v>Yes</v>
      </c>
      <c r="G318" s="8">
        <v>89.030490409999999</v>
      </c>
      <c r="H318" s="11" t="str">
        <f>IF($B318="N/A","N/A",IF(G318&gt;80,"Yes","No"))</f>
        <v>Yes</v>
      </c>
      <c r="I318" s="12">
        <v>-0.187</v>
      </c>
      <c r="J318" s="12">
        <v>-3.63</v>
      </c>
      <c r="K318" s="41" t="s">
        <v>734</v>
      </c>
      <c r="L318" s="9" t="str">
        <f t="shared" si="94"/>
        <v>Yes</v>
      </c>
    </row>
    <row r="319" spans="1:12" x14ac:dyDescent="0.25">
      <c r="A319" s="48" t="s">
        <v>336</v>
      </c>
      <c r="B319" s="33" t="s">
        <v>282</v>
      </c>
      <c r="C319" s="8">
        <v>4.9419734600000001E-2</v>
      </c>
      <c r="D319" s="11" t="str">
        <f>IF($B319="N/A","N/A",IF(C319&gt;=5,"No",IF(C319&lt;0,"No","Yes")))</f>
        <v>Yes</v>
      </c>
      <c r="E319" s="8">
        <v>4.6166783000000003E-2</v>
      </c>
      <c r="F319" s="11" t="str">
        <f>IF($B319="N/A","N/A",IF(E319&gt;=5,"No",IF(E319&lt;0,"No","Yes")))</f>
        <v>Yes</v>
      </c>
      <c r="G319" s="8">
        <v>4.7256365799999998E-2</v>
      </c>
      <c r="H319" s="11" t="str">
        <f>IF($B319="N/A","N/A",IF(G319&gt;=5,"No",IF(G319&lt;0,"No","Yes")))</f>
        <v>Yes</v>
      </c>
      <c r="I319" s="12">
        <v>-6.58</v>
      </c>
      <c r="J319" s="12">
        <v>2.36</v>
      </c>
      <c r="K319" s="41" t="s">
        <v>734</v>
      </c>
      <c r="L319" s="9" t="str">
        <f t="shared" si="94"/>
        <v>Yes</v>
      </c>
    </row>
    <row r="320" spans="1:12" x14ac:dyDescent="0.25">
      <c r="A320" s="48" t="s">
        <v>344</v>
      </c>
      <c r="B320" s="41" t="s">
        <v>282</v>
      </c>
      <c r="C320" s="8">
        <v>2.7658393025999999</v>
      </c>
      <c r="D320" s="11" t="str">
        <f>IF($B320="N/A","N/A",IF(C320&gt;=5,"No",IF(C320&lt;0,"No","Yes")))</f>
        <v>Yes</v>
      </c>
      <c r="E320" s="8">
        <v>2.6567884407000002</v>
      </c>
      <c r="F320" s="11" t="str">
        <f>IF($B320="N/A","N/A",IF(E320&gt;=5,"No",IF(E320&lt;0,"No","Yes")))</f>
        <v>Yes</v>
      </c>
      <c r="G320" s="8">
        <v>2.6011110273</v>
      </c>
      <c r="H320" s="11" t="str">
        <f>IF($B320="N/A","N/A",IF(G320&gt;=5,"No",IF(G320&lt;0,"No","Yes")))</f>
        <v>Yes</v>
      </c>
      <c r="I320" s="12">
        <v>-3.94</v>
      </c>
      <c r="J320" s="12">
        <v>-2.1</v>
      </c>
      <c r="K320" s="41" t="s">
        <v>734</v>
      </c>
      <c r="L320" s="9" t="str">
        <f t="shared" si="94"/>
        <v>Yes</v>
      </c>
    </row>
    <row r="321" spans="1:12" x14ac:dyDescent="0.25">
      <c r="A321" s="48" t="s">
        <v>337</v>
      </c>
      <c r="B321" s="41" t="s">
        <v>282</v>
      </c>
      <c r="C321" s="8">
        <v>2.3410516964000001</v>
      </c>
      <c r="D321" s="11" t="str">
        <f>IF($B321="N/A","N/A",IF(C321&gt;=5,"No",IF(C321&lt;0,"No","Yes")))</f>
        <v>Yes</v>
      </c>
      <c r="E321" s="8">
        <v>2.6809710412999999</v>
      </c>
      <c r="F321" s="11" t="str">
        <f>IF($B321="N/A","N/A",IF(E321&gt;=5,"No",IF(E321&lt;0,"No","Yes")))</f>
        <v>Yes</v>
      </c>
      <c r="G321" s="8">
        <v>2.716235578</v>
      </c>
      <c r="H321" s="11" t="str">
        <f>IF($B321="N/A","N/A",IF(G321&gt;=5,"No",IF(G321&lt;0,"No","Yes")))</f>
        <v>Yes</v>
      </c>
      <c r="I321" s="12">
        <v>14.52</v>
      </c>
      <c r="J321" s="12">
        <v>1.3149999999999999</v>
      </c>
      <c r="K321" s="41" t="s">
        <v>734</v>
      </c>
      <c r="L321" s="9" t="str">
        <f t="shared" si="94"/>
        <v>Yes</v>
      </c>
    </row>
    <row r="322" spans="1:12" x14ac:dyDescent="0.25">
      <c r="A322" s="48" t="s">
        <v>338</v>
      </c>
      <c r="B322" s="41" t="s">
        <v>296</v>
      </c>
      <c r="C322" s="8">
        <v>1.8629574101999999</v>
      </c>
      <c r="D322" s="11" t="str">
        <f>IF($B322="N/A","N/A",IF(C322&gt;0,"No",IF(C322&lt;0,"No","Yes")))</f>
        <v>No</v>
      </c>
      <c r="E322" s="8">
        <v>1.9296616085</v>
      </c>
      <c r="F322" s="11" t="str">
        <f>IF($B322="N/A","N/A",IF(E322&gt;0,"No",IF(E322&lt;0,"No","Yes")))</f>
        <v>No</v>
      </c>
      <c r="G322" s="8">
        <v>5.4078375185000001</v>
      </c>
      <c r="H322" s="11" t="str">
        <f>IF($B322="N/A","N/A",IF(G322&gt;0,"No",IF(G322&lt;0,"No","Yes")))</f>
        <v>No</v>
      </c>
      <c r="I322" s="12">
        <v>3.581</v>
      </c>
      <c r="J322" s="12">
        <v>180.2</v>
      </c>
      <c r="K322" s="41" t="s">
        <v>734</v>
      </c>
      <c r="L322" s="9" t="str">
        <f t="shared" si="94"/>
        <v>No</v>
      </c>
    </row>
    <row r="323" spans="1:12" x14ac:dyDescent="0.25">
      <c r="A323" s="48" t="s">
        <v>339</v>
      </c>
      <c r="B323" s="41" t="s">
        <v>282</v>
      </c>
      <c r="C323" s="8">
        <v>0.4225664945</v>
      </c>
      <c r="D323" s="11" t="str">
        <f>IF($B323="N/A","N/A",IF(C323&gt;=5,"No",IF(C323&lt;0,"No","Yes")))</f>
        <v>Yes</v>
      </c>
      <c r="E323" s="8">
        <v>0.30173290320000001</v>
      </c>
      <c r="F323" s="11" t="str">
        <f>IF($B323="N/A","N/A",IF(E323&gt;=5,"No",IF(E323&lt;0,"No","Yes")))</f>
        <v>Yes</v>
      </c>
      <c r="G323" s="8">
        <v>0.19706909989999999</v>
      </c>
      <c r="H323" s="11" t="str">
        <f>IF($B323="N/A","N/A",IF(G323&gt;=5,"No",IF(G323&lt;0,"No","Yes")))</f>
        <v>Yes</v>
      </c>
      <c r="I323" s="12">
        <v>-28.6</v>
      </c>
      <c r="J323" s="12">
        <v>-34.700000000000003</v>
      </c>
      <c r="K323" s="41" t="s">
        <v>734</v>
      </c>
      <c r="L323" s="9" t="str">
        <f t="shared" si="94"/>
        <v>No</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15.418957188</v>
      </c>
      <c r="D333" s="11" t="str">
        <f>IF($B333="N/A","N/A",IF(C333&gt;15,"No",IF(C333&lt;2,"No","Yes")))</f>
        <v>No</v>
      </c>
      <c r="E333" s="8">
        <v>17.004765072000001</v>
      </c>
      <c r="F333" s="11" t="str">
        <f>IF($B333="N/A","N/A",IF(E333&gt;15,"No",IF(E333&lt;2,"No","Yes")))</f>
        <v>No</v>
      </c>
      <c r="G333" s="8">
        <v>17.567805344</v>
      </c>
      <c r="H333" s="11" t="str">
        <f>IF($B333="N/A","N/A",IF(G333&gt;15,"No",IF(G333&lt;2,"No","Yes")))</f>
        <v>No</v>
      </c>
      <c r="I333" s="12">
        <v>10.28</v>
      </c>
      <c r="J333" s="12">
        <v>3.3109999999999999</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9959</v>
      </c>
      <c r="D335" s="11" t="str">
        <f>IF($B335="N/A","N/A",IF(C335&gt;10,"No",IF(C335&lt;-10,"No","Yes")))</f>
        <v>N/A</v>
      </c>
      <c r="E335" s="34">
        <v>8368</v>
      </c>
      <c r="F335" s="11" t="str">
        <f>IF($B335="N/A","N/A",IF(E335&gt;10,"No",IF(E335&lt;-10,"No","Yes")))</f>
        <v>N/A</v>
      </c>
      <c r="G335" s="34">
        <v>9313</v>
      </c>
      <c r="H335" s="11" t="str">
        <f>IF($B335="N/A","N/A",IF(G335&gt;10,"No",IF(G335&lt;-10,"No","Yes")))</f>
        <v>N/A</v>
      </c>
      <c r="I335" s="12">
        <v>-16</v>
      </c>
      <c r="J335" s="12">
        <v>11.29</v>
      </c>
      <c r="K335" s="41" t="s">
        <v>734</v>
      </c>
      <c r="L335" s="9" t="str">
        <f t="shared" si="94"/>
        <v>Yes</v>
      </c>
    </row>
    <row r="336" spans="1:12" x14ac:dyDescent="0.25">
      <c r="A336" s="48" t="s">
        <v>146</v>
      </c>
      <c r="B336" s="33" t="s">
        <v>217</v>
      </c>
      <c r="C336" s="34">
        <v>14496</v>
      </c>
      <c r="D336" s="11" t="str">
        <f>IF($B336="N/A","N/A",IF(C336&gt;10,"No",IF(C336&lt;-10,"No","Yes")))</f>
        <v>N/A</v>
      </c>
      <c r="E336" s="34">
        <v>13568</v>
      </c>
      <c r="F336" s="11" t="str">
        <f>IF($B336="N/A","N/A",IF(E336&gt;10,"No",IF(E336&lt;-10,"No","Yes")))</f>
        <v>N/A</v>
      </c>
      <c r="G336" s="34">
        <v>15348</v>
      </c>
      <c r="H336" s="11" t="str">
        <f>IF($B336="N/A","N/A",IF(G336&gt;10,"No",IF(G336&lt;-10,"No","Yes")))</f>
        <v>N/A</v>
      </c>
      <c r="I336" s="12">
        <v>-6.4</v>
      </c>
      <c r="J336" s="12">
        <v>13.12</v>
      </c>
      <c r="K336" s="41" t="s">
        <v>734</v>
      </c>
      <c r="L336" s="9" t="str">
        <f t="shared" si="94"/>
        <v>Yes</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1578436818</v>
      </c>
      <c r="D6" s="11" t="str">
        <f t="shared" ref="D6:D12" si="0">IF($B6="N/A","N/A",IF(C6&gt;10,"No",IF(C6&lt;-10,"No","Yes")))</f>
        <v>N/A</v>
      </c>
      <c r="E6" s="14">
        <v>1516673221</v>
      </c>
      <c r="F6" s="11" t="str">
        <f t="shared" ref="F6:F12" si="1">IF($B6="N/A","N/A",IF(E6&gt;10,"No",IF(E6&lt;-10,"No","Yes")))</f>
        <v>N/A</v>
      </c>
      <c r="G6" s="14">
        <v>1561033904</v>
      </c>
      <c r="H6" s="11" t="str">
        <f t="shared" ref="H6:H12" si="2">IF($B6="N/A","N/A",IF(G6&gt;10,"No",IF(G6&lt;-10,"No","Yes")))</f>
        <v>N/A</v>
      </c>
      <c r="I6" s="12">
        <v>-3.91</v>
      </c>
      <c r="J6" s="12">
        <v>2.9249999999999998</v>
      </c>
      <c r="K6" s="41" t="s">
        <v>732</v>
      </c>
      <c r="L6" s="9" t="str">
        <f t="shared" ref="L6:L13" si="3">IF(J6="Div by 0", "N/A", IF(K6="N/A","N/A", IF(J6&gt;VALUE(MID(K6,1,2)), "No", IF(J6&lt;-1*VALUE(MID(K6,1,2)), "No", "Yes"))))</f>
        <v>Yes</v>
      </c>
    </row>
    <row r="7" spans="1:12" x14ac:dyDescent="0.25">
      <c r="A7" s="4" t="s">
        <v>1120</v>
      </c>
      <c r="B7" s="41" t="s">
        <v>217</v>
      </c>
      <c r="C7" s="14">
        <v>7393.9085900999999</v>
      </c>
      <c r="D7" s="11" t="str">
        <f t="shared" si="0"/>
        <v>N/A</v>
      </c>
      <c r="E7" s="14">
        <v>6720.3698151999997</v>
      </c>
      <c r="F7" s="11" t="str">
        <f t="shared" si="1"/>
        <v>N/A</v>
      </c>
      <c r="G7" s="14">
        <v>6524.8885191999998</v>
      </c>
      <c r="H7" s="11" t="str">
        <f t="shared" si="2"/>
        <v>N/A</v>
      </c>
      <c r="I7" s="12">
        <v>-9.11</v>
      </c>
      <c r="J7" s="12">
        <v>-2.91</v>
      </c>
      <c r="K7" s="41" t="s">
        <v>732</v>
      </c>
      <c r="L7" s="9" t="str">
        <f t="shared" si="3"/>
        <v>Yes</v>
      </c>
    </row>
    <row r="8" spans="1:12" x14ac:dyDescent="0.25">
      <c r="A8" s="4" t="s">
        <v>720</v>
      </c>
      <c r="B8" s="41" t="s">
        <v>217</v>
      </c>
      <c r="C8" s="14">
        <v>800</v>
      </c>
      <c r="D8" s="11" t="str">
        <f t="shared" si="0"/>
        <v>N/A</v>
      </c>
      <c r="E8" s="14">
        <v>552</v>
      </c>
      <c r="F8" s="11" t="str">
        <f t="shared" si="1"/>
        <v>N/A</v>
      </c>
      <c r="G8" s="14">
        <v>568</v>
      </c>
      <c r="H8" s="11" t="str">
        <f t="shared" si="2"/>
        <v>N/A</v>
      </c>
      <c r="I8" s="12">
        <v>-31</v>
      </c>
      <c r="J8" s="12">
        <v>2.899</v>
      </c>
      <c r="K8" s="41" t="s">
        <v>732</v>
      </c>
      <c r="L8" s="9" t="str">
        <f t="shared" si="3"/>
        <v>Yes</v>
      </c>
    </row>
    <row r="9" spans="1:12" x14ac:dyDescent="0.25">
      <c r="A9" s="4" t="s">
        <v>721</v>
      </c>
      <c r="B9" s="41" t="s">
        <v>217</v>
      </c>
      <c r="C9" s="14">
        <v>1585</v>
      </c>
      <c r="D9" s="11" t="str">
        <f t="shared" si="0"/>
        <v>N/A</v>
      </c>
      <c r="E9" s="14">
        <v>1617</v>
      </c>
      <c r="F9" s="11" t="str">
        <f t="shared" si="1"/>
        <v>N/A</v>
      </c>
      <c r="G9" s="14">
        <v>1768</v>
      </c>
      <c r="H9" s="11" t="str">
        <f t="shared" si="2"/>
        <v>N/A</v>
      </c>
      <c r="I9" s="12">
        <v>2.0190000000000001</v>
      </c>
      <c r="J9" s="12">
        <v>9.3379999999999992</v>
      </c>
      <c r="K9" s="41" t="s">
        <v>732</v>
      </c>
      <c r="L9" s="9" t="str">
        <f t="shared" si="3"/>
        <v>Yes</v>
      </c>
    </row>
    <row r="10" spans="1:12" x14ac:dyDescent="0.25">
      <c r="A10" s="4" t="s">
        <v>722</v>
      </c>
      <c r="B10" s="41" t="s">
        <v>217</v>
      </c>
      <c r="C10" s="14">
        <v>3617</v>
      </c>
      <c r="D10" s="11" t="str">
        <f t="shared" si="0"/>
        <v>N/A</v>
      </c>
      <c r="E10" s="14">
        <v>3366</v>
      </c>
      <c r="F10" s="11" t="str">
        <f t="shared" si="1"/>
        <v>N/A</v>
      </c>
      <c r="G10" s="14">
        <v>3640</v>
      </c>
      <c r="H10" s="11" t="str">
        <f t="shared" si="2"/>
        <v>N/A</v>
      </c>
      <c r="I10" s="12">
        <v>-6.94</v>
      </c>
      <c r="J10" s="12">
        <v>8.14</v>
      </c>
      <c r="K10" s="41" t="s">
        <v>732</v>
      </c>
      <c r="L10" s="9" t="str">
        <f t="shared" si="3"/>
        <v>Yes</v>
      </c>
    </row>
    <row r="11" spans="1:12" x14ac:dyDescent="0.25">
      <c r="A11" s="4" t="s">
        <v>723</v>
      </c>
      <c r="B11" s="41" t="s">
        <v>217</v>
      </c>
      <c r="C11" s="14">
        <v>39290</v>
      </c>
      <c r="D11" s="11" t="str">
        <f t="shared" si="0"/>
        <v>N/A</v>
      </c>
      <c r="E11" s="14">
        <v>33598</v>
      </c>
      <c r="F11" s="11" t="str">
        <f t="shared" si="1"/>
        <v>N/A</v>
      </c>
      <c r="G11" s="14">
        <v>31135</v>
      </c>
      <c r="H11" s="11" t="str">
        <f t="shared" si="2"/>
        <v>N/A</v>
      </c>
      <c r="I11" s="12">
        <v>-14.5</v>
      </c>
      <c r="J11" s="12">
        <v>-7.33</v>
      </c>
      <c r="K11" s="41" t="s">
        <v>732</v>
      </c>
      <c r="L11" s="9" t="str">
        <f t="shared" si="3"/>
        <v>Yes</v>
      </c>
    </row>
    <row r="12" spans="1:12" x14ac:dyDescent="0.25">
      <c r="A12" s="4" t="s">
        <v>724</v>
      </c>
      <c r="B12" s="41" t="s">
        <v>217</v>
      </c>
      <c r="C12" s="14">
        <v>102488</v>
      </c>
      <c r="D12" s="11" t="str">
        <f t="shared" si="0"/>
        <v>N/A</v>
      </c>
      <c r="E12" s="14">
        <v>92266</v>
      </c>
      <c r="F12" s="11" t="str">
        <f t="shared" si="1"/>
        <v>N/A</v>
      </c>
      <c r="G12" s="14">
        <v>84513</v>
      </c>
      <c r="H12" s="11" t="str">
        <f t="shared" si="2"/>
        <v>N/A</v>
      </c>
      <c r="I12" s="12">
        <v>-9.9700000000000006</v>
      </c>
      <c r="J12" s="12">
        <v>-8.4</v>
      </c>
      <c r="K12" s="41" t="s">
        <v>732</v>
      </c>
      <c r="L12" s="9" t="str">
        <f t="shared" si="3"/>
        <v>Yes</v>
      </c>
    </row>
    <row r="13" spans="1:12" x14ac:dyDescent="0.25">
      <c r="A13" s="4" t="s">
        <v>74</v>
      </c>
      <c r="B13" s="41" t="s">
        <v>217</v>
      </c>
      <c r="C13" s="14">
        <v>1659335</v>
      </c>
      <c r="D13" s="11" t="str">
        <f>IF($B13="N/A","N/A",IF(C13&gt;10,"No",IF(C13&lt;-10,"No","Yes")))</f>
        <v>N/A</v>
      </c>
      <c r="E13" s="14">
        <v>985285</v>
      </c>
      <c r="F13" s="11" t="str">
        <f>IF($B13="N/A","N/A",IF(E13&gt;10,"No",IF(E13&lt;-10,"No","Yes")))</f>
        <v>N/A</v>
      </c>
      <c r="G13" s="14">
        <v>820970</v>
      </c>
      <c r="H13" s="11" t="str">
        <f>IF($B13="N/A","N/A",IF(G13&gt;10,"No",IF(G13&lt;-10,"No","Yes")))</f>
        <v>N/A</v>
      </c>
      <c r="I13" s="12">
        <v>-40.6</v>
      </c>
      <c r="J13" s="12">
        <v>-16.7</v>
      </c>
      <c r="K13" s="41" t="s">
        <v>732</v>
      </c>
      <c r="L13" s="9" t="str">
        <f t="shared" si="3"/>
        <v>Yes</v>
      </c>
    </row>
    <row r="14" spans="1:12" x14ac:dyDescent="0.25">
      <c r="A14" s="50" t="s">
        <v>161</v>
      </c>
      <c r="B14" s="33" t="s">
        <v>217</v>
      </c>
      <c r="C14" s="8">
        <v>6.4484396519000002</v>
      </c>
      <c r="D14" s="11" t="str">
        <f t="shared" ref="D14:D18" si="4">IF($B14="N/A","N/A",IF(C14&gt;10,"No",IF(C14&lt;-10,"No","Yes")))</f>
        <v>N/A</v>
      </c>
      <c r="E14" s="8">
        <v>10.899358834999999</v>
      </c>
      <c r="F14" s="11" t="str">
        <f t="shared" ref="F14:F18" si="5">IF($B14="N/A","N/A",IF(E14&gt;10,"No",IF(E14&lt;-10,"No","Yes")))</f>
        <v>N/A</v>
      </c>
      <c r="G14" s="8">
        <v>10.10771475</v>
      </c>
      <c r="H14" s="11" t="str">
        <f t="shared" ref="H14:H18" si="6">IF($B14="N/A","N/A",IF(G14&gt;10,"No",IF(G14&lt;-10,"No","Yes")))</f>
        <v>N/A</v>
      </c>
      <c r="I14" s="12">
        <v>69.02</v>
      </c>
      <c r="J14" s="12">
        <v>-7.26</v>
      </c>
      <c r="K14" s="41" t="s">
        <v>732</v>
      </c>
      <c r="L14" s="9" t="str">
        <f t="shared" ref="L14:L18" si="7">IF(J14="Div by 0", "N/A", IF(K14="N/A","N/A", IF(J14&gt;VALUE(MID(K14,1,2)), "No", IF(J14&lt;-1*VALUE(MID(K14,1,2)), "No", "Yes"))))</f>
        <v>Yes</v>
      </c>
    </row>
    <row r="15" spans="1:12" x14ac:dyDescent="0.25">
      <c r="A15" s="4" t="s">
        <v>418</v>
      </c>
      <c r="B15" s="33" t="s">
        <v>217</v>
      </c>
      <c r="C15" s="8">
        <v>22.904087895</v>
      </c>
      <c r="D15" s="11" t="str">
        <f t="shared" si="4"/>
        <v>N/A</v>
      </c>
      <c r="E15" s="8">
        <v>33.467741934999999</v>
      </c>
      <c r="F15" s="11" t="str">
        <f t="shared" si="5"/>
        <v>N/A</v>
      </c>
      <c r="G15" s="8">
        <v>31.617735411000002</v>
      </c>
      <c r="H15" s="11" t="str">
        <f t="shared" si="6"/>
        <v>N/A</v>
      </c>
      <c r="I15" s="12">
        <v>46.12</v>
      </c>
      <c r="J15" s="12">
        <v>-5.53</v>
      </c>
      <c r="K15" s="41" t="s">
        <v>732</v>
      </c>
      <c r="L15" s="9" t="str">
        <f t="shared" si="7"/>
        <v>Yes</v>
      </c>
    </row>
    <row r="16" spans="1:12" x14ac:dyDescent="0.25">
      <c r="A16" s="4" t="s">
        <v>419</v>
      </c>
      <c r="B16" s="33" t="s">
        <v>217</v>
      </c>
      <c r="C16" s="8">
        <v>10.208066797000001</v>
      </c>
      <c r="D16" s="11" t="str">
        <f t="shared" si="4"/>
        <v>N/A</v>
      </c>
      <c r="E16" s="8">
        <v>17.928851304999998</v>
      </c>
      <c r="F16" s="11" t="str">
        <f t="shared" si="5"/>
        <v>N/A</v>
      </c>
      <c r="G16" s="8">
        <v>17.646429641000001</v>
      </c>
      <c r="H16" s="11" t="str">
        <f t="shared" si="6"/>
        <v>N/A</v>
      </c>
      <c r="I16" s="12">
        <v>75.63</v>
      </c>
      <c r="J16" s="12">
        <v>-1.58</v>
      </c>
      <c r="K16" s="41" t="s">
        <v>732</v>
      </c>
      <c r="L16" s="9" t="str">
        <f t="shared" si="7"/>
        <v>Yes</v>
      </c>
    </row>
    <row r="17" spans="1:12" x14ac:dyDescent="0.25">
      <c r="A17" s="4" t="s">
        <v>420</v>
      </c>
      <c r="B17" s="33" t="s">
        <v>217</v>
      </c>
      <c r="C17" s="8">
        <v>2.7461452141999998</v>
      </c>
      <c r="D17" s="11" t="str">
        <f t="shared" si="4"/>
        <v>N/A</v>
      </c>
      <c r="E17" s="8">
        <v>4.6322097378000002</v>
      </c>
      <c r="F17" s="11" t="str">
        <f t="shared" si="5"/>
        <v>N/A</v>
      </c>
      <c r="G17" s="8">
        <v>4.2858636851999998</v>
      </c>
      <c r="H17" s="11" t="str">
        <f t="shared" si="6"/>
        <v>N/A</v>
      </c>
      <c r="I17" s="12">
        <v>68.680000000000007</v>
      </c>
      <c r="J17" s="12">
        <v>-7.48</v>
      </c>
      <c r="K17" s="41" t="s">
        <v>732</v>
      </c>
      <c r="L17" s="9" t="str">
        <f t="shared" si="7"/>
        <v>Yes</v>
      </c>
    </row>
    <row r="18" spans="1:12" x14ac:dyDescent="0.25">
      <c r="A18" s="4" t="s">
        <v>421</v>
      </c>
      <c r="B18" s="33" t="s">
        <v>217</v>
      </c>
      <c r="C18" s="8">
        <v>3.7103382563</v>
      </c>
      <c r="D18" s="11" t="str">
        <f t="shared" si="4"/>
        <v>N/A</v>
      </c>
      <c r="E18" s="8">
        <v>6.6457445480999997</v>
      </c>
      <c r="F18" s="11" t="str">
        <f t="shared" si="5"/>
        <v>N/A</v>
      </c>
      <c r="G18" s="8">
        <v>5.6634641603000002</v>
      </c>
      <c r="H18" s="11" t="str">
        <f t="shared" si="6"/>
        <v>N/A</v>
      </c>
      <c r="I18" s="12">
        <v>79.11</v>
      </c>
      <c r="J18" s="12">
        <v>-14.8</v>
      </c>
      <c r="K18" s="41" t="s">
        <v>732</v>
      </c>
      <c r="L18" s="9" t="str">
        <f t="shared" si="7"/>
        <v>Yes</v>
      </c>
    </row>
    <row r="19" spans="1:12" x14ac:dyDescent="0.25">
      <c r="A19" s="4" t="s">
        <v>75</v>
      </c>
      <c r="B19" s="41" t="s">
        <v>217</v>
      </c>
      <c r="C19" s="34">
        <v>11</v>
      </c>
      <c r="D19" s="11" t="str">
        <f t="shared" ref="D19:D50" si="8">IF($B19="N/A","N/A",IF(C19&gt;10,"No",IF(C19&lt;-10,"No","Yes")))</f>
        <v>N/A</v>
      </c>
      <c r="E19" s="34">
        <v>0</v>
      </c>
      <c r="F19" s="11" t="str">
        <f t="shared" ref="F19:F50" si="9">IF($B19="N/A","N/A",IF(E19&gt;10,"No",IF(E19&lt;-10,"No","Yes")))</f>
        <v>N/A</v>
      </c>
      <c r="G19" s="34">
        <v>0</v>
      </c>
      <c r="H19" s="11" t="str">
        <f t="shared" ref="H19:H50" si="10">IF($B19="N/A","N/A",IF(G19&gt;10,"No",IF(G19&lt;-10,"No","Yes")))</f>
        <v>N/A</v>
      </c>
      <c r="I19" s="12">
        <v>-100</v>
      </c>
      <c r="J19" s="12" t="s">
        <v>1742</v>
      </c>
      <c r="K19" s="41" t="s">
        <v>217</v>
      </c>
      <c r="L19" s="9" t="str">
        <f t="shared" ref="L19:L25" si="11">IF(J19="Div by 0", "N/A", IF(K19="N/A","N/A", IF(J19&gt;VALUE(MID(K19,1,2)), "No", IF(J19&lt;-1*VALUE(MID(K19,1,2)), "No", "Yes"))))</f>
        <v>N/A</v>
      </c>
    </row>
    <row r="20" spans="1:12" x14ac:dyDescent="0.25">
      <c r="A20" s="4" t="s">
        <v>76</v>
      </c>
      <c r="B20" s="41" t="s">
        <v>217</v>
      </c>
      <c r="C20" s="34">
        <v>11</v>
      </c>
      <c r="D20" s="11" t="str">
        <f t="shared" si="8"/>
        <v>N/A</v>
      </c>
      <c r="E20" s="34">
        <v>14</v>
      </c>
      <c r="F20" s="11" t="str">
        <f t="shared" si="9"/>
        <v>N/A</v>
      </c>
      <c r="G20" s="34">
        <v>11</v>
      </c>
      <c r="H20" s="11" t="str">
        <f t="shared" si="10"/>
        <v>N/A</v>
      </c>
      <c r="I20" s="12">
        <v>40</v>
      </c>
      <c r="J20" s="12">
        <v>-57.1</v>
      </c>
      <c r="K20" s="41" t="s">
        <v>217</v>
      </c>
      <c r="L20" s="9" t="str">
        <f t="shared" si="11"/>
        <v>N/A</v>
      </c>
    </row>
    <row r="21" spans="1:12" x14ac:dyDescent="0.25">
      <c r="A21" s="50" t="s">
        <v>1120</v>
      </c>
      <c r="B21" s="41" t="s">
        <v>217</v>
      </c>
      <c r="C21" s="14">
        <v>7393.9085900999999</v>
      </c>
      <c r="D21" s="11" t="str">
        <f t="shared" si="8"/>
        <v>N/A</v>
      </c>
      <c r="E21" s="14">
        <v>6720.3698151999997</v>
      </c>
      <c r="F21" s="11" t="str">
        <f t="shared" si="9"/>
        <v>N/A</v>
      </c>
      <c r="G21" s="14">
        <v>6524.8885191999998</v>
      </c>
      <c r="H21" s="11" t="str">
        <f t="shared" si="10"/>
        <v>N/A</v>
      </c>
      <c r="I21" s="12">
        <v>-9.11</v>
      </c>
      <c r="J21" s="12">
        <v>-2.91</v>
      </c>
      <c r="K21" s="41" t="s">
        <v>732</v>
      </c>
      <c r="L21" s="9" t="str">
        <f t="shared" si="11"/>
        <v>Yes</v>
      </c>
    </row>
    <row r="22" spans="1:12" x14ac:dyDescent="0.25">
      <c r="A22" s="4" t="s">
        <v>1725</v>
      </c>
      <c r="B22" s="41" t="s">
        <v>217</v>
      </c>
      <c r="C22" s="14">
        <v>17588.225428000002</v>
      </c>
      <c r="D22" s="11" t="str">
        <f t="shared" si="8"/>
        <v>N/A</v>
      </c>
      <c r="E22" s="14">
        <v>14758.880596000001</v>
      </c>
      <c r="F22" s="11" t="str">
        <f t="shared" si="9"/>
        <v>N/A</v>
      </c>
      <c r="G22" s="14">
        <v>15114.550847</v>
      </c>
      <c r="H22" s="11" t="str">
        <f t="shared" si="10"/>
        <v>N/A</v>
      </c>
      <c r="I22" s="12">
        <v>-16.100000000000001</v>
      </c>
      <c r="J22" s="12">
        <v>2.41</v>
      </c>
      <c r="K22" s="41" t="s">
        <v>732</v>
      </c>
      <c r="L22" s="9" t="str">
        <f t="shared" si="11"/>
        <v>Yes</v>
      </c>
    </row>
    <row r="23" spans="1:12" x14ac:dyDescent="0.25">
      <c r="A23" s="4" t="s">
        <v>1121</v>
      </c>
      <c r="B23" s="41" t="s">
        <v>217</v>
      </c>
      <c r="C23" s="14">
        <v>17625.181312000001</v>
      </c>
      <c r="D23" s="11" t="str">
        <f t="shared" si="8"/>
        <v>N/A</v>
      </c>
      <c r="E23" s="14">
        <v>16090.061363999999</v>
      </c>
      <c r="F23" s="11" t="str">
        <f t="shared" si="9"/>
        <v>N/A</v>
      </c>
      <c r="G23" s="14">
        <v>15138.777264</v>
      </c>
      <c r="H23" s="11" t="str">
        <f t="shared" si="10"/>
        <v>N/A</v>
      </c>
      <c r="I23" s="12">
        <v>-8.7100000000000009</v>
      </c>
      <c r="J23" s="12">
        <v>-5.91</v>
      </c>
      <c r="K23" s="41" t="s">
        <v>732</v>
      </c>
      <c r="L23" s="9" t="str">
        <f t="shared" si="11"/>
        <v>Yes</v>
      </c>
    </row>
    <row r="24" spans="1:12" x14ac:dyDescent="0.25">
      <c r="A24" s="4" t="s">
        <v>1122</v>
      </c>
      <c r="B24" s="41" t="s">
        <v>217</v>
      </c>
      <c r="C24" s="14">
        <v>2881.2461659999999</v>
      </c>
      <c r="D24" s="11" t="str">
        <f t="shared" si="8"/>
        <v>N/A</v>
      </c>
      <c r="E24" s="14">
        <v>2621.3744219999999</v>
      </c>
      <c r="F24" s="11" t="str">
        <f t="shared" si="9"/>
        <v>N/A</v>
      </c>
      <c r="G24" s="14">
        <v>2609.5241246000001</v>
      </c>
      <c r="H24" s="11" t="str">
        <f t="shared" si="10"/>
        <v>N/A</v>
      </c>
      <c r="I24" s="12">
        <v>-9.02</v>
      </c>
      <c r="J24" s="12">
        <v>-0.45200000000000001</v>
      </c>
      <c r="K24" s="41" t="s">
        <v>732</v>
      </c>
      <c r="L24" s="9" t="str">
        <f t="shared" si="11"/>
        <v>Yes</v>
      </c>
    </row>
    <row r="25" spans="1:12" x14ac:dyDescent="0.25">
      <c r="A25" s="4" t="s">
        <v>1123</v>
      </c>
      <c r="B25" s="41" t="s">
        <v>217</v>
      </c>
      <c r="C25" s="14">
        <v>3058.4426107999998</v>
      </c>
      <c r="D25" s="11" t="str">
        <f t="shared" si="8"/>
        <v>N/A</v>
      </c>
      <c r="E25" s="14">
        <v>3007.6484193000001</v>
      </c>
      <c r="F25" s="11" t="str">
        <f t="shared" si="9"/>
        <v>N/A</v>
      </c>
      <c r="G25" s="14">
        <v>3232.1371516999998</v>
      </c>
      <c r="H25" s="11" t="str">
        <f t="shared" si="10"/>
        <v>N/A</v>
      </c>
      <c r="I25" s="12">
        <v>-1.66</v>
      </c>
      <c r="J25" s="12">
        <v>7.4640000000000004</v>
      </c>
      <c r="K25" s="41" t="s">
        <v>732</v>
      </c>
      <c r="L25" s="9" t="str">
        <f t="shared" si="11"/>
        <v>Yes</v>
      </c>
    </row>
    <row r="26" spans="1:12" x14ac:dyDescent="0.25">
      <c r="A26" s="2" t="s">
        <v>1124</v>
      </c>
      <c r="B26" s="41" t="s">
        <v>217</v>
      </c>
      <c r="C26" s="14">
        <v>7148.3120632999999</v>
      </c>
      <c r="D26" s="11" t="str">
        <f t="shared" si="8"/>
        <v>N/A</v>
      </c>
      <c r="E26" s="14">
        <v>6557.3060972000003</v>
      </c>
      <c r="F26" s="11" t="str">
        <f t="shared" si="9"/>
        <v>N/A</v>
      </c>
      <c r="G26" s="14">
        <v>6518.2591118999999</v>
      </c>
      <c r="H26" s="11" t="str">
        <f t="shared" si="10"/>
        <v>N/A</v>
      </c>
      <c r="I26" s="12">
        <v>-8.27</v>
      </c>
      <c r="J26" s="12">
        <v>-0.59499999999999997</v>
      </c>
      <c r="K26" s="41" t="s">
        <v>732</v>
      </c>
      <c r="L26" s="9" t="str">
        <f>IF(J26="Div by 0", "N/A", IF(OR(J26="N/A",K26="N/A"),"N/A", IF(J26&gt;VALUE(MID(K26,1,2)), "No", IF(J26&lt;-1*VALUE(MID(K26,1,2)), "No", "Yes"))))</f>
        <v>Yes</v>
      </c>
    </row>
    <row r="27" spans="1:12" x14ac:dyDescent="0.25">
      <c r="A27" s="2" t="s">
        <v>1125</v>
      </c>
      <c r="B27" s="41" t="s">
        <v>217</v>
      </c>
      <c r="C27" s="14">
        <v>7737.6189529000003</v>
      </c>
      <c r="D27" s="11" t="str">
        <f t="shared" si="8"/>
        <v>N/A</v>
      </c>
      <c r="E27" s="14">
        <v>6945.2864146000002</v>
      </c>
      <c r="F27" s="11" t="str">
        <f t="shared" si="9"/>
        <v>N/A</v>
      </c>
      <c r="G27" s="14">
        <v>6533.7742920000001</v>
      </c>
      <c r="H27" s="11" t="str">
        <f t="shared" si="10"/>
        <v>N/A</v>
      </c>
      <c r="I27" s="12">
        <v>-10.199999999999999</v>
      </c>
      <c r="J27" s="12">
        <v>-5.93</v>
      </c>
      <c r="K27" s="41" t="s">
        <v>732</v>
      </c>
      <c r="L27" s="9" t="str">
        <f>IF(J27="Div by 0", "N/A", IF(OR(J27="N/A",K27="N/A"),"N/A", IF(J27&gt;VALUE(MID(K27,1,2)), "No", IF(J27&lt;-1*VALUE(MID(K27,1,2)), "No", "Yes"))))</f>
        <v>Yes</v>
      </c>
    </row>
    <row r="28" spans="1:12" x14ac:dyDescent="0.25">
      <c r="A28" s="50" t="s">
        <v>1126</v>
      </c>
      <c r="B28" s="41" t="s">
        <v>217</v>
      </c>
      <c r="C28" s="14">
        <v>17229.270984999999</v>
      </c>
      <c r="D28" s="11" t="str">
        <f t="shared" si="8"/>
        <v>N/A</v>
      </c>
      <c r="E28" s="14">
        <v>15972.254754</v>
      </c>
      <c r="F28" s="11" t="str">
        <f t="shared" si="9"/>
        <v>N/A</v>
      </c>
      <c r="G28" s="14">
        <v>15856.335997</v>
      </c>
      <c r="H28" s="11" t="str">
        <f t="shared" si="10"/>
        <v>N/A</v>
      </c>
      <c r="I28" s="12">
        <v>-7.3</v>
      </c>
      <c r="J28" s="12">
        <v>-0.72599999999999998</v>
      </c>
      <c r="K28" s="41" t="s">
        <v>732</v>
      </c>
      <c r="L28" s="9" t="str">
        <f>IF(J28="Div by 0", "N/A", IF(K28="N/A","N/A", IF(J28&gt;VALUE(MID(K28,1,2)), "No", IF(J28&lt;-1*VALUE(MID(K28,1,2)), "No", "Yes"))))</f>
        <v>Yes</v>
      </c>
    </row>
    <row r="29" spans="1:12" x14ac:dyDescent="0.25">
      <c r="A29" s="2" t="s">
        <v>1127</v>
      </c>
      <c r="B29" s="41" t="s">
        <v>217</v>
      </c>
      <c r="C29" s="14">
        <v>17934.912236</v>
      </c>
      <c r="D29" s="11" t="str">
        <f t="shared" si="8"/>
        <v>N/A</v>
      </c>
      <c r="E29" s="14">
        <v>16377.269054</v>
      </c>
      <c r="F29" s="11" t="str">
        <f t="shared" si="9"/>
        <v>N/A</v>
      </c>
      <c r="G29" s="14">
        <v>16880.020045000001</v>
      </c>
      <c r="H29" s="11" t="str">
        <f t="shared" si="10"/>
        <v>N/A</v>
      </c>
      <c r="I29" s="12">
        <v>-8.68</v>
      </c>
      <c r="J29" s="12">
        <v>3.07</v>
      </c>
      <c r="K29" s="41" t="s">
        <v>732</v>
      </c>
      <c r="L29" s="9" t="str">
        <f>IF(J29="Div by 0", "N/A", IF(K29="N/A","N/A", IF(J29&gt;VALUE(MID(K29,1,2)), "No", IF(J29&lt;-1*VALUE(MID(K29,1,2)), "No", "Yes"))))</f>
        <v>Yes</v>
      </c>
    </row>
    <row r="30" spans="1:12" x14ac:dyDescent="0.25">
      <c r="A30" s="2" t="s">
        <v>1128</v>
      </c>
      <c r="B30" s="41" t="s">
        <v>217</v>
      </c>
      <c r="C30" s="14">
        <v>17915.256914000001</v>
      </c>
      <c r="D30" s="11" t="str">
        <f t="shared" si="8"/>
        <v>N/A</v>
      </c>
      <c r="E30" s="14">
        <v>17346.663272999998</v>
      </c>
      <c r="F30" s="11" t="str">
        <f t="shared" si="9"/>
        <v>N/A</v>
      </c>
      <c r="G30" s="14">
        <v>16608.726448000001</v>
      </c>
      <c r="H30" s="11" t="str">
        <f t="shared" si="10"/>
        <v>N/A</v>
      </c>
      <c r="I30" s="12">
        <v>-3.17</v>
      </c>
      <c r="J30" s="12">
        <v>-4.25</v>
      </c>
      <c r="K30" s="41" t="s">
        <v>732</v>
      </c>
      <c r="L30" s="9" t="str">
        <f>IF(J30="Div by 0", "N/A", IF(K30="N/A","N/A", IF(J30&gt;VALUE(MID(K30,1,2)), "No", IF(J30&lt;-1*VALUE(MID(K30,1,2)), "No", "Yes"))))</f>
        <v>Yes</v>
      </c>
    </row>
    <row r="31" spans="1:12" x14ac:dyDescent="0.25">
      <c r="A31" s="2" t="s">
        <v>1129</v>
      </c>
      <c r="B31" s="41" t="s">
        <v>217</v>
      </c>
      <c r="C31" s="14">
        <v>16490.282321999999</v>
      </c>
      <c r="D31" s="11" t="str">
        <f t="shared" si="8"/>
        <v>N/A</v>
      </c>
      <c r="E31" s="14">
        <v>15246.848372</v>
      </c>
      <c r="F31" s="11" t="str">
        <f t="shared" si="9"/>
        <v>N/A</v>
      </c>
      <c r="G31" s="14">
        <v>15453.668208999999</v>
      </c>
      <c r="H31" s="11" t="str">
        <f t="shared" si="10"/>
        <v>N/A</v>
      </c>
      <c r="I31" s="12">
        <v>-7.54</v>
      </c>
      <c r="J31" s="12">
        <v>1.3560000000000001</v>
      </c>
      <c r="K31" s="41" t="s">
        <v>732</v>
      </c>
      <c r="L31" s="9" t="str">
        <f>IF(J31="Div by 0", "N/A", IF(OR(J31="N/A",K31="N/A"),"N/A", IF(J31&gt;VALUE(MID(K31,1,2)), "No", IF(J31&lt;-1*VALUE(MID(K31,1,2)), "No", "Yes"))))</f>
        <v>Yes</v>
      </c>
    </row>
    <row r="32" spans="1:12" x14ac:dyDescent="0.25">
      <c r="A32" s="2" t="s">
        <v>1130</v>
      </c>
      <c r="B32" s="41" t="s">
        <v>217</v>
      </c>
      <c r="C32" s="14">
        <v>18539.926289999999</v>
      </c>
      <c r="D32" s="11" t="str">
        <f t="shared" si="8"/>
        <v>N/A</v>
      </c>
      <c r="E32" s="14">
        <v>17271.576653</v>
      </c>
      <c r="F32" s="11" t="str">
        <f t="shared" si="9"/>
        <v>N/A</v>
      </c>
      <c r="G32" s="14">
        <v>16555.792158</v>
      </c>
      <c r="H32" s="11" t="str">
        <f t="shared" si="10"/>
        <v>N/A</v>
      </c>
      <c r="I32" s="12">
        <v>-6.84</v>
      </c>
      <c r="J32" s="12">
        <v>-4.1399999999999997</v>
      </c>
      <c r="K32" s="41" t="s">
        <v>732</v>
      </c>
      <c r="L32" s="9" t="str">
        <f>IF(J32="Div by 0", "N/A", IF(OR(J32="N/A",K32="N/A"),"N/A", IF(J32&gt;VALUE(MID(K32,1,2)), "No", IF(J32&lt;-1*VALUE(MID(K32,1,2)), "No", "Yes"))))</f>
        <v>Yes</v>
      </c>
    </row>
    <row r="33" spans="1:12" x14ac:dyDescent="0.25">
      <c r="A33" s="2" t="s">
        <v>1730</v>
      </c>
      <c r="B33" s="41" t="s">
        <v>217</v>
      </c>
      <c r="C33" s="14">
        <v>5288.6319444000001</v>
      </c>
      <c r="D33" s="11" t="str">
        <f t="shared" si="8"/>
        <v>N/A</v>
      </c>
      <c r="E33" s="14">
        <v>498.65170640000002</v>
      </c>
      <c r="F33" s="11" t="str">
        <f t="shared" si="9"/>
        <v>N/A</v>
      </c>
      <c r="G33" s="14">
        <v>1270.9311005</v>
      </c>
      <c r="H33" s="11" t="str">
        <f t="shared" si="10"/>
        <v>N/A</v>
      </c>
      <c r="I33" s="12">
        <v>-90.6</v>
      </c>
      <c r="J33" s="12">
        <v>154.9</v>
      </c>
      <c r="K33" s="41" t="s">
        <v>732</v>
      </c>
      <c r="L33" s="9" t="str">
        <f t="shared" ref="L33:L45" si="12">IF(J33="Div by 0", "N/A", IF(K33="N/A","N/A", IF(J33&gt;VALUE(MID(K33,1,2)), "No", IF(J33&lt;-1*VALUE(MID(K33,1,2)), "No", "Yes"))))</f>
        <v>No</v>
      </c>
    </row>
    <row r="34" spans="1:12" x14ac:dyDescent="0.25">
      <c r="A34" s="2" t="s">
        <v>1731</v>
      </c>
      <c r="B34" s="41" t="s">
        <v>217</v>
      </c>
      <c r="C34" s="14">
        <v>187.46367239</v>
      </c>
      <c r="D34" s="11" t="str">
        <f t="shared" si="8"/>
        <v>N/A</v>
      </c>
      <c r="E34" s="14">
        <v>148.36915296999999</v>
      </c>
      <c r="F34" s="11" t="str">
        <f t="shared" si="9"/>
        <v>N/A</v>
      </c>
      <c r="G34" s="14">
        <v>223.16252822000001</v>
      </c>
      <c r="H34" s="11" t="str">
        <f t="shared" si="10"/>
        <v>N/A</v>
      </c>
      <c r="I34" s="12">
        <v>-20.9</v>
      </c>
      <c r="J34" s="12">
        <v>50.41</v>
      </c>
      <c r="K34" s="41" t="s">
        <v>732</v>
      </c>
      <c r="L34" s="9" t="str">
        <f t="shared" si="12"/>
        <v>No</v>
      </c>
    </row>
    <row r="35" spans="1:12" x14ac:dyDescent="0.25">
      <c r="A35" s="2" t="s">
        <v>1732</v>
      </c>
      <c r="B35" s="41" t="s">
        <v>217</v>
      </c>
      <c r="C35" s="14">
        <v>9589.0992702999993</v>
      </c>
      <c r="D35" s="11" t="str">
        <f t="shared" si="8"/>
        <v>N/A</v>
      </c>
      <c r="E35" s="14">
        <v>9069.5675701</v>
      </c>
      <c r="F35" s="11" t="str">
        <f t="shared" si="9"/>
        <v>N/A</v>
      </c>
      <c r="G35" s="14">
        <v>8998.8982488000001</v>
      </c>
      <c r="H35" s="11" t="str">
        <f t="shared" si="10"/>
        <v>N/A</v>
      </c>
      <c r="I35" s="12">
        <v>-5.42</v>
      </c>
      <c r="J35" s="12">
        <v>-0.77900000000000003</v>
      </c>
      <c r="K35" s="41" t="s">
        <v>732</v>
      </c>
      <c r="L35" s="9" t="str">
        <f t="shared" si="12"/>
        <v>Yes</v>
      </c>
    </row>
    <row r="36" spans="1:12" x14ac:dyDescent="0.25">
      <c r="A36" s="2" t="s">
        <v>1733</v>
      </c>
      <c r="B36" s="41" t="s">
        <v>217</v>
      </c>
      <c r="C36" s="14">
        <v>360.02325581000002</v>
      </c>
      <c r="D36" s="11" t="str">
        <f t="shared" si="8"/>
        <v>N/A</v>
      </c>
      <c r="E36" s="14">
        <v>321.1686828</v>
      </c>
      <c r="F36" s="11" t="str">
        <f t="shared" si="9"/>
        <v>N/A</v>
      </c>
      <c r="G36" s="14">
        <v>417.65210509999997</v>
      </c>
      <c r="H36" s="11" t="str">
        <f t="shared" si="10"/>
        <v>N/A</v>
      </c>
      <c r="I36" s="12">
        <v>-10.8</v>
      </c>
      <c r="J36" s="12">
        <v>30.04</v>
      </c>
      <c r="K36" s="41" t="s">
        <v>732</v>
      </c>
      <c r="L36" s="9" t="str">
        <f t="shared" si="12"/>
        <v>No</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101.82020725</v>
      </c>
      <c r="D39" s="11" t="str">
        <f t="shared" si="8"/>
        <v>N/A</v>
      </c>
      <c r="E39" s="14">
        <v>134.50437317999999</v>
      </c>
      <c r="F39" s="11" t="str">
        <f t="shared" si="9"/>
        <v>N/A</v>
      </c>
      <c r="G39" s="14">
        <v>226.18759853</v>
      </c>
      <c r="H39" s="11" t="str">
        <f t="shared" si="10"/>
        <v>N/A</v>
      </c>
      <c r="I39" s="12">
        <v>32.1</v>
      </c>
      <c r="J39" s="12">
        <v>68.16</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37166.515357999997</v>
      </c>
      <c r="D41" s="11" t="str">
        <f t="shared" si="8"/>
        <v>N/A</v>
      </c>
      <c r="E41" s="14">
        <v>35629.170149999998</v>
      </c>
      <c r="F41" s="11" t="str">
        <f t="shared" si="9"/>
        <v>N/A</v>
      </c>
      <c r="G41" s="14">
        <v>36150.861378000001</v>
      </c>
      <c r="H41" s="11" t="str">
        <f t="shared" si="10"/>
        <v>N/A</v>
      </c>
      <c r="I41" s="12">
        <v>-4.1399999999999997</v>
      </c>
      <c r="J41" s="12">
        <v>1.464</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19897.604906</v>
      </c>
      <c r="D44" s="11" t="str">
        <f t="shared" si="8"/>
        <v>N/A</v>
      </c>
      <c r="E44" s="14">
        <v>18420.412821999998</v>
      </c>
      <c r="F44" s="11" t="str">
        <f t="shared" si="9"/>
        <v>N/A</v>
      </c>
      <c r="G44" s="14">
        <v>18203.449723999998</v>
      </c>
      <c r="H44" s="11" t="str">
        <f t="shared" si="10"/>
        <v>N/A</v>
      </c>
      <c r="I44" s="12">
        <v>-7.42</v>
      </c>
      <c r="J44" s="12">
        <v>-1.18</v>
      </c>
      <c r="K44" s="41" t="s">
        <v>732</v>
      </c>
      <c r="L44" s="9" t="str">
        <f t="shared" si="12"/>
        <v>Yes</v>
      </c>
    </row>
    <row r="45" spans="1:12" ht="25" x14ac:dyDescent="0.25">
      <c r="A45" s="2" t="s">
        <v>1132</v>
      </c>
      <c r="B45" s="41" t="s">
        <v>217</v>
      </c>
      <c r="C45" s="14">
        <v>245.29149945</v>
      </c>
      <c r="D45" s="11" t="str">
        <f t="shared" si="8"/>
        <v>N/A</v>
      </c>
      <c r="E45" s="14">
        <v>231.75416308999999</v>
      </c>
      <c r="F45" s="11" t="str">
        <f t="shared" si="9"/>
        <v>N/A</v>
      </c>
      <c r="G45" s="14">
        <v>327.42434431999999</v>
      </c>
      <c r="H45" s="11" t="str">
        <f t="shared" si="10"/>
        <v>N/A</v>
      </c>
      <c r="I45" s="12">
        <v>-5.52</v>
      </c>
      <c r="J45" s="12">
        <v>41.28</v>
      </c>
      <c r="K45" s="41" t="s">
        <v>732</v>
      </c>
      <c r="L45" s="9" t="str">
        <f t="shared" si="12"/>
        <v>No</v>
      </c>
    </row>
    <row r="46" spans="1:12" x14ac:dyDescent="0.25">
      <c r="A46" s="2" t="s">
        <v>1133</v>
      </c>
      <c r="B46" s="33" t="s">
        <v>217</v>
      </c>
      <c r="C46" s="43">
        <v>62230.708887000001</v>
      </c>
      <c r="D46" s="11" t="str">
        <f t="shared" si="8"/>
        <v>N/A</v>
      </c>
      <c r="E46" s="43">
        <v>61031.854056999997</v>
      </c>
      <c r="F46" s="11" t="str">
        <f t="shared" si="9"/>
        <v>N/A</v>
      </c>
      <c r="G46" s="43">
        <v>61520.036398999997</v>
      </c>
      <c r="H46" s="11" t="str">
        <f t="shared" si="10"/>
        <v>N/A</v>
      </c>
      <c r="I46" s="12">
        <v>-1.93</v>
      </c>
      <c r="J46" s="12">
        <v>0.79990000000000006</v>
      </c>
      <c r="K46" s="41" t="s">
        <v>732</v>
      </c>
      <c r="L46" s="9" t="str">
        <f>IF(J46="Div by 0", "N/A", IF(K46="N/A","N/A", IF(J46&gt;VALUE(MID(K46,1,2)), "No", IF(J46&lt;-1*VALUE(MID(K46,1,2)), "No", "Yes"))))</f>
        <v>Yes</v>
      </c>
    </row>
    <row r="47" spans="1:12" x14ac:dyDescent="0.25">
      <c r="A47" s="51" t="s">
        <v>1134</v>
      </c>
      <c r="B47" s="33" t="s">
        <v>217</v>
      </c>
      <c r="C47" s="43">
        <v>40828.33711</v>
      </c>
      <c r="D47" s="11" t="str">
        <f t="shared" si="8"/>
        <v>N/A</v>
      </c>
      <c r="E47" s="43">
        <v>37542.095733000002</v>
      </c>
      <c r="F47" s="11" t="str">
        <f t="shared" si="9"/>
        <v>N/A</v>
      </c>
      <c r="G47" s="43">
        <v>36038.432930000003</v>
      </c>
      <c r="H47" s="11" t="str">
        <f t="shared" si="10"/>
        <v>N/A</v>
      </c>
      <c r="I47" s="12">
        <v>-8.0500000000000007</v>
      </c>
      <c r="J47" s="12">
        <v>-4.01</v>
      </c>
      <c r="K47" s="41" t="s">
        <v>732</v>
      </c>
      <c r="L47" s="9" t="str">
        <f>IF(J47="Div by 0", "N/A", IF(K47="N/A","N/A", IF(J47&gt;VALUE(MID(K47,1,2)), "No", IF(J47&lt;-1*VALUE(MID(K47,1,2)), "No", "Yes"))))</f>
        <v>Yes</v>
      </c>
    </row>
    <row r="48" spans="1:12" ht="25" x14ac:dyDescent="0.25">
      <c r="A48" s="2" t="s">
        <v>1135</v>
      </c>
      <c r="B48" s="33" t="s">
        <v>217</v>
      </c>
      <c r="C48" s="43">
        <v>94778.229485999997</v>
      </c>
      <c r="D48" s="11" t="str">
        <f t="shared" si="8"/>
        <v>N/A</v>
      </c>
      <c r="E48" s="43">
        <v>88374.562583999999</v>
      </c>
      <c r="F48" s="11" t="str">
        <f t="shared" si="9"/>
        <v>N/A</v>
      </c>
      <c r="G48" s="43">
        <v>80268.689327</v>
      </c>
      <c r="H48" s="11" t="str">
        <f t="shared" si="10"/>
        <v>N/A</v>
      </c>
      <c r="I48" s="12">
        <v>-6.76</v>
      </c>
      <c r="J48" s="12">
        <v>-9.17</v>
      </c>
      <c r="K48" s="41" t="s">
        <v>732</v>
      </c>
      <c r="L48" s="9" t="str">
        <f>IF(J48="Div by 0", "N/A", IF(K48="N/A","N/A", IF(J48&gt;VALUE(MID(K48,1,2)), "No", IF(J48&lt;-1*VALUE(MID(K48,1,2)), "No", "Yes"))))</f>
        <v>Yes</v>
      </c>
    </row>
    <row r="49" spans="1:12" x14ac:dyDescent="0.25">
      <c r="A49" s="6" t="s">
        <v>1136</v>
      </c>
      <c r="B49" s="33" t="s">
        <v>217</v>
      </c>
      <c r="C49" s="43">
        <v>49223.445268000003</v>
      </c>
      <c r="D49" s="11" t="str">
        <f t="shared" si="8"/>
        <v>N/A</v>
      </c>
      <c r="E49" s="43">
        <v>50021.377402999999</v>
      </c>
      <c r="F49" s="11" t="str">
        <f t="shared" si="9"/>
        <v>N/A</v>
      </c>
      <c r="G49" s="43" t="s">
        <v>1742</v>
      </c>
      <c r="H49" s="11" t="str">
        <f t="shared" si="10"/>
        <v>N/A</v>
      </c>
      <c r="I49" s="12">
        <v>1.621</v>
      </c>
      <c r="J49" s="12" t="s">
        <v>1742</v>
      </c>
      <c r="K49" s="41" t="s">
        <v>732</v>
      </c>
      <c r="L49" s="9" t="str">
        <f t="shared" ref="L49:L59" si="13">IF(J49="Div by 0", "N/A", IF(K49="N/A","N/A", IF(J49&gt;VALUE(MID(K49,1,2)), "No", IF(J49&lt;-1*VALUE(MID(K49,1,2)), "No", "Yes"))))</f>
        <v>N/A</v>
      </c>
    </row>
    <row r="50" spans="1:12" ht="25" x14ac:dyDescent="0.25">
      <c r="A50" s="2" t="s">
        <v>1137</v>
      </c>
      <c r="B50" s="33" t="s">
        <v>217</v>
      </c>
      <c r="C50" s="43">
        <v>22976.253696</v>
      </c>
      <c r="D50" s="11" t="str">
        <f t="shared" si="8"/>
        <v>N/A</v>
      </c>
      <c r="E50" s="43">
        <v>24413.454276</v>
      </c>
      <c r="F50" s="11" t="str">
        <f t="shared" si="9"/>
        <v>N/A</v>
      </c>
      <c r="G50" s="43" t="s">
        <v>1742</v>
      </c>
      <c r="H50" s="11" t="str">
        <f t="shared" si="10"/>
        <v>N/A</v>
      </c>
      <c r="I50" s="12">
        <v>6.2549999999999999</v>
      </c>
      <c r="J50" s="12" t="s">
        <v>1742</v>
      </c>
      <c r="K50" s="41" t="s">
        <v>732</v>
      </c>
      <c r="L50" s="9" t="str">
        <f t="shared" si="13"/>
        <v>N/A</v>
      </c>
    </row>
    <row r="51" spans="1:12" x14ac:dyDescent="0.25">
      <c r="A51" s="2" t="s">
        <v>1138</v>
      </c>
      <c r="B51" s="33" t="s">
        <v>217</v>
      </c>
      <c r="C51" s="43">
        <v>16214.990164000001</v>
      </c>
      <c r="D51" s="11" t="str">
        <f t="shared" ref="D51:D82" si="14">IF($B51="N/A","N/A",IF(C51&gt;10,"No",IF(C51&lt;-10,"No","Yes")))</f>
        <v>N/A</v>
      </c>
      <c r="E51" s="43">
        <v>19047.856322</v>
      </c>
      <c r="F51" s="11" t="str">
        <f t="shared" ref="F51:F82" si="15">IF($B51="N/A","N/A",IF(E51&gt;10,"No",IF(E51&lt;-10,"No","Yes")))</f>
        <v>N/A</v>
      </c>
      <c r="G51" s="43" t="s">
        <v>1742</v>
      </c>
      <c r="H51" s="11" t="str">
        <f t="shared" ref="H51:H82" si="16">IF($B51="N/A","N/A",IF(G51&gt;10,"No",IF(G51&lt;-10,"No","Yes")))</f>
        <v>N/A</v>
      </c>
      <c r="I51" s="12">
        <v>17.47</v>
      </c>
      <c r="J51" s="12" t="s">
        <v>1742</v>
      </c>
      <c r="K51" s="41" t="s">
        <v>732</v>
      </c>
      <c r="L51" s="9" t="str">
        <f t="shared" si="13"/>
        <v>N/A</v>
      </c>
    </row>
    <row r="52" spans="1:12" ht="25" x14ac:dyDescent="0.25">
      <c r="A52" s="2" t="s">
        <v>1139</v>
      </c>
      <c r="B52" s="33" t="s">
        <v>217</v>
      </c>
      <c r="C52" s="43">
        <v>54255.069767000001</v>
      </c>
      <c r="D52" s="11" t="str">
        <f t="shared" si="14"/>
        <v>N/A</v>
      </c>
      <c r="E52" s="43">
        <v>46477.619048</v>
      </c>
      <c r="F52" s="11" t="str">
        <f t="shared" si="15"/>
        <v>N/A</v>
      </c>
      <c r="G52" s="43" t="s">
        <v>1742</v>
      </c>
      <c r="H52" s="11" t="str">
        <f t="shared" si="16"/>
        <v>N/A</v>
      </c>
      <c r="I52" s="12">
        <v>-14.3</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72510.845316999999</v>
      </c>
      <c r="D55" s="11" t="str">
        <f t="shared" si="14"/>
        <v>N/A</v>
      </c>
      <c r="E55" s="43">
        <v>70632.138068999993</v>
      </c>
      <c r="F55" s="11" t="str">
        <f t="shared" si="15"/>
        <v>N/A</v>
      </c>
      <c r="G55" s="43" t="s">
        <v>1742</v>
      </c>
      <c r="H55" s="11" t="str">
        <f t="shared" si="16"/>
        <v>N/A</v>
      </c>
      <c r="I55" s="12">
        <v>-2.59</v>
      </c>
      <c r="J55" s="12" t="s">
        <v>1742</v>
      </c>
      <c r="K55" s="41" t="s">
        <v>732</v>
      </c>
      <c r="L55" s="9" t="str">
        <f t="shared" si="13"/>
        <v>N/A</v>
      </c>
    </row>
    <row r="56" spans="1:12" ht="25" x14ac:dyDescent="0.25">
      <c r="A56" s="2" t="s">
        <v>1143</v>
      </c>
      <c r="B56" s="33" t="s">
        <v>217</v>
      </c>
      <c r="C56" s="43">
        <v>32718</v>
      </c>
      <c r="D56" s="11" t="str">
        <f t="shared" si="14"/>
        <v>N/A</v>
      </c>
      <c r="E56" s="43">
        <v>21983.083332999999</v>
      </c>
      <c r="F56" s="11" t="str">
        <f t="shared" si="15"/>
        <v>N/A</v>
      </c>
      <c r="G56" s="43" t="s">
        <v>1742</v>
      </c>
      <c r="H56" s="11" t="str">
        <f t="shared" si="16"/>
        <v>N/A</v>
      </c>
      <c r="I56" s="12">
        <v>-32.799999999999997</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0</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0</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4919.4482611000003</v>
      </c>
      <c r="D71" s="11" t="str">
        <f t="shared" si="14"/>
        <v>N/A</v>
      </c>
      <c r="E71" s="43">
        <v>5562.5780295000004</v>
      </c>
      <c r="F71" s="11" t="str">
        <f t="shared" si="15"/>
        <v>N/A</v>
      </c>
      <c r="G71" s="43" t="s">
        <v>1742</v>
      </c>
      <c r="H71" s="11" t="str">
        <f t="shared" si="16"/>
        <v>N/A</v>
      </c>
      <c r="I71" s="12">
        <v>13.07</v>
      </c>
      <c r="J71" s="12" t="s">
        <v>1742</v>
      </c>
      <c r="K71" s="41" t="s">
        <v>732</v>
      </c>
      <c r="L71" s="9" t="str">
        <f t="shared" ref="L71:L81" si="18">IF(J71="Div by 0", "N/A", IF(K71="N/A","N/A", IF(J71&gt;VALUE(MID(K71,1,2)), "No", IF(J71&lt;-1*VALUE(MID(K71,1,2)), "No", "Yes"))))</f>
        <v>N/A</v>
      </c>
    </row>
    <row r="72" spans="1:12" ht="25" x14ac:dyDescent="0.25">
      <c r="A72" s="2" t="s">
        <v>1158</v>
      </c>
      <c r="B72" s="33" t="s">
        <v>217</v>
      </c>
      <c r="C72" s="43">
        <v>9861.9280156000004</v>
      </c>
      <c r="D72" s="11" t="str">
        <f t="shared" si="14"/>
        <v>N/A</v>
      </c>
      <c r="E72" s="43">
        <v>11616.334886000001</v>
      </c>
      <c r="F72" s="11" t="str">
        <f t="shared" si="15"/>
        <v>N/A</v>
      </c>
      <c r="G72" s="43" t="s">
        <v>1742</v>
      </c>
      <c r="H72" s="11" t="str">
        <f t="shared" si="16"/>
        <v>N/A</v>
      </c>
      <c r="I72" s="12">
        <v>17.79</v>
      </c>
      <c r="J72" s="12" t="s">
        <v>1742</v>
      </c>
      <c r="K72" s="41" t="s">
        <v>732</v>
      </c>
      <c r="L72" s="9" t="str">
        <f t="shared" si="18"/>
        <v>N/A</v>
      </c>
    </row>
    <row r="73" spans="1:12" ht="25" x14ac:dyDescent="0.25">
      <c r="A73" s="2" t="s">
        <v>1159</v>
      </c>
      <c r="B73" s="33" t="s">
        <v>217</v>
      </c>
      <c r="C73" s="43">
        <v>9124.6786885000001</v>
      </c>
      <c r="D73" s="11" t="str">
        <f t="shared" si="14"/>
        <v>N/A</v>
      </c>
      <c r="E73" s="43">
        <v>11642.316091999999</v>
      </c>
      <c r="F73" s="11" t="str">
        <f t="shared" si="15"/>
        <v>N/A</v>
      </c>
      <c r="G73" s="43" t="s">
        <v>1742</v>
      </c>
      <c r="H73" s="11" t="str">
        <f t="shared" si="16"/>
        <v>N/A</v>
      </c>
      <c r="I73" s="12">
        <v>27.59</v>
      </c>
      <c r="J73" s="12" t="s">
        <v>1742</v>
      </c>
      <c r="K73" s="41" t="s">
        <v>732</v>
      </c>
      <c r="L73" s="9" t="str">
        <f t="shared" si="18"/>
        <v>N/A</v>
      </c>
    </row>
    <row r="74" spans="1:12" ht="25" x14ac:dyDescent="0.25">
      <c r="A74" s="2" t="s">
        <v>1160</v>
      </c>
      <c r="B74" s="33" t="s">
        <v>217</v>
      </c>
      <c r="C74" s="43">
        <v>0</v>
      </c>
      <c r="D74" s="11" t="str">
        <f t="shared" si="14"/>
        <v>N/A</v>
      </c>
      <c r="E74" s="43">
        <v>0</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956.12629345000005</v>
      </c>
      <c r="D77" s="11" t="str">
        <f t="shared" si="14"/>
        <v>N/A</v>
      </c>
      <c r="E77" s="43">
        <v>1011.9646182</v>
      </c>
      <c r="F77" s="11" t="str">
        <f t="shared" si="15"/>
        <v>N/A</v>
      </c>
      <c r="G77" s="43" t="s">
        <v>1742</v>
      </c>
      <c r="H77" s="11" t="str">
        <f t="shared" si="16"/>
        <v>N/A</v>
      </c>
      <c r="I77" s="12">
        <v>5.84</v>
      </c>
      <c r="J77" s="12" t="s">
        <v>1742</v>
      </c>
      <c r="K77" s="41" t="s">
        <v>732</v>
      </c>
      <c r="L77" s="9" t="str">
        <f t="shared" si="18"/>
        <v>N/A</v>
      </c>
    </row>
    <row r="78" spans="1:12" ht="25" x14ac:dyDescent="0.25">
      <c r="A78" s="2" t="s">
        <v>1164</v>
      </c>
      <c r="B78" s="33" t="s">
        <v>217</v>
      </c>
      <c r="C78" s="43">
        <v>0</v>
      </c>
      <c r="D78" s="11" t="str">
        <f t="shared" si="14"/>
        <v>N/A</v>
      </c>
      <c r="E78" s="43">
        <v>12.041666666999999</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45032233</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3602</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12502.008051000001</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t="s">
        <v>1742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1458</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11</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729</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0</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t="s">
        <v>1742</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77252</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11</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77252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44646710</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3523</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12672.923645000001</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0</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0</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t="s">
        <v>1742</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t="s">
        <v>1742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t="s">
        <v>1742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306793</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502</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611.14143425999998</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t="s">
        <v>1742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20</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11</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20</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1380319797</v>
      </c>
      <c r="F139" s="11" t="str">
        <f t="shared" si="24"/>
        <v>N/A</v>
      </c>
      <c r="G139" s="14">
        <v>1411878587</v>
      </c>
      <c r="H139" s="11" t="str">
        <f t="shared" si="25"/>
        <v>N/A</v>
      </c>
      <c r="I139" s="12" t="s">
        <v>217</v>
      </c>
      <c r="J139" s="12">
        <v>2.286</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6822.4247458</v>
      </c>
      <c r="F140" s="11" t="str">
        <f t="shared" si="24"/>
        <v>N/A</v>
      </c>
      <c r="G140" s="14">
        <v>6694.0008961000003</v>
      </c>
      <c r="H140" s="11" t="str">
        <f t="shared" si="25"/>
        <v>N/A</v>
      </c>
      <c r="I140" s="12" t="s">
        <v>217</v>
      </c>
      <c r="J140" s="12">
        <v>-1.88</v>
      </c>
      <c r="K140" s="14" t="s">
        <v>217</v>
      </c>
      <c r="L140" s="9" t="str">
        <f t="shared" si="26"/>
        <v>N/A</v>
      </c>
    </row>
    <row r="141" spans="1:12" x14ac:dyDescent="0.25">
      <c r="A141" s="48" t="s">
        <v>406</v>
      </c>
      <c r="B141" s="14" t="s">
        <v>217</v>
      </c>
      <c r="C141" s="14">
        <v>4259986</v>
      </c>
      <c r="D141" s="11" t="str">
        <f t="shared" si="23"/>
        <v>N/A</v>
      </c>
      <c r="E141" s="14">
        <v>6172482</v>
      </c>
      <c r="F141" s="11" t="str">
        <f t="shared" si="24"/>
        <v>N/A</v>
      </c>
      <c r="G141" s="14">
        <v>4024160</v>
      </c>
      <c r="H141" s="11" t="str">
        <f t="shared" si="25"/>
        <v>N/A</v>
      </c>
      <c r="I141" s="12">
        <v>44.89</v>
      </c>
      <c r="J141" s="12">
        <v>-34.799999999999997</v>
      </c>
      <c r="K141" s="14" t="s">
        <v>217</v>
      </c>
      <c r="L141" s="9" t="str">
        <f t="shared" si="26"/>
        <v>N/A</v>
      </c>
    </row>
    <row r="142" spans="1:12" x14ac:dyDescent="0.25">
      <c r="A142" s="48" t="s">
        <v>1205</v>
      </c>
      <c r="B142" s="14" t="s">
        <v>217</v>
      </c>
      <c r="C142" s="14">
        <v>16575.821012</v>
      </c>
      <c r="D142" s="11" t="str">
        <f t="shared" si="23"/>
        <v>N/A</v>
      </c>
      <c r="E142" s="14">
        <v>21966.128113999999</v>
      </c>
      <c r="F142" s="11" t="str">
        <f t="shared" si="24"/>
        <v>N/A</v>
      </c>
      <c r="G142" s="14">
        <v>16161.285141</v>
      </c>
      <c r="H142" s="11" t="str">
        <f t="shared" si="25"/>
        <v>N/A</v>
      </c>
      <c r="I142" s="12">
        <v>32.520000000000003</v>
      </c>
      <c r="J142" s="12">
        <v>-26.4</v>
      </c>
      <c r="K142" s="14" t="s">
        <v>217</v>
      </c>
      <c r="L142" s="9" t="str">
        <f t="shared" si="26"/>
        <v>N/A</v>
      </c>
    </row>
    <row r="143" spans="1:12" x14ac:dyDescent="0.25">
      <c r="A143" s="48" t="s">
        <v>407</v>
      </c>
      <c r="B143" s="14" t="s">
        <v>217</v>
      </c>
      <c r="C143" s="14">
        <v>210220</v>
      </c>
      <c r="D143" s="11" t="str">
        <f t="shared" si="23"/>
        <v>N/A</v>
      </c>
      <c r="E143" s="14">
        <v>196002</v>
      </c>
      <c r="F143" s="11" t="str">
        <f t="shared" si="24"/>
        <v>N/A</v>
      </c>
      <c r="G143" s="14">
        <v>224462</v>
      </c>
      <c r="H143" s="11" t="str">
        <f t="shared" si="25"/>
        <v>N/A</v>
      </c>
      <c r="I143" s="12">
        <v>-6.76</v>
      </c>
      <c r="J143" s="12">
        <v>14.52</v>
      </c>
      <c r="K143" s="14" t="s">
        <v>217</v>
      </c>
      <c r="L143" s="9" t="str">
        <f t="shared" si="26"/>
        <v>N/A</v>
      </c>
    </row>
    <row r="144" spans="1:12" x14ac:dyDescent="0.25">
      <c r="A144" s="48" t="s">
        <v>1206</v>
      </c>
      <c r="B144" s="14" t="s">
        <v>217</v>
      </c>
      <c r="C144" s="14">
        <v>41.471690668999997</v>
      </c>
      <c r="D144" s="11" t="str">
        <f t="shared" si="23"/>
        <v>N/A</v>
      </c>
      <c r="E144" s="14">
        <v>37.199089010999998</v>
      </c>
      <c r="F144" s="11" t="str">
        <f t="shared" si="24"/>
        <v>N/A</v>
      </c>
      <c r="G144" s="14">
        <v>41.306956202000002</v>
      </c>
      <c r="H144" s="11" t="str">
        <f t="shared" si="25"/>
        <v>N/A</v>
      </c>
      <c r="I144" s="12">
        <v>-10.3</v>
      </c>
      <c r="J144" s="12">
        <v>11.04</v>
      </c>
      <c r="K144" s="14" t="s">
        <v>217</v>
      </c>
      <c r="L144" s="9" t="str">
        <f t="shared" si="26"/>
        <v>N/A</v>
      </c>
    </row>
    <row r="145" spans="1:13" x14ac:dyDescent="0.25">
      <c r="A145" s="48" t="s">
        <v>408</v>
      </c>
      <c r="B145" s="14" t="s">
        <v>217</v>
      </c>
      <c r="C145" s="14" t="s">
        <v>217</v>
      </c>
      <c r="D145" s="11" t="str">
        <f t="shared" si="23"/>
        <v>N/A</v>
      </c>
      <c r="E145" s="14">
        <v>67006918</v>
      </c>
      <c r="F145" s="11" t="str">
        <f t="shared" si="24"/>
        <v>N/A</v>
      </c>
      <c r="G145" s="14">
        <v>74320626</v>
      </c>
      <c r="H145" s="11" t="str">
        <f t="shared" si="25"/>
        <v>N/A</v>
      </c>
      <c r="I145" s="12" t="s">
        <v>217</v>
      </c>
      <c r="J145" s="12">
        <v>10.91</v>
      </c>
      <c r="K145" s="14" t="s">
        <v>217</v>
      </c>
      <c r="L145" s="9" t="str">
        <f t="shared" si="26"/>
        <v>N/A</v>
      </c>
    </row>
    <row r="146" spans="1:13" x14ac:dyDescent="0.25">
      <c r="A146" s="48" t="s">
        <v>1207</v>
      </c>
      <c r="B146" s="14" t="s">
        <v>217</v>
      </c>
      <c r="C146" s="14" t="s">
        <v>217</v>
      </c>
      <c r="D146" s="11" t="str">
        <f t="shared" si="23"/>
        <v>N/A</v>
      </c>
      <c r="E146" s="14">
        <v>5874.7078730000003</v>
      </c>
      <c r="F146" s="11" t="str">
        <f t="shared" si="24"/>
        <v>N/A</v>
      </c>
      <c r="G146" s="14">
        <v>5932.8351560999999</v>
      </c>
      <c r="H146" s="11" t="str">
        <f t="shared" si="25"/>
        <v>N/A</v>
      </c>
      <c r="I146" s="12" t="s">
        <v>217</v>
      </c>
      <c r="J146" s="12">
        <v>0.98939999999999995</v>
      </c>
      <c r="K146" s="14" t="s">
        <v>217</v>
      </c>
      <c r="L146" s="9" t="str">
        <f t="shared" si="26"/>
        <v>N/A</v>
      </c>
    </row>
    <row r="147" spans="1:13" x14ac:dyDescent="0.25">
      <c r="A147" s="48" t="s">
        <v>409</v>
      </c>
      <c r="B147" s="14" t="s">
        <v>217</v>
      </c>
      <c r="C147" s="14" t="s">
        <v>217</v>
      </c>
      <c r="D147" s="11" t="str">
        <f t="shared" ref="D147:D160" si="27">IF($B147="N/A","N/A",IF(C147&gt;10,"No",IF(C147&lt;-10,"No","Yes")))</f>
        <v>N/A</v>
      </c>
      <c r="E147" s="14">
        <v>159495980</v>
      </c>
      <c r="F147" s="11" t="str">
        <f t="shared" ref="F147:F160" si="28">IF($B147="N/A","N/A",IF(E147&gt;10,"No",IF(E147&lt;-10,"No","Yes")))</f>
        <v>N/A</v>
      </c>
      <c r="G147" s="14">
        <v>178116075</v>
      </c>
      <c r="H147" s="11" t="str">
        <f t="shared" ref="H147:H160" si="29">IF($B147="N/A","N/A",IF(G147&gt;10,"No",IF(G147&lt;-10,"No","Yes")))</f>
        <v>N/A</v>
      </c>
      <c r="I147" s="12" t="s">
        <v>217</v>
      </c>
      <c r="J147" s="12">
        <v>11.67</v>
      </c>
      <c r="K147" s="14" t="s">
        <v>217</v>
      </c>
      <c r="L147" s="9" t="str">
        <f t="shared" si="26"/>
        <v>N/A</v>
      </c>
    </row>
    <row r="148" spans="1:13" x14ac:dyDescent="0.25">
      <c r="A148" s="48" t="s">
        <v>1208</v>
      </c>
      <c r="B148" s="14" t="s">
        <v>217</v>
      </c>
      <c r="C148" s="14" t="s">
        <v>217</v>
      </c>
      <c r="D148" s="11" t="str">
        <f t="shared" si="27"/>
        <v>N/A</v>
      </c>
      <c r="E148" s="14">
        <v>10146.054706999999</v>
      </c>
      <c r="F148" s="11" t="str">
        <f t="shared" si="28"/>
        <v>N/A</v>
      </c>
      <c r="G148" s="14">
        <v>8563.6845520999996</v>
      </c>
      <c r="H148" s="11" t="str">
        <f t="shared" si="29"/>
        <v>N/A</v>
      </c>
      <c r="I148" s="12" t="s">
        <v>217</v>
      </c>
      <c r="J148" s="12">
        <v>-15.6</v>
      </c>
      <c r="K148" s="14" t="s">
        <v>217</v>
      </c>
      <c r="L148" s="9" t="str">
        <f t="shared" si="26"/>
        <v>N/A</v>
      </c>
    </row>
    <row r="149" spans="1:13" x14ac:dyDescent="0.25">
      <c r="A149" s="48" t="s">
        <v>410</v>
      </c>
      <c r="B149" s="14" t="s">
        <v>217</v>
      </c>
      <c r="C149" s="14">
        <v>89350</v>
      </c>
      <c r="D149" s="11" t="str">
        <f t="shared" si="27"/>
        <v>N/A</v>
      </c>
      <c r="E149" s="14">
        <v>60020</v>
      </c>
      <c r="F149" s="11" t="str">
        <f t="shared" si="28"/>
        <v>N/A</v>
      </c>
      <c r="G149" s="14">
        <v>32085</v>
      </c>
      <c r="H149" s="11" t="str">
        <f t="shared" si="29"/>
        <v>N/A</v>
      </c>
      <c r="I149" s="12">
        <v>-32.799999999999997</v>
      </c>
      <c r="J149" s="12">
        <v>-46.5</v>
      </c>
      <c r="K149" s="14" t="s">
        <v>217</v>
      </c>
      <c r="L149" s="9" t="str">
        <f t="shared" si="26"/>
        <v>N/A</v>
      </c>
    </row>
    <row r="150" spans="1:13" x14ac:dyDescent="0.25">
      <c r="A150" s="48" t="s">
        <v>1209</v>
      </c>
      <c r="B150" s="14" t="s">
        <v>217</v>
      </c>
      <c r="C150" s="14">
        <v>164.85239852000001</v>
      </c>
      <c r="D150" s="11" t="str">
        <f t="shared" si="27"/>
        <v>N/A</v>
      </c>
      <c r="E150" s="14">
        <v>126.89217759</v>
      </c>
      <c r="F150" s="11" t="str">
        <f t="shared" si="28"/>
        <v>N/A</v>
      </c>
      <c r="G150" s="14">
        <v>121.07547169999999</v>
      </c>
      <c r="H150" s="11" t="str">
        <f t="shared" si="29"/>
        <v>N/A</v>
      </c>
      <c r="I150" s="12">
        <v>-23</v>
      </c>
      <c r="J150" s="12">
        <v>-4.58</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2608.3510282000002</v>
      </c>
      <c r="D164" s="112" t="str">
        <f t="shared" ref="D164:D166" si="31">IF($B164="N/A","N/A",IF(C164&gt;10,"No",IF(C164&lt;-10,"No","Yes")))</f>
        <v>N/A</v>
      </c>
      <c r="E164" s="113">
        <v>2718.2437955999999</v>
      </c>
      <c r="F164" s="112" t="str">
        <f t="shared" ref="F164:F166" si="32">IF($B164="N/A","N/A",IF(E164&gt;10,"No",IF(E164&lt;-10,"No","Yes")))</f>
        <v>N/A</v>
      </c>
      <c r="G164" s="113">
        <v>2954.6756061999999</v>
      </c>
      <c r="H164" s="112" t="str">
        <f t="shared" ref="H164:H166" si="33">IF($B164="N/A","N/A",IF(G164&gt;10,"No",IF(G164&lt;-10,"No","Yes")))</f>
        <v>N/A</v>
      </c>
      <c r="I164" s="114">
        <v>4.2130000000000001</v>
      </c>
      <c r="J164" s="114">
        <v>8.6980000000000004</v>
      </c>
      <c r="K164" s="115" t="s">
        <v>732</v>
      </c>
      <c r="L164" s="116" t="str">
        <f>IF(J164="Div by 0", "N/A", IF(OR(J164="N/A",K164="N/A"),"N/A", IF(J164&gt;VALUE(MID(K164,1,2)), "No", IF(J164&lt;-1*VALUE(MID(K164,1,2)), "No", "Yes"))))</f>
        <v>Yes</v>
      </c>
      <c r="N164" s="53"/>
    </row>
    <row r="165" spans="1:16" x14ac:dyDescent="0.25">
      <c r="A165" s="48" t="s">
        <v>1216</v>
      </c>
      <c r="B165" s="113" t="s">
        <v>217</v>
      </c>
      <c r="C165" s="113">
        <v>2097.5326147999999</v>
      </c>
      <c r="D165" s="112" t="str">
        <f t="shared" si="31"/>
        <v>N/A</v>
      </c>
      <c r="E165" s="113">
        <v>2093.8093147</v>
      </c>
      <c r="F165" s="112" t="str">
        <f t="shared" si="32"/>
        <v>N/A</v>
      </c>
      <c r="G165" s="113">
        <v>2239.0859553999999</v>
      </c>
      <c r="H165" s="112" t="str">
        <f t="shared" si="33"/>
        <v>N/A</v>
      </c>
      <c r="I165" s="114">
        <v>-0.17799999999999999</v>
      </c>
      <c r="J165" s="114">
        <v>6.9379999999999997</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2939.7527541999998</v>
      </c>
      <c r="D166" s="112" t="str">
        <f t="shared" si="31"/>
        <v>N/A</v>
      </c>
      <c r="E166" s="113">
        <v>3113.0299079000001</v>
      </c>
      <c r="F166" s="112" t="str">
        <f t="shared" si="32"/>
        <v>N/A</v>
      </c>
      <c r="G166" s="113">
        <v>3399.6889618</v>
      </c>
      <c r="H166" s="112" t="str">
        <f t="shared" si="33"/>
        <v>N/A</v>
      </c>
      <c r="I166" s="114">
        <v>5.8940000000000001</v>
      </c>
      <c r="J166" s="114">
        <v>9.2080000000000002</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207610</v>
      </c>
      <c r="D6" s="112" t="str">
        <f t="shared" ref="D6:D11" si="0">IF($B6="N/A","N/A",IF(C6&gt;10,"No",IF(C6&lt;-10,"No","Yes")))</f>
        <v>N/A</v>
      </c>
      <c r="E6" s="131">
        <v>219615</v>
      </c>
      <c r="F6" s="112" t="str">
        <f t="shared" ref="F6:F11" si="1">IF($B6="N/A","N/A",IF(E6&gt;10,"No",IF(E6&lt;-10,"No","Yes")))</f>
        <v>N/A</v>
      </c>
      <c r="G6" s="131">
        <v>233249</v>
      </c>
      <c r="H6" s="112" t="str">
        <f t="shared" ref="H6:H11" si="2">IF($B6="N/A","N/A",IF(G6&gt;10,"No",IF(G6&lt;-10,"No","Yes")))</f>
        <v>N/A</v>
      </c>
      <c r="I6" s="114">
        <v>5.782</v>
      </c>
      <c r="J6" s="114">
        <v>6.2080000000000002</v>
      </c>
      <c r="K6" s="131" t="s">
        <v>732</v>
      </c>
      <c r="L6" s="116" t="str">
        <f t="shared" ref="L6:L14" si="3">IF(J6="Div by 0", "N/A", IF(K6="N/A","N/A", IF(J6&gt;VALUE(MID(K6,1,2)), "No", IF(J6&lt;-1*VALUE(MID(K6,1,2)), "No", "Yes"))))</f>
        <v>Yes</v>
      </c>
    </row>
    <row r="7" spans="1:12" x14ac:dyDescent="0.25">
      <c r="A7" s="16" t="s">
        <v>100</v>
      </c>
      <c r="B7" s="115" t="s">
        <v>217</v>
      </c>
      <c r="C7" s="131">
        <v>16474</v>
      </c>
      <c r="D7" s="112" t="str">
        <f t="shared" si="0"/>
        <v>N/A</v>
      </c>
      <c r="E7" s="131">
        <v>20551</v>
      </c>
      <c r="F7" s="112" t="str">
        <f t="shared" si="1"/>
        <v>N/A</v>
      </c>
      <c r="G7" s="131">
        <v>21246</v>
      </c>
      <c r="H7" s="112" t="str">
        <f t="shared" si="2"/>
        <v>N/A</v>
      </c>
      <c r="I7" s="114">
        <v>24.75</v>
      </c>
      <c r="J7" s="114">
        <v>3.3820000000000001</v>
      </c>
      <c r="K7" s="115" t="s">
        <v>732</v>
      </c>
      <c r="L7" s="116" t="str">
        <f t="shared" si="3"/>
        <v>Yes</v>
      </c>
    </row>
    <row r="8" spans="1:12" x14ac:dyDescent="0.25">
      <c r="A8" s="16" t="s">
        <v>101</v>
      </c>
      <c r="B8" s="115" t="s">
        <v>217</v>
      </c>
      <c r="C8" s="131">
        <v>43136</v>
      </c>
      <c r="D8" s="112" t="str">
        <f t="shared" si="0"/>
        <v>N/A</v>
      </c>
      <c r="E8" s="131">
        <v>43905</v>
      </c>
      <c r="F8" s="112" t="str">
        <f t="shared" si="1"/>
        <v>N/A</v>
      </c>
      <c r="G8" s="131">
        <v>44904</v>
      </c>
      <c r="H8" s="112" t="str">
        <f t="shared" si="2"/>
        <v>N/A</v>
      </c>
      <c r="I8" s="114">
        <v>1.7829999999999999</v>
      </c>
      <c r="J8" s="114">
        <v>2.2749999999999999</v>
      </c>
      <c r="K8" s="115" t="s">
        <v>732</v>
      </c>
      <c r="L8" s="116" t="str">
        <f t="shared" si="3"/>
        <v>Yes</v>
      </c>
    </row>
    <row r="9" spans="1:12" x14ac:dyDescent="0.25">
      <c r="A9" s="16" t="s">
        <v>104</v>
      </c>
      <c r="B9" s="115" t="s">
        <v>217</v>
      </c>
      <c r="C9" s="131">
        <v>96235</v>
      </c>
      <c r="D9" s="112" t="str">
        <f t="shared" si="0"/>
        <v>N/A</v>
      </c>
      <c r="E9" s="131">
        <v>100106</v>
      </c>
      <c r="F9" s="112" t="str">
        <f t="shared" si="1"/>
        <v>N/A</v>
      </c>
      <c r="G9" s="131">
        <v>105172</v>
      </c>
      <c r="H9" s="112" t="str">
        <f t="shared" si="2"/>
        <v>N/A</v>
      </c>
      <c r="I9" s="114">
        <v>4.0220000000000002</v>
      </c>
      <c r="J9" s="114">
        <v>5.0609999999999999</v>
      </c>
      <c r="K9" s="115" t="s">
        <v>732</v>
      </c>
      <c r="L9" s="116" t="str">
        <f t="shared" si="3"/>
        <v>Yes</v>
      </c>
    </row>
    <row r="10" spans="1:12" x14ac:dyDescent="0.25">
      <c r="A10" s="16" t="s">
        <v>105</v>
      </c>
      <c r="B10" s="115" t="s">
        <v>217</v>
      </c>
      <c r="C10" s="131">
        <v>51765</v>
      </c>
      <c r="D10" s="112" t="str">
        <f t="shared" si="0"/>
        <v>N/A</v>
      </c>
      <c r="E10" s="131">
        <v>55053</v>
      </c>
      <c r="F10" s="112" t="str">
        <f t="shared" si="1"/>
        <v>N/A</v>
      </c>
      <c r="G10" s="131">
        <v>61927</v>
      </c>
      <c r="H10" s="112" t="str">
        <f t="shared" si="2"/>
        <v>N/A</v>
      </c>
      <c r="I10" s="114">
        <v>6.3520000000000003</v>
      </c>
      <c r="J10" s="114">
        <v>12.49</v>
      </c>
      <c r="K10" s="115" t="s">
        <v>732</v>
      </c>
      <c r="L10" s="116" t="str">
        <f t="shared" si="3"/>
        <v>Yes</v>
      </c>
    </row>
    <row r="11" spans="1:12" x14ac:dyDescent="0.25">
      <c r="A11" s="16" t="s">
        <v>77</v>
      </c>
      <c r="B11" s="131" t="s">
        <v>217</v>
      </c>
      <c r="C11" s="131">
        <v>172801.19</v>
      </c>
      <c r="D11" s="112" t="str">
        <f t="shared" si="0"/>
        <v>N/A</v>
      </c>
      <c r="E11" s="131">
        <v>180501.33</v>
      </c>
      <c r="F11" s="112" t="str">
        <f t="shared" si="1"/>
        <v>N/A</v>
      </c>
      <c r="G11" s="131">
        <v>194074.14</v>
      </c>
      <c r="H11" s="112" t="str">
        <f t="shared" si="2"/>
        <v>N/A</v>
      </c>
      <c r="I11" s="114">
        <v>4.4560000000000004</v>
      </c>
      <c r="J11" s="114">
        <v>7.52</v>
      </c>
      <c r="K11" s="131" t="s">
        <v>733</v>
      </c>
      <c r="L11" s="116" t="str">
        <f t="shared" si="3"/>
        <v>Yes</v>
      </c>
    </row>
    <row r="12" spans="1:12" x14ac:dyDescent="0.25">
      <c r="A12" s="16" t="s">
        <v>115</v>
      </c>
      <c r="B12" s="131" t="s">
        <v>217</v>
      </c>
      <c r="C12" s="131">
        <v>35301</v>
      </c>
      <c r="D12" s="131" t="s">
        <v>217</v>
      </c>
      <c r="E12" s="131">
        <v>37998</v>
      </c>
      <c r="F12" s="131" t="s">
        <v>217</v>
      </c>
      <c r="G12" s="131">
        <v>39865</v>
      </c>
      <c r="H12" s="131" t="s">
        <v>217</v>
      </c>
      <c r="I12" s="114">
        <v>7.64</v>
      </c>
      <c r="J12" s="114">
        <v>4.9130000000000003</v>
      </c>
      <c r="K12" s="131" t="s">
        <v>733</v>
      </c>
      <c r="L12" s="116" t="str">
        <f t="shared" si="3"/>
        <v>Yes</v>
      </c>
    </row>
    <row r="13" spans="1:12" x14ac:dyDescent="0.25">
      <c r="A13" s="16" t="s">
        <v>449</v>
      </c>
      <c r="B13" s="131" t="s">
        <v>217</v>
      </c>
      <c r="C13" s="131">
        <v>15592</v>
      </c>
      <c r="D13" s="131" t="s">
        <v>217</v>
      </c>
      <c r="E13" s="131">
        <v>17666</v>
      </c>
      <c r="F13" s="131" t="s">
        <v>217</v>
      </c>
      <c r="G13" s="131">
        <v>18182</v>
      </c>
      <c r="H13" s="131" t="s">
        <v>217</v>
      </c>
      <c r="I13" s="114">
        <v>13.3</v>
      </c>
      <c r="J13" s="114">
        <v>2.9209999999999998</v>
      </c>
      <c r="K13" s="131" t="s">
        <v>733</v>
      </c>
      <c r="L13" s="116" t="str">
        <f t="shared" si="3"/>
        <v>Yes</v>
      </c>
    </row>
    <row r="14" spans="1:12" x14ac:dyDescent="0.25">
      <c r="A14" s="16" t="s">
        <v>450</v>
      </c>
      <c r="B14" s="131" t="s">
        <v>217</v>
      </c>
      <c r="C14" s="131">
        <v>17962</v>
      </c>
      <c r="D14" s="131" t="s">
        <v>217</v>
      </c>
      <c r="E14" s="131">
        <v>18237</v>
      </c>
      <c r="F14" s="131" t="s">
        <v>217</v>
      </c>
      <c r="G14" s="131">
        <v>18918</v>
      </c>
      <c r="H14" s="131" t="s">
        <v>217</v>
      </c>
      <c r="I14" s="114">
        <v>1.5309999999999999</v>
      </c>
      <c r="J14" s="114">
        <v>3.734</v>
      </c>
      <c r="K14" s="131" t="s">
        <v>733</v>
      </c>
      <c r="L14" s="116" t="str">
        <f t="shared" si="3"/>
        <v>Yes</v>
      </c>
    </row>
    <row r="15" spans="1:12" x14ac:dyDescent="0.25">
      <c r="A15" s="4" t="s">
        <v>58</v>
      </c>
      <c r="B15" s="115" t="s">
        <v>217</v>
      </c>
      <c r="C15" s="113">
        <v>1573877262</v>
      </c>
      <c r="D15" s="112" t="str">
        <f t="shared" ref="D15:D20" si="4">IF($B15="N/A","N/A",IF(C15&gt;10,"No",IF(C15&lt;-10,"No","Yes")))</f>
        <v>N/A</v>
      </c>
      <c r="E15" s="113">
        <v>1510235456</v>
      </c>
      <c r="F15" s="112" t="str">
        <f t="shared" ref="F15:F20" si="5">IF($B15="N/A","N/A",IF(E15&gt;10,"No",IF(E15&lt;-10,"No","Yes")))</f>
        <v>N/A</v>
      </c>
      <c r="G15" s="113">
        <v>1556753021</v>
      </c>
      <c r="H15" s="112" t="str">
        <f t="shared" ref="H15:H20" si="6">IF($B15="N/A","N/A",IF(G15&gt;10,"No",IF(G15&lt;-10,"No","Yes")))</f>
        <v>N/A</v>
      </c>
      <c r="I15" s="114">
        <v>-4.04</v>
      </c>
      <c r="J15" s="114">
        <v>3.08</v>
      </c>
      <c r="K15" s="115" t="s">
        <v>732</v>
      </c>
      <c r="L15" s="116" t="str">
        <f t="shared" ref="L15:L20" si="7">IF(J15="Div by 0", "N/A", IF(K15="N/A","N/A", IF(J15&gt;VALUE(MID(K15,1,2)), "No", IF(J15&lt;-1*VALUE(MID(K15,1,2)), "No", "Yes"))))</f>
        <v>Yes</v>
      </c>
    </row>
    <row r="16" spans="1:12" x14ac:dyDescent="0.25">
      <c r="A16" s="4" t="s">
        <v>1120</v>
      </c>
      <c r="B16" s="115" t="s">
        <v>217</v>
      </c>
      <c r="C16" s="113">
        <v>7580.931853</v>
      </c>
      <c r="D16" s="112" t="str">
        <f t="shared" si="4"/>
        <v>N/A</v>
      </c>
      <c r="E16" s="113">
        <v>6876.7409147999997</v>
      </c>
      <c r="F16" s="112" t="str">
        <f t="shared" si="5"/>
        <v>N/A</v>
      </c>
      <c r="G16" s="113">
        <v>6674.2109118999997</v>
      </c>
      <c r="H16" s="112" t="str">
        <f t="shared" si="6"/>
        <v>N/A</v>
      </c>
      <c r="I16" s="114">
        <v>-9.2899999999999991</v>
      </c>
      <c r="J16" s="114">
        <v>-2.95</v>
      </c>
      <c r="K16" s="115" t="s">
        <v>732</v>
      </c>
      <c r="L16" s="116" t="str">
        <f t="shared" si="7"/>
        <v>Yes</v>
      </c>
    </row>
    <row r="17" spans="1:12" x14ac:dyDescent="0.25">
      <c r="A17" s="4" t="s">
        <v>1218</v>
      </c>
      <c r="B17" s="115" t="s">
        <v>217</v>
      </c>
      <c r="C17" s="113">
        <v>21509.557181</v>
      </c>
      <c r="D17" s="112" t="str">
        <f t="shared" si="4"/>
        <v>N/A</v>
      </c>
      <c r="E17" s="113">
        <v>17375.460416000002</v>
      </c>
      <c r="F17" s="112" t="str">
        <f t="shared" si="5"/>
        <v>N/A</v>
      </c>
      <c r="G17" s="113">
        <v>17691.190342000002</v>
      </c>
      <c r="H17" s="112" t="str">
        <f t="shared" si="6"/>
        <v>N/A</v>
      </c>
      <c r="I17" s="114">
        <v>-19.2</v>
      </c>
      <c r="J17" s="114">
        <v>1.8169999999999999</v>
      </c>
      <c r="K17" s="115" t="s">
        <v>732</v>
      </c>
      <c r="L17" s="116" t="str">
        <f t="shared" si="7"/>
        <v>Yes</v>
      </c>
    </row>
    <row r="18" spans="1:12" x14ac:dyDescent="0.25">
      <c r="A18" s="4" t="s">
        <v>1219</v>
      </c>
      <c r="B18" s="115" t="s">
        <v>217</v>
      </c>
      <c r="C18" s="113">
        <v>18151.193781999998</v>
      </c>
      <c r="D18" s="112" t="str">
        <f t="shared" si="4"/>
        <v>N/A</v>
      </c>
      <c r="E18" s="113">
        <v>16486.540165999999</v>
      </c>
      <c r="F18" s="112" t="str">
        <f t="shared" si="5"/>
        <v>N/A</v>
      </c>
      <c r="G18" s="113">
        <v>15725.542936</v>
      </c>
      <c r="H18" s="112" t="str">
        <f t="shared" si="6"/>
        <v>N/A</v>
      </c>
      <c r="I18" s="114">
        <v>-9.17</v>
      </c>
      <c r="J18" s="114">
        <v>-4.62</v>
      </c>
      <c r="K18" s="115" t="s">
        <v>732</v>
      </c>
      <c r="L18" s="116" t="str">
        <f t="shared" si="7"/>
        <v>Yes</v>
      </c>
    </row>
    <row r="19" spans="1:12" x14ac:dyDescent="0.25">
      <c r="A19" s="4" t="s">
        <v>1220</v>
      </c>
      <c r="B19" s="115" t="s">
        <v>217</v>
      </c>
      <c r="C19" s="113">
        <v>2880.3032576999999</v>
      </c>
      <c r="D19" s="112" t="str">
        <f t="shared" si="4"/>
        <v>N/A</v>
      </c>
      <c r="E19" s="113">
        <v>2615.1419695</v>
      </c>
      <c r="F19" s="112" t="str">
        <f t="shared" si="5"/>
        <v>N/A</v>
      </c>
      <c r="G19" s="113">
        <v>2608.0776347000001</v>
      </c>
      <c r="H19" s="112" t="str">
        <f t="shared" si="6"/>
        <v>N/A</v>
      </c>
      <c r="I19" s="114">
        <v>-9.2100000000000009</v>
      </c>
      <c r="J19" s="114">
        <v>-0.27</v>
      </c>
      <c r="K19" s="115" t="s">
        <v>732</v>
      </c>
      <c r="L19" s="116" t="str">
        <f t="shared" si="7"/>
        <v>Yes</v>
      </c>
    </row>
    <row r="20" spans="1:12" x14ac:dyDescent="0.25">
      <c r="A20" s="4" t="s">
        <v>1221</v>
      </c>
      <c r="B20" s="115" t="s">
        <v>217</v>
      </c>
      <c r="C20" s="113">
        <v>3078.7779000999999</v>
      </c>
      <c r="D20" s="112" t="str">
        <f t="shared" si="4"/>
        <v>N/A</v>
      </c>
      <c r="E20" s="113">
        <v>3042.8754291</v>
      </c>
      <c r="F20" s="112" t="str">
        <f t="shared" si="5"/>
        <v>N/A</v>
      </c>
      <c r="G20" s="113">
        <v>3236.8671177000001</v>
      </c>
      <c r="H20" s="112" t="str">
        <f t="shared" si="6"/>
        <v>N/A</v>
      </c>
      <c r="I20" s="114">
        <v>-1.17</v>
      </c>
      <c r="J20" s="114">
        <v>6.375</v>
      </c>
      <c r="K20" s="115" t="s">
        <v>732</v>
      </c>
      <c r="L20" s="116" t="str">
        <f t="shared" si="7"/>
        <v>Yes</v>
      </c>
    </row>
    <row r="21" spans="1:12" x14ac:dyDescent="0.25">
      <c r="A21" s="2" t="s">
        <v>1124</v>
      </c>
      <c r="B21" s="115" t="s">
        <v>217</v>
      </c>
      <c r="C21" s="113">
        <v>7367.4508365000002</v>
      </c>
      <c r="D21" s="112" t="str">
        <f t="shared" ref="D21:D22" si="8">IF($B21="N/A","N/A",IF(C21&gt;10,"No",IF(C21&lt;-10,"No","Yes")))</f>
        <v>N/A</v>
      </c>
      <c r="E21" s="113">
        <v>6743.7686038000002</v>
      </c>
      <c r="F21" s="112" t="str">
        <f t="shared" ref="F21:F22" si="9">IF($B21="N/A","N/A",IF(E21&gt;10,"No",IF(E21&lt;-10,"No","Yes")))</f>
        <v>N/A</v>
      </c>
      <c r="G21" s="113">
        <v>6694.1342936000001</v>
      </c>
      <c r="H21" s="112" t="str">
        <f t="shared" ref="H21:H22" si="10">IF($B21="N/A","N/A",IF(G21&gt;10,"No",IF(G21&lt;-10,"No","Yes")))</f>
        <v>N/A</v>
      </c>
      <c r="I21" s="114">
        <v>-8.4700000000000006</v>
      </c>
      <c r="J21" s="114">
        <v>-0.73599999999999999</v>
      </c>
      <c r="K21" s="115" t="s">
        <v>732</v>
      </c>
      <c r="L21" s="116" t="str">
        <f>IF(J21="Div by 0", "N/A", IF(OR(J21="N/A",K21="N/A"),"N/A", IF(J21&gt;VALUE(MID(K21,1,2)), "No", IF(J21&lt;-1*VALUE(MID(K21,1,2)), "No", "Yes"))))</f>
        <v>Yes</v>
      </c>
    </row>
    <row r="22" spans="1:12" x14ac:dyDescent="0.25">
      <c r="A22" s="2" t="s">
        <v>1125</v>
      </c>
      <c r="B22" s="115" t="s">
        <v>217</v>
      </c>
      <c r="C22" s="113">
        <v>7876.2185871000001</v>
      </c>
      <c r="D22" s="112" t="str">
        <f t="shared" si="8"/>
        <v>N/A</v>
      </c>
      <c r="E22" s="113">
        <v>7058.1819766999997</v>
      </c>
      <c r="F22" s="112" t="str">
        <f t="shared" si="9"/>
        <v>N/A</v>
      </c>
      <c r="G22" s="113">
        <v>6647.7374400999997</v>
      </c>
      <c r="H22" s="112" t="str">
        <f t="shared" si="10"/>
        <v>N/A</v>
      </c>
      <c r="I22" s="114">
        <v>-10.4</v>
      </c>
      <c r="J22" s="114">
        <v>-5.82</v>
      </c>
      <c r="K22" s="115" t="s">
        <v>732</v>
      </c>
      <c r="L22" s="116" t="str">
        <f>IF(J22="Div by 0", "N/A", IF(OR(J22="N/A",K22="N/A"),"N/A", IF(J22&gt;VALUE(MID(K22,1,2)), "No", IF(J22&lt;-1*VALUE(MID(K22,1,2)), "No", "Yes"))))</f>
        <v>Yes</v>
      </c>
    </row>
    <row r="23" spans="1:12" x14ac:dyDescent="0.25">
      <c r="A23" s="4" t="s">
        <v>1222</v>
      </c>
      <c r="B23" s="115" t="s">
        <v>217</v>
      </c>
      <c r="C23" s="113">
        <v>19699.764369</v>
      </c>
      <c r="D23" s="112" t="str">
        <f>IF($B23="N/A","N/A",IF(C23&gt;10,"No",IF(C23&lt;-10,"No","Yes")))</f>
        <v>N/A</v>
      </c>
      <c r="E23" s="113">
        <v>18185.883335999999</v>
      </c>
      <c r="F23" s="112" t="str">
        <f>IF($B23="N/A","N/A",IF(E23&gt;10,"No",IF(E23&lt;-10,"No","Yes")))</f>
        <v>N/A</v>
      </c>
      <c r="G23" s="113">
        <v>18012.877962999999</v>
      </c>
      <c r="H23" s="112" t="str">
        <f>IF($B23="N/A","N/A",IF(G23&gt;10,"No",IF(G23&lt;-10,"No","Yes")))</f>
        <v>N/A</v>
      </c>
      <c r="I23" s="114">
        <v>-7.68</v>
      </c>
      <c r="J23" s="114">
        <v>-0.95099999999999996</v>
      </c>
      <c r="K23" s="115" t="s">
        <v>732</v>
      </c>
      <c r="L23" s="116" t="str">
        <f>IF(J23="Div by 0", "N/A", IF(K23="N/A","N/A", IF(J23&gt;VALUE(MID(K23,1,2)), "No", IF(J23&lt;-1*VALUE(MID(K23,1,2)), "No", "Yes"))))</f>
        <v>Yes</v>
      </c>
    </row>
    <row r="24" spans="1:12" x14ac:dyDescent="0.25">
      <c r="A24" s="4" t="s">
        <v>1223</v>
      </c>
      <c r="B24" s="115" t="s">
        <v>217</v>
      </c>
      <c r="C24" s="113">
        <v>22164.841842000002</v>
      </c>
      <c r="D24" s="112" t="str">
        <f>IF($B24="N/A","N/A",IF(C24&gt;10,"No",IF(C24&lt;-10,"No","Yes")))</f>
        <v>N/A</v>
      </c>
      <c r="E24" s="113">
        <v>19768.498811000001</v>
      </c>
      <c r="F24" s="112" t="str">
        <f>IF($B24="N/A","N/A",IF(E24&gt;10,"No",IF(E24&lt;-10,"No","Yes")))</f>
        <v>N/A</v>
      </c>
      <c r="G24" s="113">
        <v>20229.968265</v>
      </c>
      <c r="H24" s="112" t="str">
        <f>IF($B24="N/A","N/A",IF(G24&gt;10,"No",IF(G24&lt;-10,"No","Yes")))</f>
        <v>N/A</v>
      </c>
      <c r="I24" s="114">
        <v>-10.8</v>
      </c>
      <c r="J24" s="114">
        <v>2.3340000000000001</v>
      </c>
      <c r="K24" s="115" t="s">
        <v>732</v>
      </c>
      <c r="L24" s="116" t="str">
        <f>IF(J24="Div by 0", "N/A", IF(K24="N/A","N/A", IF(J24&gt;VALUE(MID(K24,1,2)), "No", IF(J24&lt;-1*VALUE(MID(K24,1,2)), "No", "Yes"))))</f>
        <v>Yes</v>
      </c>
    </row>
    <row r="25" spans="1:12" x14ac:dyDescent="0.25">
      <c r="A25" s="4" t="s">
        <v>1224</v>
      </c>
      <c r="B25" s="115" t="s">
        <v>217</v>
      </c>
      <c r="C25" s="113">
        <v>19292.583454</v>
      </c>
      <c r="D25" s="112" t="str">
        <f>IF($B25="N/A","N/A",IF(C25&gt;10,"No",IF(C25&lt;-10,"No","Yes")))</f>
        <v>N/A</v>
      </c>
      <c r="E25" s="113">
        <v>18497.437791</v>
      </c>
      <c r="F25" s="112" t="str">
        <f>IF($B25="N/A","N/A",IF(E25&gt;10,"No",IF(E25&lt;-10,"No","Yes")))</f>
        <v>N/A</v>
      </c>
      <c r="G25" s="113">
        <v>18188.412305999998</v>
      </c>
      <c r="H25" s="112" t="str">
        <f>IF($B25="N/A","N/A",IF(G25&gt;10,"No",IF(G25&lt;-10,"No","Yes")))</f>
        <v>N/A</v>
      </c>
      <c r="I25" s="114">
        <v>-4.12</v>
      </c>
      <c r="J25" s="114">
        <v>-1.67</v>
      </c>
      <c r="K25" s="115" t="s">
        <v>732</v>
      </c>
      <c r="L25" s="116" t="str">
        <f>IF(J25="Div by 0", "N/A", IF(K25="N/A","N/A", IF(J25&gt;VALUE(MID(K25,1,2)), "No", IF(J25&lt;-1*VALUE(MID(K25,1,2)), "No", "Yes"))))</f>
        <v>Yes</v>
      </c>
    </row>
    <row r="26" spans="1:12" x14ac:dyDescent="0.25">
      <c r="A26" s="4" t="s">
        <v>1225</v>
      </c>
      <c r="B26" s="115" t="s">
        <v>217</v>
      </c>
      <c r="C26" s="113">
        <v>18874.549672000001</v>
      </c>
      <c r="D26" s="112" t="str">
        <f t="shared" ref="D26:D27" si="11">IF($B26="N/A","N/A",IF(C26&gt;10,"No",IF(C26&lt;-10,"No","Yes")))</f>
        <v>N/A</v>
      </c>
      <c r="E26" s="113">
        <v>17356.864354000001</v>
      </c>
      <c r="F26" s="112" t="str">
        <f t="shared" ref="F26:F30" si="12">IF($B26="N/A","N/A",IF(E26&gt;10,"No",IF(E26&lt;-10,"No","Yes")))</f>
        <v>N/A</v>
      </c>
      <c r="G26" s="113">
        <v>17551.051965999999</v>
      </c>
      <c r="H26" s="112" t="str">
        <f t="shared" ref="H26:H27" si="13">IF($B26="N/A","N/A",IF(G26&gt;10,"No",IF(G26&lt;-10,"No","Yes")))</f>
        <v>N/A</v>
      </c>
      <c r="I26" s="114">
        <v>-8.0399999999999991</v>
      </c>
      <c r="J26" s="114">
        <v>1.119</v>
      </c>
      <c r="K26" s="115" t="s">
        <v>732</v>
      </c>
      <c r="L26" s="116" t="str">
        <f>IF(J26="Div by 0", "N/A", IF(OR(J26="N/A",K26="N/A"),"N/A", IF(J26&gt;VALUE(MID(K26,1,2)), "No", IF(J26&lt;-1*VALUE(MID(K26,1,2)), "No", "Yes"))))</f>
        <v>Yes</v>
      </c>
    </row>
    <row r="27" spans="1:12" x14ac:dyDescent="0.25">
      <c r="A27" s="4" t="s">
        <v>1226</v>
      </c>
      <c r="B27" s="115" t="s">
        <v>217</v>
      </c>
      <c r="C27" s="113">
        <v>21158.788991000001</v>
      </c>
      <c r="D27" s="112" t="str">
        <f t="shared" si="11"/>
        <v>N/A</v>
      </c>
      <c r="E27" s="113">
        <v>19671.247080000001</v>
      </c>
      <c r="F27" s="112" t="str">
        <f t="shared" si="12"/>
        <v>N/A</v>
      </c>
      <c r="G27" s="113">
        <v>18815.522665</v>
      </c>
      <c r="H27" s="112" t="str">
        <f t="shared" si="13"/>
        <v>N/A</v>
      </c>
      <c r="I27" s="114">
        <v>-7.03</v>
      </c>
      <c r="J27" s="114">
        <v>-4.3499999999999996</v>
      </c>
      <c r="K27" s="115" t="s">
        <v>732</v>
      </c>
      <c r="L27" s="116" t="str">
        <f>IF(J27="Div by 0", "N/A", IF(OR(J27="N/A",K27="N/A"),"N/A", IF(J27&gt;VALUE(MID(K27,1,2)), "No", IF(J27&lt;-1*VALUE(MID(K27,1,2)), "No", "Yes"))))</f>
        <v>Yes</v>
      </c>
    </row>
    <row r="28" spans="1:12" x14ac:dyDescent="0.25">
      <c r="A28" s="48" t="s">
        <v>1227</v>
      </c>
      <c r="B28" s="113" t="s">
        <v>217</v>
      </c>
      <c r="C28" s="113">
        <v>2608.3510282000002</v>
      </c>
      <c r="D28" s="112" t="str">
        <f t="shared" ref="D28:D30" si="14">IF($B28="N/A","N/A",IF(C28&gt;10,"No",IF(C28&lt;-10,"No","Yes")))</f>
        <v>N/A</v>
      </c>
      <c r="E28" s="113">
        <v>2718.2437955999999</v>
      </c>
      <c r="F28" s="112" t="str">
        <f t="shared" si="12"/>
        <v>N/A</v>
      </c>
      <c r="G28" s="113">
        <v>2954.6756061999999</v>
      </c>
      <c r="H28" s="112" t="str">
        <f t="shared" ref="H28:H30" si="15">IF($B28="N/A","N/A",IF(G28&gt;10,"No",IF(G28&lt;-10,"No","Yes")))</f>
        <v>N/A</v>
      </c>
      <c r="I28" s="114">
        <v>4.2130000000000001</v>
      </c>
      <c r="J28" s="114">
        <v>8.6980000000000004</v>
      </c>
      <c r="K28" s="115" t="s">
        <v>732</v>
      </c>
      <c r="L28" s="116" t="str">
        <f>IF(J28="Div by 0", "N/A", IF(OR(J28="N/A",K28="N/A"),"N/A", IF(J28&gt;VALUE(MID(K28,1,2)), "No", IF(J28&lt;-1*VALUE(MID(K28,1,2)), "No", "Yes"))))</f>
        <v>Yes</v>
      </c>
    </row>
    <row r="29" spans="1:12" x14ac:dyDescent="0.25">
      <c r="A29" s="48" t="s">
        <v>1228</v>
      </c>
      <c r="B29" s="113" t="s">
        <v>217</v>
      </c>
      <c r="C29" s="113">
        <v>2097.5326147999999</v>
      </c>
      <c r="D29" s="112" t="str">
        <f t="shared" si="14"/>
        <v>N/A</v>
      </c>
      <c r="E29" s="113">
        <v>2093.8093147</v>
      </c>
      <c r="F29" s="112" t="str">
        <f t="shared" si="12"/>
        <v>N/A</v>
      </c>
      <c r="G29" s="113">
        <v>2239.0859553999999</v>
      </c>
      <c r="H29" s="112" t="str">
        <f t="shared" si="15"/>
        <v>N/A</v>
      </c>
      <c r="I29" s="114">
        <v>-0.17799999999999999</v>
      </c>
      <c r="J29" s="114">
        <v>6.9379999999999997</v>
      </c>
      <c r="K29" s="115" t="s">
        <v>732</v>
      </c>
      <c r="L29" s="116" t="str">
        <f t="shared" ref="L29:L30" si="16">IF(J29="Div by 0", "N/A", IF(OR(J29="N/A",K29="N/A"),"N/A", IF(J29&gt;VALUE(MID(K29,1,2)), "No", IF(J29&lt;-1*VALUE(MID(K29,1,2)), "No", "Yes"))))</f>
        <v>Yes</v>
      </c>
    </row>
    <row r="30" spans="1:12" x14ac:dyDescent="0.25">
      <c r="A30" s="48" t="s">
        <v>1229</v>
      </c>
      <c r="B30" s="113" t="s">
        <v>217</v>
      </c>
      <c r="C30" s="113">
        <v>2939.7527541999998</v>
      </c>
      <c r="D30" s="112" t="str">
        <f t="shared" si="14"/>
        <v>N/A</v>
      </c>
      <c r="E30" s="113">
        <v>3113.0299079000001</v>
      </c>
      <c r="F30" s="112" t="str">
        <f t="shared" si="12"/>
        <v>N/A</v>
      </c>
      <c r="G30" s="113">
        <v>3399.6889618</v>
      </c>
      <c r="H30" s="112" t="str">
        <f t="shared" si="15"/>
        <v>N/A</v>
      </c>
      <c r="I30" s="114">
        <v>5.8940000000000001</v>
      </c>
      <c r="J30" s="114">
        <v>9.2080000000000002</v>
      </c>
      <c r="K30" s="115" t="s">
        <v>732</v>
      </c>
      <c r="L30" s="116" t="str">
        <f t="shared" si="16"/>
        <v>Yes</v>
      </c>
    </row>
    <row r="31" spans="1:12" x14ac:dyDescent="0.25">
      <c r="A31" s="42" t="s">
        <v>2</v>
      </c>
      <c r="B31" s="117" t="s">
        <v>217</v>
      </c>
      <c r="C31" s="119">
        <v>69.747122008000005</v>
      </c>
      <c r="D31" s="112" t="str">
        <f t="shared" ref="D31:D69" si="17">IF($B31="N/A","N/A",IF(C31&gt;10,"No",IF(C31&lt;-10,"No","Yes")))</f>
        <v>N/A</v>
      </c>
      <c r="E31" s="119">
        <v>66.913006852999999</v>
      </c>
      <c r="F31" s="112" t="str">
        <f t="shared" ref="F31:F69" si="18">IF($B31="N/A","N/A",IF(E31&gt;10,"No",IF(E31&lt;-10,"No","Yes")))</f>
        <v>N/A</v>
      </c>
      <c r="G31" s="119">
        <v>65.721182084000006</v>
      </c>
      <c r="H31" s="112" t="str">
        <f t="shared" ref="H31:H69" si="19">IF($B31="N/A","N/A",IF(G31&gt;10,"No",IF(G31&lt;-10,"No","Yes")))</f>
        <v>N/A</v>
      </c>
      <c r="I31" s="114">
        <v>-4.0599999999999996</v>
      </c>
      <c r="J31" s="114">
        <v>-1.78</v>
      </c>
      <c r="K31" s="115" t="s">
        <v>732</v>
      </c>
      <c r="L31" s="116" t="str">
        <f t="shared" ref="L31:L99" si="20">IF(J31="Div by 0", "N/A", IF(K31="N/A","N/A", IF(J31&gt;VALUE(MID(K31,1,2)), "No", IF(J31&lt;-1*VALUE(MID(K31,1,2)), "No", "Yes"))))</f>
        <v>Yes</v>
      </c>
    </row>
    <row r="32" spans="1:12" x14ac:dyDescent="0.25">
      <c r="A32" s="42" t="s">
        <v>22</v>
      </c>
      <c r="B32" s="117" t="s">
        <v>217</v>
      </c>
      <c r="C32" s="131">
        <v>144802</v>
      </c>
      <c r="D32" s="112" t="str">
        <f t="shared" si="17"/>
        <v>N/A</v>
      </c>
      <c r="E32" s="131">
        <v>146951</v>
      </c>
      <c r="F32" s="112" t="str">
        <f t="shared" si="18"/>
        <v>N/A</v>
      </c>
      <c r="G32" s="131">
        <v>153294</v>
      </c>
      <c r="H32" s="112" t="str">
        <f t="shared" si="19"/>
        <v>N/A</v>
      </c>
      <c r="I32" s="114">
        <v>1.484</v>
      </c>
      <c r="J32" s="114">
        <v>4.3159999999999998</v>
      </c>
      <c r="K32" s="115" t="s">
        <v>732</v>
      </c>
      <c r="L32" s="116" t="str">
        <f t="shared" si="20"/>
        <v>Yes</v>
      </c>
    </row>
    <row r="33" spans="1:12" x14ac:dyDescent="0.25">
      <c r="A33" s="42" t="s">
        <v>451</v>
      </c>
      <c r="B33" s="115" t="s">
        <v>217</v>
      </c>
      <c r="C33" s="131">
        <v>109</v>
      </c>
      <c r="D33" s="131" t="str">
        <f t="shared" si="17"/>
        <v>N/A</v>
      </c>
      <c r="E33" s="131">
        <v>158</v>
      </c>
      <c r="F33" s="131" t="str">
        <f t="shared" si="18"/>
        <v>N/A</v>
      </c>
      <c r="G33" s="131">
        <v>213</v>
      </c>
      <c r="H33" s="112" t="str">
        <f t="shared" si="19"/>
        <v>N/A</v>
      </c>
      <c r="I33" s="114">
        <v>44.95</v>
      </c>
      <c r="J33" s="114">
        <v>34.81</v>
      </c>
      <c r="K33" s="115" t="s">
        <v>732</v>
      </c>
      <c r="L33" s="116" t="str">
        <f t="shared" si="20"/>
        <v>No</v>
      </c>
    </row>
    <row r="34" spans="1:12" x14ac:dyDescent="0.25">
      <c r="A34" s="42" t="s">
        <v>1230</v>
      </c>
      <c r="B34" s="120" t="s">
        <v>217</v>
      </c>
      <c r="C34" s="131" t="s">
        <v>217</v>
      </c>
      <c r="D34" s="116" t="str">
        <f t="shared" ref="D34:D38" si="21">IF($B34="N/A","N/A",IF(C34&lt;0,"No","Yes"))</f>
        <v>N/A</v>
      </c>
      <c r="E34" s="131">
        <v>43</v>
      </c>
      <c r="F34" s="116" t="str">
        <f t="shared" ref="F34:F38" si="22">IF($B34="N/A","N/A",IF(E34&lt;0,"No","Yes"))</f>
        <v>N/A</v>
      </c>
      <c r="G34" s="131">
        <v>51</v>
      </c>
      <c r="H34" s="116" t="str">
        <f t="shared" ref="H34:H38" si="23">IF($B34="N/A","N/A",IF(G34&lt;0,"No","Yes"))</f>
        <v>N/A</v>
      </c>
      <c r="I34" s="114" t="s">
        <v>217</v>
      </c>
      <c r="J34" s="114">
        <v>18.600000000000001</v>
      </c>
      <c r="K34" s="131" t="s">
        <v>732</v>
      </c>
      <c r="L34" s="116" t="str">
        <f t="shared" si="20"/>
        <v>Yes</v>
      </c>
    </row>
    <row r="35" spans="1:12" x14ac:dyDescent="0.25">
      <c r="A35" s="42" t="s">
        <v>1231</v>
      </c>
      <c r="B35" s="120" t="s">
        <v>217</v>
      </c>
      <c r="C35" s="131" t="s">
        <v>217</v>
      </c>
      <c r="D35" s="116" t="str">
        <f t="shared" si="21"/>
        <v>N/A</v>
      </c>
      <c r="E35" s="131">
        <v>13</v>
      </c>
      <c r="F35" s="116" t="str">
        <f t="shared" si="22"/>
        <v>N/A</v>
      </c>
      <c r="G35" s="131">
        <v>20</v>
      </c>
      <c r="H35" s="116" t="str">
        <f t="shared" si="23"/>
        <v>N/A</v>
      </c>
      <c r="I35" s="114" t="s">
        <v>217</v>
      </c>
      <c r="J35" s="114">
        <v>53.85</v>
      </c>
      <c r="K35" s="131" t="s">
        <v>732</v>
      </c>
      <c r="L35" s="116" t="str">
        <f t="shared" si="20"/>
        <v>No</v>
      </c>
    </row>
    <row r="36" spans="1:12" x14ac:dyDescent="0.25">
      <c r="A36" s="42" t="s">
        <v>1232</v>
      </c>
      <c r="B36" s="120" t="s">
        <v>217</v>
      </c>
      <c r="C36" s="131" t="s">
        <v>217</v>
      </c>
      <c r="D36" s="116" t="str">
        <f t="shared" si="21"/>
        <v>N/A</v>
      </c>
      <c r="E36" s="131">
        <v>11</v>
      </c>
      <c r="F36" s="116" t="str">
        <f t="shared" si="22"/>
        <v>N/A</v>
      </c>
      <c r="G36" s="131">
        <v>11</v>
      </c>
      <c r="H36" s="116" t="str">
        <f t="shared" si="23"/>
        <v>N/A</v>
      </c>
      <c r="I36" s="114" t="s">
        <v>217</v>
      </c>
      <c r="J36" s="114">
        <v>0</v>
      </c>
      <c r="K36" s="131" t="s">
        <v>732</v>
      </c>
      <c r="L36" s="116" t="str">
        <f t="shared" si="20"/>
        <v>Yes</v>
      </c>
    </row>
    <row r="37" spans="1:12" x14ac:dyDescent="0.25">
      <c r="A37" s="42" t="s">
        <v>1233</v>
      </c>
      <c r="B37" s="120" t="s">
        <v>217</v>
      </c>
      <c r="C37" s="131" t="s">
        <v>217</v>
      </c>
      <c r="D37" s="116" t="str">
        <f t="shared" si="21"/>
        <v>N/A</v>
      </c>
      <c r="E37" s="131">
        <v>85</v>
      </c>
      <c r="F37" s="116" t="str">
        <f t="shared" si="22"/>
        <v>N/A</v>
      </c>
      <c r="G37" s="131">
        <v>112</v>
      </c>
      <c r="H37" s="116" t="str">
        <f t="shared" si="23"/>
        <v>N/A</v>
      </c>
      <c r="I37" s="114" t="s">
        <v>217</v>
      </c>
      <c r="J37" s="114">
        <v>31.76</v>
      </c>
      <c r="K37" s="131" t="s">
        <v>732</v>
      </c>
      <c r="L37" s="116" t="str">
        <f t="shared" si="20"/>
        <v>No</v>
      </c>
    </row>
    <row r="38" spans="1:12" x14ac:dyDescent="0.25">
      <c r="A38" s="42" t="s">
        <v>1234</v>
      </c>
      <c r="B38" s="120" t="s">
        <v>217</v>
      </c>
      <c r="C38" s="131" t="s">
        <v>217</v>
      </c>
      <c r="D38" s="116" t="str">
        <f t="shared" si="21"/>
        <v>N/A</v>
      </c>
      <c r="E38" s="131">
        <v>16</v>
      </c>
      <c r="F38" s="116" t="str">
        <f t="shared" si="22"/>
        <v>N/A</v>
      </c>
      <c r="G38" s="131">
        <v>29</v>
      </c>
      <c r="H38" s="116" t="str">
        <f t="shared" si="23"/>
        <v>N/A</v>
      </c>
      <c r="I38" s="114" t="s">
        <v>217</v>
      </c>
      <c r="J38" s="114">
        <v>81.25</v>
      </c>
      <c r="K38" s="131" t="s">
        <v>732</v>
      </c>
      <c r="L38" s="116" t="str">
        <f t="shared" si="20"/>
        <v>No</v>
      </c>
    </row>
    <row r="39" spans="1:12" x14ac:dyDescent="0.25">
      <c r="A39" s="42" t="s">
        <v>452</v>
      </c>
      <c r="B39" s="115" t="s">
        <v>217</v>
      </c>
      <c r="C39" s="131">
        <v>6369</v>
      </c>
      <c r="D39" s="131" t="str">
        <f t="shared" si="17"/>
        <v>N/A</v>
      </c>
      <c r="E39" s="131">
        <v>6933</v>
      </c>
      <c r="F39" s="131" t="str">
        <f t="shared" si="18"/>
        <v>N/A</v>
      </c>
      <c r="G39" s="131">
        <v>7189</v>
      </c>
      <c r="H39" s="112" t="str">
        <f t="shared" si="19"/>
        <v>N/A</v>
      </c>
      <c r="I39" s="114">
        <v>8.8550000000000004</v>
      </c>
      <c r="J39" s="114">
        <v>3.6920000000000002</v>
      </c>
      <c r="K39" s="115" t="s">
        <v>732</v>
      </c>
      <c r="L39" s="116" t="str">
        <f t="shared" si="20"/>
        <v>Yes</v>
      </c>
    </row>
    <row r="40" spans="1:12" x14ac:dyDescent="0.25">
      <c r="A40" s="42" t="s">
        <v>1235</v>
      </c>
      <c r="B40" s="120" t="s">
        <v>217</v>
      </c>
      <c r="C40" s="131" t="s">
        <v>217</v>
      </c>
      <c r="D40" s="116" t="str">
        <f t="shared" ref="D40:D45" si="24">IF($B40="N/A","N/A",IF(C40&lt;0,"No","Yes"))</f>
        <v>N/A</v>
      </c>
      <c r="E40" s="131">
        <v>6577</v>
      </c>
      <c r="F40" s="116" t="str">
        <f t="shared" ref="F40:F45" si="25">IF($B40="N/A","N/A",IF(E40&lt;0,"No","Yes"))</f>
        <v>N/A</v>
      </c>
      <c r="G40" s="131">
        <v>6881</v>
      </c>
      <c r="H40" s="116" t="str">
        <f t="shared" ref="H40:H45" si="26">IF($B40="N/A","N/A",IF(G40&lt;0,"No","Yes"))</f>
        <v>N/A</v>
      </c>
      <c r="I40" s="114" t="s">
        <v>217</v>
      </c>
      <c r="J40" s="114">
        <v>4.6219999999999999</v>
      </c>
      <c r="K40" s="131" t="s">
        <v>732</v>
      </c>
      <c r="L40" s="116" t="str">
        <f t="shared" si="20"/>
        <v>Yes</v>
      </c>
    </row>
    <row r="41" spans="1:12" x14ac:dyDescent="0.25">
      <c r="A41" s="42" t="s">
        <v>1236</v>
      </c>
      <c r="B41" s="120" t="s">
        <v>217</v>
      </c>
      <c r="C41" s="131" t="s">
        <v>217</v>
      </c>
      <c r="D41" s="116" t="str">
        <f t="shared" si="24"/>
        <v>N/A</v>
      </c>
      <c r="E41" s="131">
        <v>11</v>
      </c>
      <c r="F41" s="116" t="str">
        <f t="shared" si="25"/>
        <v>N/A</v>
      </c>
      <c r="G41" s="131">
        <v>11</v>
      </c>
      <c r="H41" s="116" t="str">
        <f t="shared" si="26"/>
        <v>N/A</v>
      </c>
      <c r="I41" s="114" t="s">
        <v>217</v>
      </c>
      <c r="J41" s="114">
        <v>-40</v>
      </c>
      <c r="K41" s="131" t="s">
        <v>732</v>
      </c>
      <c r="L41" s="116" t="str">
        <f t="shared" si="20"/>
        <v>No</v>
      </c>
    </row>
    <row r="42" spans="1:12" x14ac:dyDescent="0.25">
      <c r="A42" s="42" t="s">
        <v>1237</v>
      </c>
      <c r="B42" s="120" t="s">
        <v>217</v>
      </c>
      <c r="C42" s="131" t="s">
        <v>217</v>
      </c>
      <c r="D42" s="116" t="str">
        <f t="shared" si="24"/>
        <v>N/A</v>
      </c>
      <c r="E42" s="131">
        <v>11</v>
      </c>
      <c r="F42" s="116" t="str">
        <f t="shared" si="25"/>
        <v>N/A</v>
      </c>
      <c r="G42" s="131">
        <v>11</v>
      </c>
      <c r="H42" s="116" t="str">
        <f t="shared" si="26"/>
        <v>N/A</v>
      </c>
      <c r="I42" s="114" t="s">
        <v>217</v>
      </c>
      <c r="J42" s="114">
        <v>400</v>
      </c>
      <c r="K42" s="131" t="s">
        <v>732</v>
      </c>
      <c r="L42" s="116" t="str">
        <f t="shared" si="20"/>
        <v>No</v>
      </c>
    </row>
    <row r="43" spans="1:12" x14ac:dyDescent="0.25">
      <c r="A43" s="42" t="s">
        <v>1238</v>
      </c>
      <c r="B43" s="120" t="s">
        <v>217</v>
      </c>
      <c r="C43" s="131" t="s">
        <v>217</v>
      </c>
      <c r="D43" s="116" t="str">
        <f t="shared" si="24"/>
        <v>N/A</v>
      </c>
      <c r="E43" s="131">
        <v>11</v>
      </c>
      <c r="F43" s="116" t="str">
        <f t="shared" si="25"/>
        <v>N/A</v>
      </c>
      <c r="G43" s="131">
        <v>11</v>
      </c>
      <c r="H43" s="116" t="str">
        <f t="shared" si="26"/>
        <v>N/A</v>
      </c>
      <c r="I43" s="114" t="s">
        <v>217</v>
      </c>
      <c r="J43" s="114">
        <v>100</v>
      </c>
      <c r="K43" s="131" t="s">
        <v>732</v>
      </c>
      <c r="L43" s="116" t="str">
        <f t="shared" si="20"/>
        <v>No</v>
      </c>
    </row>
    <row r="44" spans="1:12" x14ac:dyDescent="0.25">
      <c r="A44" s="42" t="s">
        <v>1239</v>
      </c>
      <c r="B44" s="120" t="s">
        <v>217</v>
      </c>
      <c r="C44" s="131" t="s">
        <v>217</v>
      </c>
      <c r="D44" s="116" t="str">
        <f t="shared" si="24"/>
        <v>N/A</v>
      </c>
      <c r="E44" s="131">
        <v>341</v>
      </c>
      <c r="F44" s="116" t="str">
        <f t="shared" si="25"/>
        <v>N/A</v>
      </c>
      <c r="G44" s="131">
        <v>289</v>
      </c>
      <c r="H44" s="116" t="str">
        <f t="shared" si="26"/>
        <v>N/A</v>
      </c>
      <c r="I44" s="114" t="s">
        <v>217</v>
      </c>
      <c r="J44" s="114">
        <v>-15.2</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90686</v>
      </c>
      <c r="D46" s="131" t="str">
        <f t="shared" si="17"/>
        <v>N/A</v>
      </c>
      <c r="E46" s="131">
        <v>91701</v>
      </c>
      <c r="F46" s="131" t="str">
        <f t="shared" si="18"/>
        <v>N/A</v>
      </c>
      <c r="G46" s="131">
        <v>94953</v>
      </c>
      <c r="H46" s="112" t="str">
        <f t="shared" si="19"/>
        <v>N/A</v>
      </c>
      <c r="I46" s="114">
        <v>1.119</v>
      </c>
      <c r="J46" s="114">
        <v>3.5459999999999998</v>
      </c>
      <c r="K46" s="115" t="s">
        <v>732</v>
      </c>
      <c r="L46" s="116" t="str">
        <f t="shared" si="20"/>
        <v>Yes</v>
      </c>
    </row>
    <row r="47" spans="1:12" x14ac:dyDescent="0.25">
      <c r="A47" s="42" t="s">
        <v>1241</v>
      </c>
      <c r="B47" s="120" t="s">
        <v>217</v>
      </c>
      <c r="C47" s="131" t="s">
        <v>217</v>
      </c>
      <c r="D47" s="116" t="str">
        <f t="shared" ref="D47:D53" si="27">IF($B47="N/A","N/A",IF(C47&lt;0,"No","Yes"))</f>
        <v>N/A</v>
      </c>
      <c r="E47" s="131">
        <v>14036</v>
      </c>
      <c r="F47" s="116" t="str">
        <f t="shared" ref="F47:F53" si="28">IF($B47="N/A","N/A",IF(E47&lt;0,"No","Yes"))</f>
        <v>N/A</v>
      </c>
      <c r="G47" s="131">
        <v>12247</v>
      </c>
      <c r="H47" s="116" t="str">
        <f t="shared" ref="H47:H53" si="29">IF($B47="N/A","N/A",IF(G47&lt;0,"No","Yes"))</f>
        <v>N/A</v>
      </c>
      <c r="I47" s="114" t="s">
        <v>217</v>
      </c>
      <c r="J47" s="114">
        <v>-12.7</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40833</v>
      </c>
      <c r="F50" s="116" t="str">
        <f t="shared" si="28"/>
        <v>N/A</v>
      </c>
      <c r="G50" s="131">
        <v>45253</v>
      </c>
      <c r="H50" s="116" t="str">
        <f t="shared" si="29"/>
        <v>N/A</v>
      </c>
      <c r="I50" s="114" t="s">
        <v>217</v>
      </c>
      <c r="J50" s="114">
        <v>10.82</v>
      </c>
      <c r="K50" s="131" t="s">
        <v>732</v>
      </c>
      <c r="L50" s="116" t="str">
        <f t="shared" si="20"/>
        <v>Yes</v>
      </c>
    </row>
    <row r="51" spans="1:12" x14ac:dyDescent="0.25">
      <c r="A51" s="42" t="s">
        <v>1245</v>
      </c>
      <c r="B51" s="120" t="s">
        <v>217</v>
      </c>
      <c r="C51" s="131" t="s">
        <v>217</v>
      </c>
      <c r="D51" s="116" t="str">
        <f t="shared" si="27"/>
        <v>N/A</v>
      </c>
      <c r="E51" s="131">
        <v>9116</v>
      </c>
      <c r="F51" s="116" t="str">
        <f t="shared" si="28"/>
        <v>N/A</v>
      </c>
      <c r="G51" s="131">
        <v>7932</v>
      </c>
      <c r="H51" s="116" t="str">
        <f t="shared" si="29"/>
        <v>N/A</v>
      </c>
      <c r="I51" s="114" t="s">
        <v>217</v>
      </c>
      <c r="J51" s="114">
        <v>-13</v>
      </c>
      <c r="K51" s="131" t="s">
        <v>732</v>
      </c>
      <c r="L51" s="116" t="str">
        <f t="shared" si="20"/>
        <v>Yes</v>
      </c>
    </row>
    <row r="52" spans="1:12" x14ac:dyDescent="0.25">
      <c r="A52" s="42" t="s">
        <v>1246</v>
      </c>
      <c r="B52" s="120" t="s">
        <v>217</v>
      </c>
      <c r="C52" s="131" t="s">
        <v>217</v>
      </c>
      <c r="D52" s="116" t="str">
        <f t="shared" si="27"/>
        <v>N/A</v>
      </c>
      <c r="E52" s="131">
        <v>4646</v>
      </c>
      <c r="F52" s="116" t="str">
        <f t="shared" si="28"/>
        <v>N/A</v>
      </c>
      <c r="G52" s="131">
        <v>4486</v>
      </c>
      <c r="H52" s="116" t="str">
        <f t="shared" si="29"/>
        <v>N/A</v>
      </c>
      <c r="I52" s="114" t="s">
        <v>217</v>
      </c>
      <c r="J52" s="114">
        <v>-3.44</v>
      </c>
      <c r="K52" s="131" t="s">
        <v>732</v>
      </c>
      <c r="L52" s="116" t="str">
        <f t="shared" si="20"/>
        <v>Yes</v>
      </c>
    </row>
    <row r="53" spans="1:12" x14ac:dyDescent="0.25">
      <c r="A53" s="42" t="s">
        <v>1247</v>
      </c>
      <c r="B53" s="120" t="s">
        <v>217</v>
      </c>
      <c r="C53" s="131" t="s">
        <v>217</v>
      </c>
      <c r="D53" s="116" t="str">
        <f t="shared" si="27"/>
        <v>N/A</v>
      </c>
      <c r="E53" s="131">
        <v>23070</v>
      </c>
      <c r="F53" s="116" t="str">
        <f t="shared" si="28"/>
        <v>N/A</v>
      </c>
      <c r="G53" s="131">
        <v>25035</v>
      </c>
      <c r="H53" s="116" t="str">
        <f t="shared" si="29"/>
        <v>N/A</v>
      </c>
      <c r="I53" s="114" t="s">
        <v>217</v>
      </c>
      <c r="J53" s="114">
        <v>8.5180000000000007</v>
      </c>
      <c r="K53" s="131" t="s">
        <v>732</v>
      </c>
      <c r="L53" s="116" t="str">
        <f t="shared" si="20"/>
        <v>Yes</v>
      </c>
    </row>
    <row r="54" spans="1:12" x14ac:dyDescent="0.25">
      <c r="A54" s="42" t="s">
        <v>454</v>
      </c>
      <c r="B54" s="115" t="s">
        <v>217</v>
      </c>
      <c r="C54" s="131">
        <v>47638</v>
      </c>
      <c r="D54" s="131" t="str">
        <f t="shared" si="17"/>
        <v>N/A</v>
      </c>
      <c r="E54" s="131">
        <v>48159</v>
      </c>
      <c r="F54" s="131" t="str">
        <f t="shared" si="18"/>
        <v>N/A</v>
      </c>
      <c r="G54" s="131">
        <v>50939</v>
      </c>
      <c r="H54" s="112" t="str">
        <f t="shared" si="19"/>
        <v>N/A</v>
      </c>
      <c r="I54" s="114">
        <v>1.0940000000000001</v>
      </c>
      <c r="J54" s="114">
        <v>5.7729999999999997</v>
      </c>
      <c r="K54" s="115" t="s">
        <v>732</v>
      </c>
      <c r="L54" s="116" t="str">
        <f t="shared" si="20"/>
        <v>Yes</v>
      </c>
    </row>
    <row r="55" spans="1:12" x14ac:dyDescent="0.25">
      <c r="A55" s="42" t="s">
        <v>1248</v>
      </c>
      <c r="B55" s="120" t="s">
        <v>217</v>
      </c>
      <c r="C55" s="131" t="s">
        <v>217</v>
      </c>
      <c r="D55" s="116" t="str">
        <f t="shared" ref="D55:D60" si="30">IF($B55="N/A","N/A",IF(C55&lt;0,"No","Yes"))</f>
        <v>N/A</v>
      </c>
      <c r="E55" s="131">
        <v>6696</v>
      </c>
      <c r="F55" s="116" t="str">
        <f t="shared" ref="F55:F60" si="31">IF($B55="N/A","N/A",IF(E55&lt;0,"No","Yes"))</f>
        <v>N/A</v>
      </c>
      <c r="G55" s="131">
        <v>5816</v>
      </c>
      <c r="H55" s="116" t="str">
        <f t="shared" ref="H55:H60" si="32">IF($B55="N/A","N/A",IF(G55&lt;0,"No","Yes"))</f>
        <v>N/A</v>
      </c>
      <c r="I55" s="114" t="s">
        <v>217</v>
      </c>
      <c r="J55" s="114">
        <v>-13.1</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34</v>
      </c>
      <c r="F57" s="116" t="str">
        <f t="shared" si="31"/>
        <v>N/A</v>
      </c>
      <c r="G57" s="131">
        <v>38</v>
      </c>
      <c r="H57" s="116" t="str">
        <f t="shared" si="32"/>
        <v>N/A</v>
      </c>
      <c r="I57" s="114" t="s">
        <v>217</v>
      </c>
      <c r="J57" s="114">
        <v>11.76</v>
      </c>
      <c r="K57" s="131" t="s">
        <v>732</v>
      </c>
      <c r="L57" s="116" t="str">
        <f t="shared" si="20"/>
        <v>Yes</v>
      </c>
    </row>
    <row r="58" spans="1:12" x14ac:dyDescent="0.25">
      <c r="A58" s="42" t="s">
        <v>1251</v>
      </c>
      <c r="B58" s="120" t="s">
        <v>217</v>
      </c>
      <c r="C58" s="131" t="s">
        <v>217</v>
      </c>
      <c r="D58" s="116" t="str">
        <f t="shared" si="30"/>
        <v>N/A</v>
      </c>
      <c r="E58" s="131">
        <v>1372</v>
      </c>
      <c r="F58" s="116" t="str">
        <f t="shared" si="31"/>
        <v>N/A</v>
      </c>
      <c r="G58" s="131">
        <v>1372</v>
      </c>
      <c r="H58" s="116" t="str">
        <f t="shared" si="32"/>
        <v>N/A</v>
      </c>
      <c r="I58" s="114" t="s">
        <v>217</v>
      </c>
      <c r="J58" s="114">
        <v>0</v>
      </c>
      <c r="K58" s="131" t="s">
        <v>732</v>
      </c>
      <c r="L58" s="116" t="str">
        <f t="shared" si="20"/>
        <v>Yes</v>
      </c>
    </row>
    <row r="59" spans="1:12" x14ac:dyDescent="0.25">
      <c r="A59" s="42" t="s">
        <v>1252</v>
      </c>
      <c r="B59" s="120" t="s">
        <v>217</v>
      </c>
      <c r="C59" s="131" t="s">
        <v>217</v>
      </c>
      <c r="D59" s="116" t="str">
        <f t="shared" si="30"/>
        <v>N/A</v>
      </c>
      <c r="E59" s="131">
        <v>24140</v>
      </c>
      <c r="F59" s="116" t="str">
        <f t="shared" si="31"/>
        <v>N/A</v>
      </c>
      <c r="G59" s="131">
        <v>26246</v>
      </c>
      <c r="H59" s="116" t="str">
        <f t="shared" si="32"/>
        <v>N/A</v>
      </c>
      <c r="I59" s="114" t="s">
        <v>217</v>
      </c>
      <c r="J59" s="114">
        <v>8.7240000000000002</v>
      </c>
      <c r="K59" s="131" t="s">
        <v>732</v>
      </c>
      <c r="L59" s="116" t="str">
        <f t="shared" si="20"/>
        <v>Yes</v>
      </c>
    </row>
    <row r="60" spans="1:12" x14ac:dyDescent="0.25">
      <c r="A60" s="42" t="s">
        <v>1253</v>
      </c>
      <c r="B60" s="120" t="s">
        <v>217</v>
      </c>
      <c r="C60" s="131" t="s">
        <v>217</v>
      </c>
      <c r="D60" s="116" t="str">
        <f t="shared" si="30"/>
        <v>N/A</v>
      </c>
      <c r="E60" s="131">
        <v>15917</v>
      </c>
      <c r="F60" s="116" t="str">
        <f t="shared" si="31"/>
        <v>N/A</v>
      </c>
      <c r="G60" s="131">
        <v>17467</v>
      </c>
      <c r="H60" s="116" t="str">
        <f t="shared" si="32"/>
        <v>N/A</v>
      </c>
      <c r="I60" s="114" t="s">
        <v>217</v>
      </c>
      <c r="J60" s="114">
        <v>9.7379999999999995</v>
      </c>
      <c r="K60" s="131" t="s">
        <v>732</v>
      </c>
      <c r="L60" s="116" t="str">
        <f t="shared" si="20"/>
        <v>Yes</v>
      </c>
    </row>
    <row r="61" spans="1:12" x14ac:dyDescent="0.25">
      <c r="A61" s="3" t="s">
        <v>190</v>
      </c>
      <c r="B61" s="117" t="s">
        <v>217</v>
      </c>
      <c r="C61" s="131">
        <v>144637</v>
      </c>
      <c r="D61" s="131" t="str">
        <f t="shared" si="17"/>
        <v>N/A</v>
      </c>
      <c r="E61" s="131">
        <v>146743</v>
      </c>
      <c r="F61" s="131" t="str">
        <f t="shared" si="18"/>
        <v>N/A</v>
      </c>
      <c r="G61" s="131">
        <v>153052</v>
      </c>
      <c r="H61" s="112" t="str">
        <f t="shared" si="19"/>
        <v>N/A</v>
      </c>
      <c r="I61" s="114">
        <v>1.456</v>
      </c>
      <c r="J61" s="114">
        <v>4.2990000000000004</v>
      </c>
      <c r="K61" s="115" t="s">
        <v>732</v>
      </c>
      <c r="L61" s="116" t="str">
        <f>IF(J61="Div by 0", "N/A", IF(OR(J61="N/A",K61="N/A"),"N/A", IF(J61&gt;VALUE(MID(K61,1,2)), "No", IF(J61&lt;-1*VALUE(MID(K61,1,2)), "No", "Yes"))))</f>
        <v>Yes</v>
      </c>
    </row>
    <row r="62" spans="1:12" x14ac:dyDescent="0.25">
      <c r="A62" s="3" t="s">
        <v>191</v>
      </c>
      <c r="B62" s="117" t="s">
        <v>217</v>
      </c>
      <c r="C62" s="131">
        <v>38852</v>
      </c>
      <c r="D62" s="131" t="str">
        <f t="shared" si="17"/>
        <v>N/A</v>
      </c>
      <c r="E62" s="131">
        <v>51009</v>
      </c>
      <c r="F62" s="131" t="str">
        <f t="shared" si="18"/>
        <v>N/A</v>
      </c>
      <c r="G62" s="131">
        <v>57256</v>
      </c>
      <c r="H62" s="112" t="str">
        <f t="shared" si="19"/>
        <v>N/A</v>
      </c>
      <c r="I62" s="114">
        <v>31.29</v>
      </c>
      <c r="J62" s="114">
        <v>12.25</v>
      </c>
      <c r="K62" s="115" t="s">
        <v>732</v>
      </c>
      <c r="L62" s="116" t="str">
        <f t="shared" ref="L62:L69" si="33">IF(J62="Div by 0", "N/A", IF(OR(J62="N/A",K62="N/A"),"N/A", IF(J62&gt;VALUE(MID(K62,1,2)), "No", IF(J62&lt;-1*VALUE(MID(K62,1,2)), "No", "Yes"))))</f>
        <v>Yes</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165</v>
      </c>
      <c r="D66" s="131" t="str">
        <f t="shared" si="17"/>
        <v>N/A</v>
      </c>
      <c r="E66" s="131">
        <v>208</v>
      </c>
      <c r="F66" s="131" t="str">
        <f t="shared" si="18"/>
        <v>N/A</v>
      </c>
      <c r="G66" s="131">
        <v>242</v>
      </c>
      <c r="H66" s="112" t="str">
        <f t="shared" si="19"/>
        <v>N/A</v>
      </c>
      <c r="I66" s="114">
        <v>26.06</v>
      </c>
      <c r="J66" s="114">
        <v>16.350000000000001</v>
      </c>
      <c r="K66" s="115" t="s">
        <v>732</v>
      </c>
      <c r="L66" s="116" t="str">
        <f t="shared" si="33"/>
        <v>Yes</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38852</v>
      </c>
      <c r="D69" s="131" t="str">
        <f t="shared" si="17"/>
        <v>N/A</v>
      </c>
      <c r="E69" s="131">
        <v>51009</v>
      </c>
      <c r="F69" s="131" t="str">
        <f t="shared" si="18"/>
        <v>N/A</v>
      </c>
      <c r="G69" s="131">
        <v>57256</v>
      </c>
      <c r="H69" s="112" t="str">
        <f t="shared" si="19"/>
        <v>N/A</v>
      </c>
      <c r="I69" s="114">
        <v>31.29</v>
      </c>
      <c r="J69" s="114">
        <v>12.25</v>
      </c>
      <c r="K69" s="115" t="s">
        <v>732</v>
      </c>
      <c r="L69" s="116" t="str">
        <f t="shared" si="33"/>
        <v>Yes</v>
      </c>
    </row>
    <row r="70" spans="1:12" x14ac:dyDescent="0.25">
      <c r="A70" s="42" t="s">
        <v>78</v>
      </c>
      <c r="B70" s="115" t="s">
        <v>298</v>
      </c>
      <c r="C70" s="119">
        <v>2.0537661823</v>
      </c>
      <c r="D70" s="112" t="str">
        <f>IF($B70="N/A","N/A",IF(C70&gt;=20,"No",IF(C70&lt;0,"No","Yes")))</f>
        <v>Yes</v>
      </c>
      <c r="E70" s="119">
        <v>2.4080214748</v>
      </c>
      <c r="F70" s="112" t="str">
        <f>IF($B70="N/A","N/A",IF(E70&gt;=20,"No",IF(E70&lt;0,"No","Yes")))</f>
        <v>Yes</v>
      </c>
      <c r="G70" s="119">
        <v>2.7743634767000001</v>
      </c>
      <c r="H70" s="112" t="str">
        <f>IF($B70="N/A","N/A",IF(G70&gt;=20,"No",IF(G70&lt;0,"No","Yes")))</f>
        <v>Yes</v>
      </c>
      <c r="I70" s="114">
        <v>17.25</v>
      </c>
      <c r="J70" s="114">
        <v>15.21</v>
      </c>
      <c r="K70" s="115" t="s">
        <v>732</v>
      </c>
      <c r="L70" s="116" t="str">
        <f t="shared" si="20"/>
        <v>Yes</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3.0648610121000002</v>
      </c>
      <c r="D73" s="112" t="str">
        <f>IF($B73="N/A","N/A",IF(C73&gt;10,"No",IF(C73&lt;-10,"No","Yes")))</f>
        <v>N/A</v>
      </c>
      <c r="E73" s="119">
        <v>3.1152183633999999</v>
      </c>
      <c r="F73" s="112" t="str">
        <f>IF($B73="N/A","N/A",IF(E73&gt;10,"No",IF(E73&lt;-10,"No","Yes")))</f>
        <v>N/A</v>
      </c>
      <c r="G73" s="119" t="s">
        <v>1742</v>
      </c>
      <c r="H73" s="112" t="str">
        <f>IF($B73="N/A","N/A",IF(G73&gt;10,"No",IF(G73&lt;-10,"No","Yes")))</f>
        <v>N/A</v>
      </c>
      <c r="I73" s="114">
        <v>1.643</v>
      </c>
      <c r="J73" s="114" t="s">
        <v>1742</v>
      </c>
      <c r="K73" s="115" t="s">
        <v>732</v>
      </c>
      <c r="L73" s="116" t="str">
        <f t="shared" si="20"/>
        <v>N/A</v>
      </c>
    </row>
    <row r="74" spans="1:12" x14ac:dyDescent="0.25">
      <c r="A74" s="42" t="s">
        <v>121</v>
      </c>
      <c r="B74" s="117" t="s">
        <v>217</v>
      </c>
      <c r="C74" s="119">
        <v>0</v>
      </c>
      <c r="D74" s="112" t="str">
        <f>IF($B74="N/A","N/A",IF(C74&gt;10,"No",IF(C74&lt;-10,"No","Yes")))</f>
        <v>N/A</v>
      </c>
      <c r="E74" s="119">
        <v>0</v>
      </c>
      <c r="F74" s="112" t="str">
        <f>IF($B74="N/A","N/A",IF(E74&gt;10,"No",IF(E74&lt;-10,"No","Yes")))</f>
        <v>N/A</v>
      </c>
      <c r="G74" s="119" t="s">
        <v>1742</v>
      </c>
      <c r="H74" s="112" t="str">
        <f>IF($B74="N/A","N/A",IF(G74&gt;10,"No",IF(G74&lt;-10,"No","Yes")))</f>
        <v>N/A</v>
      </c>
      <c r="I74" s="114" t="s">
        <v>1742</v>
      </c>
      <c r="J74" s="114" t="s">
        <v>1742</v>
      </c>
      <c r="K74" s="115" t="s">
        <v>732</v>
      </c>
      <c r="L74" s="116" t="str">
        <f t="shared" si="20"/>
        <v>N/A</v>
      </c>
    </row>
    <row r="75" spans="1:12" x14ac:dyDescent="0.25">
      <c r="A75" s="42" t="s">
        <v>82</v>
      </c>
      <c r="B75" s="117" t="s">
        <v>217</v>
      </c>
      <c r="C75" s="119">
        <v>0</v>
      </c>
      <c r="D75" s="112" t="str">
        <f>IF($B75="N/A","N/A",IF(C75&gt;10,"No",IF(C75&lt;-10,"No","Yes")))</f>
        <v>N/A</v>
      </c>
      <c r="E75" s="119">
        <v>0</v>
      </c>
      <c r="F75" s="112" t="str">
        <f>IF($B75="N/A","N/A",IF(E75&gt;10,"No",IF(E75&lt;-10,"No","Yes")))</f>
        <v>N/A</v>
      </c>
      <c r="G75" s="119" t="s">
        <v>1742</v>
      </c>
      <c r="H75" s="112" t="str">
        <f>IF($B75="N/A","N/A",IF(G75&gt;10,"No",IF(G75&lt;-10,"No","Yes")))</f>
        <v>N/A</v>
      </c>
      <c r="I75" s="114" t="s">
        <v>1742</v>
      </c>
      <c r="J75" s="114" t="s">
        <v>1742</v>
      </c>
      <c r="K75" s="115" t="s">
        <v>732</v>
      </c>
      <c r="L75" s="116" t="str">
        <f t="shared" si="20"/>
        <v>N/A</v>
      </c>
    </row>
    <row r="76" spans="1:12" x14ac:dyDescent="0.25">
      <c r="A76" s="42" t="s">
        <v>199</v>
      </c>
      <c r="B76" s="117" t="s">
        <v>217</v>
      </c>
      <c r="C76" s="119">
        <v>98.671595964999995</v>
      </c>
      <c r="D76" s="112" t="str">
        <f t="shared" ref="D76:D98" si="34">IF($B76="N/A","N/A",IF(C76&gt;10,"No",IF(C76&lt;-10,"No","Yes")))</f>
        <v>N/A</v>
      </c>
      <c r="E76" s="119">
        <v>98.935462408999996</v>
      </c>
      <c r="F76" s="112" t="str">
        <f t="shared" ref="F76:F98" si="35">IF($B76="N/A","N/A",IF(E76&gt;10,"No",IF(E76&lt;-10,"No","Yes")))</f>
        <v>N/A</v>
      </c>
      <c r="G76" s="119">
        <v>98.709116862000002</v>
      </c>
      <c r="H76" s="112" t="str">
        <f t="shared" ref="H76:H98" si="36">IF($B76="N/A","N/A",IF(G76&gt;10,"No",IF(G76&lt;-10,"No","Yes")))</f>
        <v>N/A</v>
      </c>
      <c r="I76" s="114">
        <v>0.26740000000000003</v>
      </c>
      <c r="J76" s="114">
        <v>-0.22900000000000001</v>
      </c>
      <c r="K76" s="115" t="s">
        <v>732</v>
      </c>
      <c r="L76" s="116" t="str">
        <f>IF(J76="Div by 0", "N/A", IF(OR(J76="N/A",K76="N/A"),"N/A", IF(J76&gt;VALUE(MID(K76,1,2)), "No", IF(J76&lt;-1*VALUE(MID(K76,1,2)), "No", "Yes"))))</f>
        <v>Yes</v>
      </c>
    </row>
    <row r="77" spans="1:12" x14ac:dyDescent="0.25">
      <c r="A77" s="42" t="s">
        <v>200</v>
      </c>
      <c r="B77" s="117" t="s">
        <v>217</v>
      </c>
      <c r="C77" s="119">
        <v>0</v>
      </c>
      <c r="D77" s="112" t="str">
        <f t="shared" si="34"/>
        <v>N/A</v>
      </c>
      <c r="E77" s="119">
        <v>0</v>
      </c>
      <c r="F77" s="112" t="str">
        <f t="shared" si="35"/>
        <v>N/A</v>
      </c>
      <c r="G77" s="119">
        <v>0</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88.906053091999993</v>
      </c>
      <c r="D79" s="112" t="str">
        <f t="shared" si="34"/>
        <v>N/A</v>
      </c>
      <c r="E79" s="119">
        <v>89.134732679999999</v>
      </c>
      <c r="F79" s="112" t="str">
        <f t="shared" si="35"/>
        <v>N/A</v>
      </c>
      <c r="G79" s="119">
        <v>88.467773061000003</v>
      </c>
      <c r="H79" s="112" t="str">
        <f t="shared" si="36"/>
        <v>N/A</v>
      </c>
      <c r="I79" s="114">
        <v>0.25719999999999998</v>
      </c>
      <c r="J79" s="114">
        <v>-0.748</v>
      </c>
      <c r="K79" s="115" t="s">
        <v>732</v>
      </c>
      <c r="L79" s="116" t="str">
        <f t="shared" si="37"/>
        <v>Yes</v>
      </c>
    </row>
    <row r="80" spans="1:12" x14ac:dyDescent="0.25">
      <c r="A80" s="42" t="s">
        <v>203</v>
      </c>
      <c r="B80" s="117" t="s">
        <v>217</v>
      </c>
      <c r="C80" s="119">
        <v>0</v>
      </c>
      <c r="D80" s="112" t="str">
        <f t="shared" si="34"/>
        <v>N/A</v>
      </c>
      <c r="E80" s="119">
        <v>0</v>
      </c>
      <c r="F80" s="112" t="str">
        <f t="shared" si="35"/>
        <v>N/A</v>
      </c>
      <c r="G80" s="119">
        <v>0</v>
      </c>
      <c r="H80" s="112" t="str">
        <f t="shared" si="36"/>
        <v>N/A</v>
      </c>
      <c r="I80" s="114" t="s">
        <v>1742</v>
      </c>
      <c r="J80" s="114" t="s">
        <v>1742</v>
      </c>
      <c r="K80" s="115" t="s">
        <v>732</v>
      </c>
      <c r="L80" s="116" t="str">
        <f t="shared" si="37"/>
        <v>N/A</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175166</v>
      </c>
      <c r="D82" s="112" t="str">
        <f t="shared" si="34"/>
        <v>N/A</v>
      </c>
      <c r="E82" s="128">
        <v>177361</v>
      </c>
      <c r="F82" s="112" t="str">
        <f t="shared" si="35"/>
        <v>N/A</v>
      </c>
      <c r="G82" s="128">
        <v>194036</v>
      </c>
      <c r="H82" s="112" t="str">
        <f t="shared" si="36"/>
        <v>N/A</v>
      </c>
      <c r="I82" s="114">
        <v>1.2529999999999999</v>
      </c>
      <c r="J82" s="114">
        <v>9.4019999999999992</v>
      </c>
      <c r="K82" s="115" t="s">
        <v>732</v>
      </c>
      <c r="L82" s="116" t="str">
        <f t="shared" si="20"/>
        <v>Yes</v>
      </c>
    </row>
    <row r="83" spans="1:12" x14ac:dyDescent="0.25">
      <c r="A83" s="42" t="s">
        <v>1254</v>
      </c>
      <c r="B83" s="117" t="s">
        <v>217</v>
      </c>
      <c r="C83" s="129">
        <v>57.121244990000001</v>
      </c>
      <c r="D83" s="112" t="str">
        <f t="shared" si="34"/>
        <v>N/A</v>
      </c>
      <c r="E83" s="129">
        <v>43.286291800000001</v>
      </c>
      <c r="F83" s="112" t="str">
        <f t="shared" si="35"/>
        <v>N/A</v>
      </c>
      <c r="G83" s="129">
        <v>38.641798428999998</v>
      </c>
      <c r="H83" s="112" t="str">
        <f t="shared" si="36"/>
        <v>N/A</v>
      </c>
      <c r="I83" s="114">
        <v>-24.2</v>
      </c>
      <c r="J83" s="114">
        <v>-10.7</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6.27975749E-2</v>
      </c>
      <c r="D87" s="112" t="str">
        <f t="shared" si="34"/>
        <v>N/A</v>
      </c>
      <c r="E87" s="129">
        <v>9.1339133200000006E-2</v>
      </c>
      <c r="F87" s="112" t="str">
        <f t="shared" si="35"/>
        <v>N/A</v>
      </c>
      <c r="G87" s="129">
        <v>0.1010121833</v>
      </c>
      <c r="H87" s="112" t="str">
        <f t="shared" si="36"/>
        <v>N/A</v>
      </c>
      <c r="I87" s="114">
        <v>45.45</v>
      </c>
      <c r="J87" s="114">
        <v>10.59</v>
      </c>
      <c r="K87" s="115" t="s">
        <v>732</v>
      </c>
      <c r="L87" s="116" t="str">
        <f t="shared" si="20"/>
        <v>Yes</v>
      </c>
    </row>
    <row r="88" spans="1:12" x14ac:dyDescent="0.25">
      <c r="A88" s="42" t="s">
        <v>1259</v>
      </c>
      <c r="B88" s="117" t="s">
        <v>217</v>
      </c>
      <c r="C88" s="129">
        <v>6.8329470331</v>
      </c>
      <c r="D88" s="112" t="str">
        <f t="shared" si="34"/>
        <v>N/A</v>
      </c>
      <c r="E88" s="129">
        <v>21.087499507</v>
      </c>
      <c r="F88" s="112" t="str">
        <f t="shared" si="35"/>
        <v>N/A</v>
      </c>
      <c r="G88" s="129">
        <v>23.351852233999999</v>
      </c>
      <c r="H88" s="112" t="str">
        <f t="shared" si="36"/>
        <v>N/A</v>
      </c>
      <c r="I88" s="114">
        <v>208.6</v>
      </c>
      <c r="J88" s="114">
        <v>10.74</v>
      </c>
      <c r="K88" s="115" t="s">
        <v>732</v>
      </c>
      <c r="L88" s="116" t="str">
        <f t="shared" si="20"/>
        <v>Yes</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35.983010401999998</v>
      </c>
      <c r="D98" s="112" t="str">
        <f t="shared" si="34"/>
        <v>N/A</v>
      </c>
      <c r="E98" s="129">
        <v>35.534869559999997</v>
      </c>
      <c r="F98" s="112" t="str">
        <f t="shared" si="35"/>
        <v>N/A</v>
      </c>
      <c r="G98" s="129">
        <v>37.905337154000001</v>
      </c>
      <c r="H98" s="112" t="str">
        <f t="shared" si="36"/>
        <v>N/A</v>
      </c>
      <c r="I98" s="114">
        <v>-1.25</v>
      </c>
      <c r="J98" s="114">
        <v>6.6710000000000003</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342420883</v>
      </c>
      <c r="D100" s="112" t="str">
        <f>IF($B100="N/A","N/A",IF(C100&gt;10,"No",IF(C100&lt;-10,"No","Yes")))</f>
        <v>N/A</v>
      </c>
      <c r="E100" s="118">
        <v>376108142</v>
      </c>
      <c r="F100" s="112" t="str">
        <f>IF($B100="N/A","N/A",IF(E100&gt;10,"No",IF(E100&lt;-10,"No","Yes")))</f>
        <v>N/A</v>
      </c>
      <c r="G100" s="118">
        <v>417200725</v>
      </c>
      <c r="H100" s="112" t="str">
        <f>IF($B100="N/A","N/A",IF(G100&gt;10,"No",IF(G100&lt;-10,"No","Yes")))</f>
        <v>N/A</v>
      </c>
      <c r="I100" s="114">
        <v>9.8379999999999992</v>
      </c>
      <c r="J100" s="114">
        <v>10.93</v>
      </c>
      <c r="K100" s="115" t="s">
        <v>732</v>
      </c>
      <c r="L100" s="116" t="str">
        <f t="shared" ref="L100:L111" si="38">IF(J100="Div by 0", "N/A", IF(K100="N/A","N/A", IF(J100&gt;VALUE(MID(K100,1,2)), "No", IF(J100&lt;-1*VALUE(MID(K100,1,2)), "No", "Yes"))))</f>
        <v>Yes</v>
      </c>
    </row>
    <row r="101" spans="1:12" x14ac:dyDescent="0.25">
      <c r="A101" s="42" t="s">
        <v>455</v>
      </c>
      <c r="B101" s="117" t="s">
        <v>217</v>
      </c>
      <c r="C101" s="118">
        <v>342420883</v>
      </c>
      <c r="D101" s="112" t="str">
        <f>IF($B101="N/A","N/A",IF(C101&gt;10,"No",IF(C101&lt;-10,"No","Yes")))</f>
        <v>N/A</v>
      </c>
      <c r="E101" s="118">
        <v>376108142</v>
      </c>
      <c r="F101" s="112" t="str">
        <f>IF($B101="N/A","N/A",IF(E101&gt;10,"No",IF(E101&lt;-10,"No","Yes")))</f>
        <v>N/A</v>
      </c>
      <c r="G101" s="118">
        <v>417200725</v>
      </c>
      <c r="H101" s="112" t="str">
        <f>IF($B101="N/A","N/A",IF(G101&gt;10,"No",IF(G101&lt;-10,"No","Yes")))</f>
        <v>N/A</v>
      </c>
      <c r="I101" s="114">
        <v>9.8379999999999992</v>
      </c>
      <c r="J101" s="114">
        <v>10.93</v>
      </c>
      <c r="K101" s="115" t="s">
        <v>732</v>
      </c>
      <c r="L101" s="116" t="str">
        <f t="shared" si="38"/>
        <v>Yes</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0.9405597107</v>
      </c>
      <c r="D104" s="112" t="str">
        <f>IF($B104="N/A","N/A",IF(C104&gt;2,"No",IF(C104&lt;0.9,"No","Yes")))</f>
        <v>Yes</v>
      </c>
      <c r="E104" s="129">
        <v>0.94304024769999995</v>
      </c>
      <c r="F104" s="112" t="str">
        <f>IF($B104="N/A","N/A",IF(E104&gt;2,"No",IF(E104&lt;0.9,"No","Yes")))</f>
        <v>Yes</v>
      </c>
      <c r="G104" s="129">
        <v>0.93665291080000002</v>
      </c>
      <c r="H104" s="112" t="str">
        <f>IF($B104="N/A","N/A",IF(G104&gt;2,"No",IF(G104&lt;0.9,"No","Yes")))</f>
        <v>Yes</v>
      </c>
      <c r="I104" s="114">
        <v>0.26369999999999999</v>
      </c>
      <c r="J104" s="114">
        <v>-0.67700000000000005</v>
      </c>
      <c r="K104" s="115" t="s">
        <v>732</v>
      </c>
      <c r="L104" s="116" t="str">
        <f t="shared" si="38"/>
        <v>Yes</v>
      </c>
    </row>
    <row r="105" spans="1:12" x14ac:dyDescent="0.25">
      <c r="A105" s="42" t="s">
        <v>458</v>
      </c>
      <c r="B105" s="133" t="s">
        <v>299</v>
      </c>
      <c r="C105" s="129">
        <v>0.9405597107</v>
      </c>
      <c r="D105" s="112" t="str">
        <f>IF($B105="N/A","N/A",IF(C105&gt;2,"No",IF(C105&lt;0.9,"No","Yes")))</f>
        <v>Yes</v>
      </c>
      <c r="E105" s="129">
        <v>0.94304024769999995</v>
      </c>
      <c r="F105" s="112" t="str">
        <f>IF($B105="N/A","N/A",IF(E105&gt;2,"No",IF(E105&lt;0.9,"No","Yes")))</f>
        <v>Yes</v>
      </c>
      <c r="G105" s="129">
        <v>0.93665291080000002</v>
      </c>
      <c r="H105" s="112" t="str">
        <f>IF($B105="N/A","N/A",IF(G105&gt;2,"No",IF(G105&lt;0.9,"No","Yes")))</f>
        <v>Yes</v>
      </c>
      <c r="I105" s="114">
        <v>0.26369999999999999</v>
      </c>
      <c r="J105" s="114">
        <v>-0.67700000000000005</v>
      </c>
      <c r="K105" s="115" t="s">
        <v>732</v>
      </c>
      <c r="L105" s="116" t="str">
        <f t="shared" si="38"/>
        <v>Yes</v>
      </c>
    </row>
    <row r="106" spans="1:12" x14ac:dyDescent="0.25">
      <c r="A106" s="42" t="s">
        <v>459</v>
      </c>
      <c r="B106" s="133" t="s">
        <v>299</v>
      </c>
      <c r="C106" s="129">
        <v>0</v>
      </c>
      <c r="D106" s="112" t="str">
        <f>IF($B106="N/A","N/A",IF(C106&gt;2,"No",IF(C106&lt;0.9,"No","Yes")))</f>
        <v>No</v>
      </c>
      <c r="E106" s="129">
        <v>0</v>
      </c>
      <c r="F106" s="112" t="str">
        <f>IF($B106="N/A","N/A",IF(E106&gt;2,"No",IF(E106&lt;0.9,"No","Yes")))</f>
        <v>No</v>
      </c>
      <c r="G106" s="129">
        <v>0</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259.37399768</v>
      </c>
      <c r="D108" s="112" t="str">
        <f>IF($B108="N/A","N/A",IF(C108&gt;10,"No",IF(C108&lt;-10,"No","Yes")))</f>
        <v>N/A</v>
      </c>
      <c r="E108" s="118">
        <v>276.22655374999999</v>
      </c>
      <c r="F108" s="112" t="str">
        <f>IF($B108="N/A","N/A",IF(E108&gt;10,"No",IF(E108&lt;-10,"No","Yes")))</f>
        <v>N/A</v>
      </c>
      <c r="G108" s="118">
        <v>289.94461386</v>
      </c>
      <c r="H108" s="112" t="str">
        <f>IF($B108="N/A","N/A",IF(G108&gt;10,"No",IF(G108&lt;-10,"No","Yes")))</f>
        <v>N/A</v>
      </c>
      <c r="I108" s="114">
        <v>6.4969999999999999</v>
      </c>
      <c r="J108" s="114">
        <v>4.9660000000000002</v>
      </c>
      <c r="K108" s="115" t="s">
        <v>732</v>
      </c>
      <c r="L108" s="116" t="str">
        <f t="shared" si="38"/>
        <v>Yes</v>
      </c>
    </row>
    <row r="109" spans="1:12" x14ac:dyDescent="0.25">
      <c r="A109" s="42" t="s">
        <v>1272</v>
      </c>
      <c r="B109" s="117" t="s">
        <v>217</v>
      </c>
      <c r="C109" s="118">
        <v>259.37399768</v>
      </c>
      <c r="D109" s="112" t="str">
        <f>IF($B109="N/A","N/A",IF(C109&gt;10,"No",IF(C109&lt;-10,"No","Yes")))</f>
        <v>N/A</v>
      </c>
      <c r="E109" s="118">
        <v>276.22655374999999</v>
      </c>
      <c r="F109" s="112" t="str">
        <f>IF($B109="N/A","N/A",IF(E109&gt;10,"No",IF(E109&lt;-10,"No","Yes")))</f>
        <v>N/A</v>
      </c>
      <c r="G109" s="118">
        <v>289.94461386</v>
      </c>
      <c r="H109" s="112" t="str">
        <f>IF($B109="N/A","N/A",IF(G109&gt;10,"No",IF(G109&lt;-10,"No","Yes")))</f>
        <v>N/A</v>
      </c>
      <c r="I109" s="114">
        <v>6.4969999999999999</v>
      </c>
      <c r="J109" s="114">
        <v>4.9660000000000002</v>
      </c>
      <c r="K109" s="115" t="s">
        <v>732</v>
      </c>
      <c r="L109" s="116" t="str">
        <f t="shared" si="38"/>
        <v>Yes</v>
      </c>
    </row>
    <row r="110" spans="1:12" x14ac:dyDescent="0.25">
      <c r="A110" s="42" t="s">
        <v>1273</v>
      </c>
      <c r="B110" s="117" t="s">
        <v>217</v>
      </c>
      <c r="C110" s="118">
        <v>0</v>
      </c>
      <c r="D110" s="112" t="str">
        <f>IF($B110="N/A","N/A",IF(C110&gt;10,"No",IF(C110&lt;-10,"No","Yes")))</f>
        <v>N/A</v>
      </c>
      <c r="E110" s="118">
        <v>0</v>
      </c>
      <c r="F110" s="112" t="str">
        <f>IF($B110="N/A","N/A",IF(E110&gt;10,"No",IF(E110&lt;-10,"No","Yes")))</f>
        <v>N/A</v>
      </c>
      <c r="G110" s="118">
        <v>0</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98.386762614000006</v>
      </c>
      <c r="D112" s="112" t="str">
        <f>IF(OR($B112="N/A",$C112="N/A"),"N/A",IF(C112&gt;98,"Yes","No"))</f>
        <v>Yes</v>
      </c>
      <c r="E112" s="129">
        <v>98.347748569000004</v>
      </c>
      <c r="F112" s="112" t="str">
        <f>IF(OR($B112="N/A",$E112="N/A"),"N/A",IF(E112&gt;98,"Yes","No"))</f>
        <v>Yes</v>
      </c>
      <c r="G112" s="129">
        <v>98.438295041000003</v>
      </c>
      <c r="H112" s="112" t="str">
        <f t="shared" ref="H112:H115" si="39">IF($B112="N/A","N/A",IF(G112&gt;98,"Yes","No"))</f>
        <v>Yes</v>
      </c>
      <c r="I112" s="114">
        <v>-0.04</v>
      </c>
      <c r="J112" s="114">
        <v>9.2100000000000001E-2</v>
      </c>
      <c r="K112" s="115" t="s">
        <v>732</v>
      </c>
      <c r="L112" s="116" t="str">
        <f>IF(J112="Div by 0", "N/A", IF(OR(J112="N/A",K112="N/A"),"N/A", IF(J112&gt;VALUE(MID(K112,1,2)), "No", IF(J112&lt;-1*VALUE(MID(K112,1,2)), "No", "Yes"))))</f>
        <v>Yes</v>
      </c>
    </row>
    <row r="113" spans="1:12" x14ac:dyDescent="0.25">
      <c r="A113" s="42" t="s">
        <v>461</v>
      </c>
      <c r="B113" s="115" t="s">
        <v>300</v>
      </c>
      <c r="C113" s="129">
        <v>98.386762614000006</v>
      </c>
      <c r="D113" s="112" t="str">
        <f t="shared" ref="D113:D115" si="40">IF(OR($B113="N/A",$C113="N/A"),"N/A",IF(C113&gt;98,"Yes","No"))</f>
        <v>Yes</v>
      </c>
      <c r="E113" s="129">
        <v>98.347748569000004</v>
      </c>
      <c r="F113" s="112" t="str">
        <f t="shared" ref="F113:F115" si="41">IF(OR($B113="N/A",$E113="N/A"),"N/A",IF(E113&gt;98,"Yes","No"))</f>
        <v>Yes</v>
      </c>
      <c r="G113" s="129">
        <v>98.438295041000003</v>
      </c>
      <c r="H113" s="112" t="str">
        <f t="shared" si="39"/>
        <v>Yes</v>
      </c>
      <c r="I113" s="114">
        <v>-0.04</v>
      </c>
      <c r="J113" s="114">
        <v>9.2100000000000001E-2</v>
      </c>
      <c r="K113" s="115" t="s">
        <v>732</v>
      </c>
      <c r="L113" s="116" t="str">
        <f t="shared" ref="L113:L115" si="42">IF(J113="Div by 0", "N/A", IF(OR(J113="N/A",K113="N/A"),"N/A", IF(J113&gt;VALUE(MID(K113,1,2)), "No", IF(J113&lt;-1*VALUE(MID(K113,1,2)), "No", "Yes"))))</f>
        <v>Yes</v>
      </c>
    </row>
    <row r="114" spans="1:12" x14ac:dyDescent="0.25">
      <c r="A114" s="42" t="s">
        <v>462</v>
      </c>
      <c r="B114" s="115" t="s">
        <v>300</v>
      </c>
      <c r="C114" s="129">
        <v>0</v>
      </c>
      <c r="D114" s="112" t="str">
        <f t="shared" si="40"/>
        <v>No</v>
      </c>
      <c r="E114" s="129">
        <v>0</v>
      </c>
      <c r="F114" s="112" t="str">
        <f t="shared" si="41"/>
        <v>No</v>
      </c>
      <c r="G114" s="129">
        <v>0</v>
      </c>
      <c r="H114" s="112" t="str">
        <f t="shared" si="39"/>
        <v>No</v>
      </c>
      <c r="I114" s="114" t="s">
        <v>1742</v>
      </c>
      <c r="J114" s="114" t="s">
        <v>1742</v>
      </c>
      <c r="K114" s="115" t="s">
        <v>732</v>
      </c>
      <c r="L114" s="116" t="str">
        <f t="shared" si="42"/>
        <v>N/A</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144802</v>
      </c>
      <c r="D116" s="112" t="str">
        <f>IF($B116="N/A","N/A",IF(C116&gt;10,"No",IF(C116&lt;-10,"No","Yes")))</f>
        <v>N/A</v>
      </c>
      <c r="E116" s="131">
        <v>146951</v>
      </c>
      <c r="F116" s="112" t="str">
        <f>IF($B116="N/A","N/A",IF(E116&gt;10,"No",IF(E116&lt;-10,"No","Yes")))</f>
        <v>N/A</v>
      </c>
      <c r="G116" s="131">
        <v>153294</v>
      </c>
      <c r="H116" s="112" t="str">
        <f>IF($B116="N/A","N/A",IF(G116&gt;10,"No",IF(G116&lt;-10,"No","Yes")))</f>
        <v>N/A</v>
      </c>
      <c r="I116" s="114">
        <v>1.484</v>
      </c>
      <c r="J116" s="114">
        <v>4.3159999999999998</v>
      </c>
      <c r="K116" s="115" t="s">
        <v>732</v>
      </c>
      <c r="L116" s="116" t="str">
        <f>IF(J116="Div by 0", "N/A", IF(OR(J116="N/A",K116="N/A"),"N/A", IF(J116&gt;VALUE(MID(K116,1,2)), "No", IF(J116&lt;-1*VALUE(MID(K116,1,2)), "No", "Yes"))))</f>
        <v>Yes</v>
      </c>
    </row>
    <row r="117" spans="1:12" x14ac:dyDescent="0.25">
      <c r="A117" s="3" t="s">
        <v>215</v>
      </c>
      <c r="B117" s="115" t="s">
        <v>217</v>
      </c>
      <c r="C117" s="129">
        <v>86.136931809999993</v>
      </c>
      <c r="D117" s="112" t="str">
        <f>IF($B117="N/A","N/A",IF(C117&gt;10,"No",IF(C117&lt;-10,"No","Yes")))</f>
        <v>N/A</v>
      </c>
      <c r="E117" s="129">
        <v>87.602670278000005</v>
      </c>
      <c r="F117" s="112" t="str">
        <f>IF($B117="N/A","N/A",IF(E117&gt;10,"No",IF(E117&lt;-10,"No","Yes")))</f>
        <v>N/A</v>
      </c>
      <c r="G117" s="129">
        <v>86.152099886000002</v>
      </c>
      <c r="H117" s="112" t="str">
        <f>IF($B117="N/A","N/A",IF(G117&gt;10,"No",IF(G117&lt;-10,"No","Yes")))</f>
        <v>N/A</v>
      </c>
      <c r="I117" s="114">
        <v>1.702</v>
      </c>
      <c r="J117" s="114">
        <v>-1.66</v>
      </c>
      <c r="K117" s="115" t="s">
        <v>732</v>
      </c>
      <c r="L117" s="116" t="str">
        <f>IF(J117="Div by 0", "N/A", IF(OR(J117="N/A",K117="N/A"),"N/A", IF(J117&gt;VALUE(MID(K117,1,2)), "No", IF(J117&lt;-1*VALUE(MID(K117,1,2)), "No", "Yes"))))</f>
        <v>Yes</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144802</v>
      </c>
      <c r="D150" s="112" t="str">
        <f t="shared" ref="D150:D172" si="56">IF($B150="N/A","N/A",IF(C150&gt;10,"No",IF(C150&lt;-10,"No","Yes")))</f>
        <v>N/A</v>
      </c>
      <c r="E150" s="131">
        <v>146951</v>
      </c>
      <c r="F150" s="112" t="str">
        <f t="shared" ref="F150:F172" si="57">IF($B150="N/A","N/A",IF(E150&gt;10,"No",IF(E150&lt;-10,"No","Yes")))</f>
        <v>N/A</v>
      </c>
      <c r="G150" s="131">
        <v>153294</v>
      </c>
      <c r="H150" s="112" t="str">
        <f t="shared" ref="H150:H172" si="58">IF($B150="N/A","N/A",IF(G150&gt;10,"No",IF(G150&lt;-10,"No","Yes")))</f>
        <v>N/A</v>
      </c>
      <c r="I150" s="114">
        <v>1.484</v>
      </c>
      <c r="J150" s="114">
        <v>4.3159999999999998</v>
      </c>
      <c r="K150" s="115" t="s">
        <v>732</v>
      </c>
      <c r="L150" s="116" t="str">
        <f t="shared" ref="L150:L172" si="59">IF(J150="Div by 0", "N/A", IF(K150="N/A","N/A", IF(J150&gt;VALUE(MID(K150,1,2)), "No", IF(J150&lt;-1*VALUE(MID(K150,1,2)), "No", "Yes"))))</f>
        <v>Yes</v>
      </c>
    </row>
    <row r="151" spans="1:12" x14ac:dyDescent="0.25">
      <c r="A151" s="4" t="s">
        <v>534</v>
      </c>
      <c r="B151" s="115" t="s">
        <v>217</v>
      </c>
      <c r="C151" s="131">
        <v>109</v>
      </c>
      <c r="D151" s="112" t="str">
        <f t="shared" si="56"/>
        <v>N/A</v>
      </c>
      <c r="E151" s="131">
        <v>158</v>
      </c>
      <c r="F151" s="112" t="str">
        <f t="shared" si="57"/>
        <v>N/A</v>
      </c>
      <c r="G151" s="131">
        <v>213</v>
      </c>
      <c r="H151" s="112" t="str">
        <f t="shared" si="58"/>
        <v>N/A</v>
      </c>
      <c r="I151" s="114">
        <v>44.95</v>
      </c>
      <c r="J151" s="114">
        <v>34.81</v>
      </c>
      <c r="K151" s="115" t="s">
        <v>732</v>
      </c>
      <c r="L151" s="116" t="str">
        <f t="shared" si="59"/>
        <v>No</v>
      </c>
    </row>
    <row r="152" spans="1:12" x14ac:dyDescent="0.25">
      <c r="A152" s="4" t="s">
        <v>535</v>
      </c>
      <c r="B152" s="115" t="s">
        <v>217</v>
      </c>
      <c r="C152" s="131">
        <v>6369</v>
      </c>
      <c r="D152" s="112" t="str">
        <f t="shared" si="56"/>
        <v>N/A</v>
      </c>
      <c r="E152" s="131">
        <v>6933</v>
      </c>
      <c r="F152" s="112" t="str">
        <f t="shared" si="57"/>
        <v>N/A</v>
      </c>
      <c r="G152" s="131">
        <v>7189</v>
      </c>
      <c r="H152" s="112" t="str">
        <f t="shared" si="58"/>
        <v>N/A</v>
      </c>
      <c r="I152" s="114">
        <v>8.8550000000000004</v>
      </c>
      <c r="J152" s="114">
        <v>3.6920000000000002</v>
      </c>
      <c r="K152" s="115" t="s">
        <v>732</v>
      </c>
      <c r="L152" s="116" t="str">
        <f t="shared" si="59"/>
        <v>Yes</v>
      </c>
    </row>
    <row r="153" spans="1:12" x14ac:dyDescent="0.25">
      <c r="A153" s="4" t="s">
        <v>536</v>
      </c>
      <c r="B153" s="115" t="s">
        <v>217</v>
      </c>
      <c r="C153" s="131">
        <v>90686</v>
      </c>
      <c r="D153" s="112" t="str">
        <f t="shared" si="56"/>
        <v>N/A</v>
      </c>
      <c r="E153" s="131">
        <v>91701</v>
      </c>
      <c r="F153" s="112" t="str">
        <f t="shared" si="57"/>
        <v>N/A</v>
      </c>
      <c r="G153" s="131">
        <v>94953</v>
      </c>
      <c r="H153" s="112" t="str">
        <f t="shared" si="58"/>
        <v>N/A</v>
      </c>
      <c r="I153" s="114">
        <v>1.119</v>
      </c>
      <c r="J153" s="114">
        <v>3.5459999999999998</v>
      </c>
      <c r="K153" s="115" t="s">
        <v>732</v>
      </c>
      <c r="L153" s="116" t="str">
        <f t="shared" si="59"/>
        <v>Yes</v>
      </c>
    </row>
    <row r="154" spans="1:12" x14ac:dyDescent="0.25">
      <c r="A154" s="4" t="s">
        <v>537</v>
      </c>
      <c r="B154" s="115" t="s">
        <v>217</v>
      </c>
      <c r="C154" s="131">
        <v>47638</v>
      </c>
      <c r="D154" s="112" t="str">
        <f t="shared" si="56"/>
        <v>N/A</v>
      </c>
      <c r="E154" s="131">
        <v>48159</v>
      </c>
      <c r="F154" s="112" t="str">
        <f t="shared" si="57"/>
        <v>N/A</v>
      </c>
      <c r="G154" s="131">
        <v>50939</v>
      </c>
      <c r="H154" s="112" t="str">
        <f t="shared" si="58"/>
        <v>N/A</v>
      </c>
      <c r="I154" s="114">
        <v>1.0940000000000001</v>
      </c>
      <c r="J154" s="114">
        <v>5.7729999999999997</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65.721182084000006</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1.0025416548999999</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16.009709603000001</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90.283535541999996</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82.256527847000001</v>
      </c>
      <c r="H159" s="116" t="str">
        <f t="shared" si="62"/>
        <v>N/A</v>
      </c>
      <c r="I159" s="114" t="s">
        <v>217</v>
      </c>
      <c r="J159" s="114" t="s">
        <v>217</v>
      </c>
      <c r="K159" s="120" t="s">
        <v>732</v>
      </c>
      <c r="L159" s="116" t="str">
        <f t="shared" si="63"/>
        <v>N/A</v>
      </c>
    </row>
    <row r="160" spans="1:12" ht="25" x14ac:dyDescent="0.25">
      <c r="A160" s="4" t="s">
        <v>543</v>
      </c>
      <c r="B160" s="115" t="s">
        <v>217</v>
      </c>
      <c r="C160" s="131">
        <v>110013.9</v>
      </c>
      <c r="D160" s="112" t="str">
        <f t="shared" si="56"/>
        <v>N/A</v>
      </c>
      <c r="E160" s="131">
        <v>113472.29</v>
      </c>
      <c r="F160" s="112" t="str">
        <f t="shared" si="57"/>
        <v>N/A</v>
      </c>
      <c r="G160" s="131">
        <v>119912.29</v>
      </c>
      <c r="H160" s="112" t="str">
        <f t="shared" si="58"/>
        <v>N/A</v>
      </c>
      <c r="I160" s="114">
        <v>3.1440000000000001</v>
      </c>
      <c r="J160" s="114">
        <v>5.6749999999999998</v>
      </c>
      <c r="K160" s="115" t="s">
        <v>732</v>
      </c>
      <c r="L160" s="116" t="str">
        <f t="shared" si="59"/>
        <v>Yes</v>
      </c>
    </row>
    <row r="161" spans="1:12" x14ac:dyDescent="0.25">
      <c r="A161" s="4" t="s">
        <v>544</v>
      </c>
      <c r="B161" s="115" t="s">
        <v>217</v>
      </c>
      <c r="C161" s="113">
        <v>342420883</v>
      </c>
      <c r="D161" s="112" t="str">
        <f t="shared" si="56"/>
        <v>N/A</v>
      </c>
      <c r="E161" s="113">
        <v>376108142</v>
      </c>
      <c r="F161" s="112" t="str">
        <f t="shared" si="57"/>
        <v>N/A</v>
      </c>
      <c r="G161" s="113">
        <v>417200725</v>
      </c>
      <c r="H161" s="112" t="str">
        <f t="shared" si="58"/>
        <v>N/A</v>
      </c>
      <c r="I161" s="114">
        <v>9.8379999999999992</v>
      </c>
      <c r="J161" s="114">
        <v>10.93</v>
      </c>
      <c r="K161" s="115" t="s">
        <v>732</v>
      </c>
      <c r="L161" s="116" t="str">
        <f t="shared" si="59"/>
        <v>Yes</v>
      </c>
    </row>
    <row r="162" spans="1:12" x14ac:dyDescent="0.25">
      <c r="A162" s="4" t="s">
        <v>1275</v>
      </c>
      <c r="B162" s="115" t="s">
        <v>217</v>
      </c>
      <c r="C162" s="113">
        <v>2364.7524413000001</v>
      </c>
      <c r="D162" s="112" t="str">
        <f t="shared" si="56"/>
        <v>N/A</v>
      </c>
      <c r="E162" s="113">
        <v>2559.4119264000001</v>
      </c>
      <c r="F162" s="112" t="str">
        <f t="shared" si="57"/>
        <v>N/A</v>
      </c>
      <c r="G162" s="113">
        <v>2721.5724359999999</v>
      </c>
      <c r="H162" s="112" t="str">
        <f t="shared" si="58"/>
        <v>N/A</v>
      </c>
      <c r="I162" s="114">
        <v>8.2319999999999993</v>
      </c>
      <c r="J162" s="114">
        <v>6.3360000000000003</v>
      </c>
      <c r="K162" s="115" t="s">
        <v>732</v>
      </c>
      <c r="L162" s="116" t="str">
        <f t="shared" si="59"/>
        <v>Yes</v>
      </c>
    </row>
    <row r="163" spans="1:12" ht="25" x14ac:dyDescent="0.25">
      <c r="A163" s="4" t="s">
        <v>1276</v>
      </c>
      <c r="B163" s="115" t="s">
        <v>217</v>
      </c>
      <c r="C163" s="113">
        <v>74.256880734000006</v>
      </c>
      <c r="D163" s="112" t="str">
        <f t="shared" si="56"/>
        <v>N/A</v>
      </c>
      <c r="E163" s="113">
        <v>619.56962024999996</v>
      </c>
      <c r="F163" s="112" t="str">
        <f t="shared" si="57"/>
        <v>N/A</v>
      </c>
      <c r="G163" s="113">
        <v>439.81220657</v>
      </c>
      <c r="H163" s="112" t="str">
        <f t="shared" si="58"/>
        <v>N/A</v>
      </c>
      <c r="I163" s="114">
        <v>734.4</v>
      </c>
      <c r="J163" s="114">
        <v>-29</v>
      </c>
      <c r="K163" s="115" t="s">
        <v>732</v>
      </c>
      <c r="L163" s="116" t="str">
        <f t="shared" si="59"/>
        <v>Yes</v>
      </c>
    </row>
    <row r="164" spans="1:12" ht="25" x14ac:dyDescent="0.25">
      <c r="A164" s="4" t="s">
        <v>1277</v>
      </c>
      <c r="B164" s="115" t="s">
        <v>217</v>
      </c>
      <c r="C164" s="113">
        <v>6700.7118856999996</v>
      </c>
      <c r="D164" s="112" t="str">
        <f t="shared" si="56"/>
        <v>N/A</v>
      </c>
      <c r="E164" s="113">
        <v>8030.2981393</v>
      </c>
      <c r="F164" s="112" t="str">
        <f t="shared" si="57"/>
        <v>N/A</v>
      </c>
      <c r="G164" s="113">
        <v>7768.8891362000004</v>
      </c>
      <c r="H164" s="112" t="str">
        <f t="shared" si="58"/>
        <v>N/A</v>
      </c>
      <c r="I164" s="114">
        <v>19.84</v>
      </c>
      <c r="J164" s="114">
        <v>-3.26</v>
      </c>
      <c r="K164" s="115" t="s">
        <v>732</v>
      </c>
      <c r="L164" s="116" t="str">
        <f t="shared" si="59"/>
        <v>Yes</v>
      </c>
    </row>
    <row r="165" spans="1:12" ht="25" x14ac:dyDescent="0.25">
      <c r="A165" s="4" t="s">
        <v>1278</v>
      </c>
      <c r="B165" s="115" t="s">
        <v>217</v>
      </c>
      <c r="C165" s="113">
        <v>1724.2330569000001</v>
      </c>
      <c r="D165" s="112" t="str">
        <f t="shared" si="56"/>
        <v>N/A</v>
      </c>
      <c r="E165" s="113">
        <v>1869.5024808999999</v>
      </c>
      <c r="F165" s="112" t="str">
        <f t="shared" si="57"/>
        <v>N/A</v>
      </c>
      <c r="G165" s="113">
        <v>1966.4830179</v>
      </c>
      <c r="H165" s="112" t="str">
        <f t="shared" si="58"/>
        <v>N/A</v>
      </c>
      <c r="I165" s="114">
        <v>8.4250000000000007</v>
      </c>
      <c r="J165" s="114">
        <v>5.1879999999999997</v>
      </c>
      <c r="K165" s="115" t="s">
        <v>732</v>
      </c>
      <c r="L165" s="116" t="str">
        <f t="shared" si="59"/>
        <v>Yes</v>
      </c>
    </row>
    <row r="166" spans="1:12" ht="25" x14ac:dyDescent="0.25">
      <c r="A166" s="4" t="s">
        <v>1279</v>
      </c>
      <c r="B166" s="115" t="s">
        <v>217</v>
      </c>
      <c r="C166" s="113">
        <v>3009.6174483</v>
      </c>
      <c r="D166" s="112" t="str">
        <f t="shared" si="56"/>
        <v>N/A</v>
      </c>
      <c r="E166" s="113">
        <v>3091.8612512999998</v>
      </c>
      <c r="F166" s="112" t="str">
        <f t="shared" si="57"/>
        <v>N/A</v>
      </c>
      <c r="G166" s="113">
        <v>3426.3145920000002</v>
      </c>
      <c r="H166" s="112" t="str">
        <f t="shared" si="58"/>
        <v>N/A</v>
      </c>
      <c r="I166" s="114">
        <v>2.7330000000000001</v>
      </c>
      <c r="J166" s="114">
        <v>10.82</v>
      </c>
      <c r="K166" s="115" t="s">
        <v>732</v>
      </c>
      <c r="L166" s="116" t="str">
        <f t="shared" si="59"/>
        <v>Yes</v>
      </c>
    </row>
    <row r="167" spans="1:12" x14ac:dyDescent="0.25">
      <c r="A167" s="42" t="s">
        <v>545</v>
      </c>
      <c r="B167" s="117" t="s">
        <v>217</v>
      </c>
      <c r="C167" s="118">
        <v>182208904</v>
      </c>
      <c r="D167" s="112" t="str">
        <f t="shared" si="56"/>
        <v>N/A</v>
      </c>
      <c r="E167" s="118">
        <v>147511948</v>
      </c>
      <c r="F167" s="112" t="str">
        <f t="shared" si="57"/>
        <v>N/A</v>
      </c>
      <c r="G167" s="118">
        <v>140081786</v>
      </c>
      <c r="H167" s="112" t="str">
        <f t="shared" si="58"/>
        <v>N/A</v>
      </c>
      <c r="I167" s="114">
        <v>-19</v>
      </c>
      <c r="J167" s="114">
        <v>-5.04</v>
      </c>
      <c r="K167" s="115" t="s">
        <v>732</v>
      </c>
      <c r="L167" s="116" t="str">
        <f t="shared" si="59"/>
        <v>Yes</v>
      </c>
    </row>
    <row r="168" spans="1:12" x14ac:dyDescent="0.25">
      <c r="A168" s="42" t="s">
        <v>1280</v>
      </c>
      <c r="B168" s="117" t="s">
        <v>217</v>
      </c>
      <c r="C168" s="118">
        <v>1258.3314043</v>
      </c>
      <c r="D168" s="112" t="str">
        <f t="shared" si="56"/>
        <v>N/A</v>
      </c>
      <c r="E168" s="118">
        <v>1003.8172452</v>
      </c>
      <c r="F168" s="112" t="str">
        <f t="shared" si="57"/>
        <v>N/A</v>
      </c>
      <c r="G168" s="118">
        <v>913.81127767999999</v>
      </c>
      <c r="H168" s="112" t="str">
        <f t="shared" si="58"/>
        <v>N/A</v>
      </c>
      <c r="I168" s="114">
        <v>-20.2</v>
      </c>
      <c r="J168" s="114">
        <v>-8.9700000000000006</v>
      </c>
      <c r="K168" s="115" t="s">
        <v>732</v>
      </c>
      <c r="L168" s="116" t="str">
        <f t="shared" si="59"/>
        <v>Yes</v>
      </c>
    </row>
    <row r="169" spans="1:12" ht="25" x14ac:dyDescent="0.25">
      <c r="A169" s="42" t="s">
        <v>1281</v>
      </c>
      <c r="B169" s="115" t="s">
        <v>217</v>
      </c>
      <c r="C169" s="113">
        <v>1570.4770642000001</v>
      </c>
      <c r="D169" s="112" t="str">
        <f t="shared" si="56"/>
        <v>N/A</v>
      </c>
      <c r="E169" s="113">
        <v>1152.3607595000001</v>
      </c>
      <c r="F169" s="112" t="str">
        <f t="shared" si="57"/>
        <v>N/A</v>
      </c>
      <c r="G169" s="113">
        <v>1717.9436619999999</v>
      </c>
      <c r="H169" s="112" t="str">
        <f t="shared" si="58"/>
        <v>N/A</v>
      </c>
      <c r="I169" s="114">
        <v>-26.6</v>
      </c>
      <c r="J169" s="114">
        <v>49.08</v>
      </c>
      <c r="K169" s="115" t="s">
        <v>732</v>
      </c>
      <c r="L169" s="116" t="str">
        <f t="shared" si="59"/>
        <v>No</v>
      </c>
    </row>
    <row r="170" spans="1:12" ht="25" x14ac:dyDescent="0.25">
      <c r="A170" s="42" t="s">
        <v>1282</v>
      </c>
      <c r="B170" s="115" t="s">
        <v>217</v>
      </c>
      <c r="C170" s="113">
        <v>9546.2582822999993</v>
      </c>
      <c r="D170" s="112" t="str">
        <f t="shared" si="56"/>
        <v>N/A</v>
      </c>
      <c r="E170" s="113">
        <v>7384.8471079999999</v>
      </c>
      <c r="F170" s="112" t="str">
        <f t="shared" si="57"/>
        <v>N/A</v>
      </c>
      <c r="G170" s="113">
        <v>6869.9595214999999</v>
      </c>
      <c r="H170" s="112" t="str">
        <f t="shared" si="58"/>
        <v>N/A</v>
      </c>
      <c r="I170" s="114">
        <v>-22.6</v>
      </c>
      <c r="J170" s="114">
        <v>-6.97</v>
      </c>
      <c r="K170" s="115" t="s">
        <v>732</v>
      </c>
      <c r="L170" s="116" t="str">
        <f t="shared" si="59"/>
        <v>Yes</v>
      </c>
    </row>
    <row r="171" spans="1:12" ht="25" x14ac:dyDescent="0.25">
      <c r="A171" s="42" t="s">
        <v>1283</v>
      </c>
      <c r="B171" s="115" t="s">
        <v>217</v>
      </c>
      <c r="C171" s="113">
        <v>1194.3865977</v>
      </c>
      <c r="D171" s="112" t="str">
        <f t="shared" si="56"/>
        <v>N/A</v>
      </c>
      <c r="E171" s="113">
        <v>901.78300128000001</v>
      </c>
      <c r="F171" s="112" t="str">
        <f t="shared" si="57"/>
        <v>N/A</v>
      </c>
      <c r="G171" s="113">
        <v>796.56858655999997</v>
      </c>
      <c r="H171" s="112" t="str">
        <f t="shared" si="58"/>
        <v>N/A</v>
      </c>
      <c r="I171" s="114">
        <v>-24.5</v>
      </c>
      <c r="J171" s="114">
        <v>-11.7</v>
      </c>
      <c r="K171" s="115" t="s">
        <v>732</v>
      </c>
      <c r="L171" s="116" t="str">
        <f t="shared" si="59"/>
        <v>Yes</v>
      </c>
    </row>
    <row r="172" spans="1:12" ht="25" x14ac:dyDescent="0.25">
      <c r="A172" s="42" t="s">
        <v>1284</v>
      </c>
      <c r="B172" s="115" t="s">
        <v>217</v>
      </c>
      <c r="C172" s="113">
        <v>271.28468869</v>
      </c>
      <c r="D172" s="112" t="str">
        <f t="shared" si="56"/>
        <v>N/A</v>
      </c>
      <c r="E172" s="113">
        <v>278.99929401000003</v>
      </c>
      <c r="F172" s="112" t="str">
        <f t="shared" si="57"/>
        <v>N/A</v>
      </c>
      <c r="G172" s="113">
        <v>288.40668249999999</v>
      </c>
      <c r="H172" s="112" t="str">
        <f t="shared" si="58"/>
        <v>N/A</v>
      </c>
      <c r="I172" s="114">
        <v>2.8439999999999999</v>
      </c>
      <c r="J172" s="114">
        <v>3.3719999999999999</v>
      </c>
      <c r="K172" s="115" t="s">
        <v>732</v>
      </c>
      <c r="L172" s="116" t="str">
        <f t="shared" si="59"/>
        <v>Yes</v>
      </c>
    </row>
    <row r="173" spans="1:12" ht="25" x14ac:dyDescent="0.25">
      <c r="A173" s="2" t="s">
        <v>546</v>
      </c>
      <c r="B173" s="115" t="s">
        <v>217</v>
      </c>
      <c r="C173" s="113">
        <v>31486570</v>
      </c>
      <c r="D173" s="112" t="str">
        <f t="shared" ref="D173:D181" si="64">IF($B173="N/A","N/A",IF(C173&gt;10,"No",IF(C173&lt;-10,"No","Yes")))</f>
        <v>N/A</v>
      </c>
      <c r="E173" s="113">
        <v>37352954</v>
      </c>
      <c r="F173" s="112" t="str">
        <f t="shared" ref="F173:F181" si="65">IF($B173="N/A","N/A",IF(E173&gt;10,"No",IF(E173&lt;-10,"No","Yes")))</f>
        <v>N/A</v>
      </c>
      <c r="G173" s="113">
        <v>29723080</v>
      </c>
      <c r="H173" s="112" t="str">
        <f t="shared" ref="H173:H181" si="66">IF($B173="N/A","N/A",IF(G173&gt;10,"No",IF(G173&lt;-10,"No","Yes")))</f>
        <v>N/A</v>
      </c>
      <c r="I173" s="114">
        <v>18.63</v>
      </c>
      <c r="J173" s="114">
        <v>-20.399999999999999</v>
      </c>
      <c r="K173" s="115" t="s">
        <v>732</v>
      </c>
      <c r="L173" s="116" t="str">
        <f t="shared" ref="L173:L181" si="67">IF(J173="Div by 0", "N/A", IF(K173="N/A","N/A", IF(J173&gt;VALUE(MID(K173,1,2)), "No", IF(J173&lt;-1*VALUE(MID(K173,1,2)), "No", "Yes"))))</f>
        <v>Yes</v>
      </c>
    </row>
    <row r="174" spans="1:12" ht="25" x14ac:dyDescent="0.25">
      <c r="A174" s="2" t="s">
        <v>1285</v>
      </c>
      <c r="B174" s="115" t="s">
        <v>217</v>
      </c>
      <c r="C174" s="113">
        <v>5639323</v>
      </c>
      <c r="D174" s="112" t="str">
        <f t="shared" si="64"/>
        <v>N/A</v>
      </c>
      <c r="E174" s="113">
        <v>3810799</v>
      </c>
      <c r="F174" s="112" t="str">
        <f t="shared" si="65"/>
        <v>N/A</v>
      </c>
      <c r="G174" s="113">
        <v>4866854</v>
      </c>
      <c r="H174" s="112" t="str">
        <f t="shared" si="66"/>
        <v>N/A</v>
      </c>
      <c r="I174" s="114">
        <v>-32.4</v>
      </c>
      <c r="J174" s="114">
        <v>27.71</v>
      </c>
      <c r="K174" s="115" t="s">
        <v>732</v>
      </c>
      <c r="L174" s="116" t="str">
        <f t="shared" si="67"/>
        <v>Yes</v>
      </c>
    </row>
    <row r="175" spans="1:12" ht="25" x14ac:dyDescent="0.25">
      <c r="A175" s="2" t="s">
        <v>547</v>
      </c>
      <c r="B175" s="115" t="s">
        <v>217</v>
      </c>
      <c r="C175" s="113">
        <v>3260870</v>
      </c>
      <c r="D175" s="112" t="str">
        <f t="shared" si="64"/>
        <v>N/A</v>
      </c>
      <c r="E175" s="113">
        <v>1344465</v>
      </c>
      <c r="F175" s="112" t="str">
        <f t="shared" si="65"/>
        <v>N/A</v>
      </c>
      <c r="G175" s="113">
        <v>1207211</v>
      </c>
      <c r="H175" s="112" t="str">
        <f t="shared" si="66"/>
        <v>N/A</v>
      </c>
      <c r="I175" s="114">
        <v>-58.8</v>
      </c>
      <c r="J175" s="114">
        <v>-10.199999999999999</v>
      </c>
      <c r="K175" s="115" t="s">
        <v>732</v>
      </c>
      <c r="L175" s="116" t="str">
        <f t="shared" si="67"/>
        <v>Yes</v>
      </c>
    </row>
    <row r="176" spans="1:12" ht="25" x14ac:dyDescent="0.25">
      <c r="A176" s="2" t="s">
        <v>512</v>
      </c>
      <c r="B176" s="115" t="s">
        <v>217</v>
      </c>
      <c r="C176" s="113">
        <v>141822141</v>
      </c>
      <c r="D176" s="112" t="str">
        <f t="shared" si="64"/>
        <v>N/A</v>
      </c>
      <c r="E176" s="113">
        <v>105003730</v>
      </c>
      <c r="F176" s="112" t="str">
        <f t="shared" si="65"/>
        <v>N/A</v>
      </c>
      <c r="G176" s="113">
        <v>104284641</v>
      </c>
      <c r="H176" s="112" t="str">
        <f t="shared" si="66"/>
        <v>N/A</v>
      </c>
      <c r="I176" s="114">
        <v>-26</v>
      </c>
      <c r="J176" s="114">
        <v>-0.68500000000000005</v>
      </c>
      <c r="K176" s="115" t="s">
        <v>732</v>
      </c>
      <c r="L176" s="116" t="str">
        <f t="shared" si="67"/>
        <v>Yes</v>
      </c>
    </row>
    <row r="177" spans="1:12" ht="25" x14ac:dyDescent="0.25">
      <c r="A177" s="2" t="s">
        <v>513</v>
      </c>
      <c r="B177" s="117" t="s">
        <v>217</v>
      </c>
      <c r="C177" s="118">
        <v>217.44568444999999</v>
      </c>
      <c r="D177" s="112" t="str">
        <f t="shared" si="64"/>
        <v>N/A</v>
      </c>
      <c r="E177" s="118">
        <v>254.18645670999999</v>
      </c>
      <c r="F177" s="112" t="str">
        <f t="shared" si="65"/>
        <v>N/A</v>
      </c>
      <c r="G177" s="118">
        <v>193.89591243000001</v>
      </c>
      <c r="H177" s="112" t="str">
        <f t="shared" si="66"/>
        <v>N/A</v>
      </c>
      <c r="I177" s="114">
        <v>16.899999999999999</v>
      </c>
      <c r="J177" s="114">
        <v>-23.7</v>
      </c>
      <c r="K177" s="115" t="s">
        <v>732</v>
      </c>
      <c r="L177" s="116" t="str">
        <f t="shared" si="67"/>
        <v>Yes</v>
      </c>
    </row>
    <row r="178" spans="1:12" ht="25" x14ac:dyDescent="0.25">
      <c r="A178" s="2" t="s">
        <v>1286</v>
      </c>
      <c r="B178" s="117" t="s">
        <v>217</v>
      </c>
      <c r="C178" s="118">
        <v>38.945062913000001</v>
      </c>
      <c r="D178" s="112" t="str">
        <f t="shared" si="64"/>
        <v>N/A</v>
      </c>
      <c r="E178" s="118">
        <v>25.93244687</v>
      </c>
      <c r="F178" s="112" t="str">
        <f t="shared" si="65"/>
        <v>N/A</v>
      </c>
      <c r="G178" s="118">
        <v>31.748496353</v>
      </c>
      <c r="H178" s="112" t="str">
        <f t="shared" si="66"/>
        <v>N/A</v>
      </c>
      <c r="I178" s="114">
        <v>-33.4</v>
      </c>
      <c r="J178" s="114">
        <v>22.43</v>
      </c>
      <c r="K178" s="115" t="s">
        <v>732</v>
      </c>
      <c r="L178" s="116" t="str">
        <f t="shared" si="67"/>
        <v>Yes</v>
      </c>
    </row>
    <row r="179" spans="1:12" ht="25" x14ac:dyDescent="0.25">
      <c r="A179" s="2" t="s">
        <v>514</v>
      </c>
      <c r="B179" s="117" t="s">
        <v>217</v>
      </c>
      <c r="C179" s="118">
        <v>22.519509399</v>
      </c>
      <c r="D179" s="112" t="str">
        <f t="shared" si="64"/>
        <v>N/A</v>
      </c>
      <c r="E179" s="118">
        <v>9.1490700981999993</v>
      </c>
      <c r="F179" s="112" t="str">
        <f t="shared" si="65"/>
        <v>N/A</v>
      </c>
      <c r="G179" s="118">
        <v>7.8751353607999999</v>
      </c>
      <c r="H179" s="112" t="str">
        <f t="shared" si="66"/>
        <v>N/A</v>
      </c>
      <c r="I179" s="114">
        <v>-59.4</v>
      </c>
      <c r="J179" s="114">
        <v>-13.9</v>
      </c>
      <c r="K179" s="115" t="s">
        <v>732</v>
      </c>
      <c r="L179" s="116" t="str">
        <f t="shared" si="67"/>
        <v>Yes</v>
      </c>
    </row>
    <row r="180" spans="1:12" ht="25" x14ac:dyDescent="0.25">
      <c r="A180" s="2" t="s">
        <v>515</v>
      </c>
      <c r="B180" s="115" t="s">
        <v>217</v>
      </c>
      <c r="C180" s="113">
        <v>979.42114749999996</v>
      </c>
      <c r="D180" s="112" t="str">
        <f t="shared" si="64"/>
        <v>N/A</v>
      </c>
      <c r="E180" s="113">
        <v>714.54927153000006</v>
      </c>
      <c r="F180" s="112" t="str">
        <f t="shared" si="65"/>
        <v>N/A</v>
      </c>
      <c r="G180" s="113">
        <v>680.29173352999999</v>
      </c>
      <c r="H180" s="112" t="str">
        <f t="shared" si="66"/>
        <v>N/A</v>
      </c>
      <c r="I180" s="114">
        <v>-27</v>
      </c>
      <c r="J180" s="114">
        <v>-4.79</v>
      </c>
      <c r="K180" s="115" t="s">
        <v>732</v>
      </c>
      <c r="L180" s="116" t="str">
        <f t="shared" si="67"/>
        <v>Yes</v>
      </c>
    </row>
    <row r="181" spans="1:12" ht="25" x14ac:dyDescent="0.25">
      <c r="A181" s="2" t="s">
        <v>1684</v>
      </c>
      <c r="B181" s="115" t="s">
        <v>217</v>
      </c>
      <c r="C181" s="119">
        <v>86.136931809999993</v>
      </c>
      <c r="D181" s="112" t="str">
        <f t="shared" si="64"/>
        <v>N/A</v>
      </c>
      <c r="E181" s="119">
        <v>87.602670278000005</v>
      </c>
      <c r="F181" s="112" t="str">
        <f t="shared" si="65"/>
        <v>N/A</v>
      </c>
      <c r="G181" s="119">
        <v>86.152099886000002</v>
      </c>
      <c r="H181" s="112" t="str">
        <f t="shared" si="66"/>
        <v>N/A</v>
      </c>
      <c r="I181" s="114">
        <v>1.702</v>
      </c>
      <c r="J181" s="114">
        <v>-1.66</v>
      </c>
      <c r="K181" s="115" t="s">
        <v>732</v>
      </c>
      <c r="L181" s="116" t="str">
        <f t="shared" si="67"/>
        <v>Yes</v>
      </c>
    </row>
    <row r="182" spans="1:12" ht="25" x14ac:dyDescent="0.25">
      <c r="A182" s="2" t="s">
        <v>1685</v>
      </c>
      <c r="B182" s="120" t="s">
        <v>217</v>
      </c>
      <c r="C182" s="119" t="s">
        <v>217</v>
      </c>
      <c r="D182" s="116" t="str">
        <f t="shared" ref="D182:D185" si="68">IF($B182="N/A","N/A",IF(C182&lt;0,"No","Yes"))</f>
        <v>N/A</v>
      </c>
      <c r="E182" s="119">
        <v>18.987341772000001</v>
      </c>
      <c r="F182" s="116" t="str">
        <f t="shared" ref="F182:F185" si="69">IF($B182="N/A","N/A",IF(E182&lt;0,"No","Yes"))</f>
        <v>N/A</v>
      </c>
      <c r="G182" s="119">
        <v>15.492957746</v>
      </c>
      <c r="H182" s="116" t="str">
        <f t="shared" ref="H182:H185" si="70">IF($B182="N/A","N/A",IF(G182&lt;0,"No","Yes"))</f>
        <v>N/A</v>
      </c>
      <c r="I182" s="114" t="s">
        <v>217</v>
      </c>
      <c r="J182" s="114">
        <v>-18.399999999999999</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90.235107456999998</v>
      </c>
      <c r="F183" s="116" t="str">
        <f t="shared" si="69"/>
        <v>N/A</v>
      </c>
      <c r="G183" s="119">
        <v>89.984698844999997</v>
      </c>
      <c r="H183" s="116" t="str">
        <f t="shared" si="70"/>
        <v>N/A</v>
      </c>
      <c r="I183" s="114" t="s">
        <v>217</v>
      </c>
      <c r="J183" s="114">
        <v>-0.27800000000000002</v>
      </c>
      <c r="K183" s="120" t="s">
        <v>732</v>
      </c>
      <c r="L183" s="116" t="str">
        <f t="shared" si="71"/>
        <v>Yes</v>
      </c>
    </row>
    <row r="184" spans="1:12" ht="25" x14ac:dyDescent="0.25">
      <c r="A184" s="2" t="s">
        <v>1687</v>
      </c>
      <c r="B184" s="120" t="s">
        <v>217</v>
      </c>
      <c r="C184" s="119" t="s">
        <v>217</v>
      </c>
      <c r="D184" s="116" t="str">
        <f t="shared" si="68"/>
        <v>N/A</v>
      </c>
      <c r="E184" s="119">
        <v>87.895442798000005</v>
      </c>
      <c r="F184" s="116" t="str">
        <f t="shared" si="69"/>
        <v>N/A</v>
      </c>
      <c r="G184" s="119">
        <v>85.856160415999994</v>
      </c>
      <c r="H184" s="116" t="str">
        <f t="shared" si="70"/>
        <v>N/A</v>
      </c>
      <c r="I184" s="114" t="s">
        <v>217</v>
      </c>
      <c r="J184" s="114">
        <v>-2.3199999999999998</v>
      </c>
      <c r="K184" s="120" t="s">
        <v>732</v>
      </c>
      <c r="L184" s="116" t="str">
        <f t="shared" si="71"/>
        <v>Yes</v>
      </c>
    </row>
    <row r="185" spans="1:12" ht="25" x14ac:dyDescent="0.25">
      <c r="A185" s="2" t="s">
        <v>1688</v>
      </c>
      <c r="B185" s="120" t="s">
        <v>217</v>
      </c>
      <c r="C185" s="119" t="s">
        <v>217</v>
      </c>
      <c r="D185" s="116" t="str">
        <f t="shared" si="68"/>
        <v>N/A</v>
      </c>
      <c r="E185" s="119">
        <v>86.891339106000004</v>
      </c>
      <c r="F185" s="116" t="str">
        <f t="shared" si="69"/>
        <v>N/A</v>
      </c>
      <c r="G185" s="119">
        <v>86.458312883999994</v>
      </c>
      <c r="H185" s="116" t="str">
        <f t="shared" si="70"/>
        <v>N/A</v>
      </c>
      <c r="I185" s="114" t="s">
        <v>217</v>
      </c>
      <c r="J185" s="114">
        <v>-0.498</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13.097563133</v>
      </c>
      <c r="F186" s="112" t="str">
        <f t="shared" ref="F186:F213" si="73">IF($B186="N/A","N/A",IF(E186&gt;10,"No",IF(E186&lt;-10,"No","Yes")))</f>
        <v>N/A</v>
      </c>
      <c r="G186" s="119">
        <v>11.290722403</v>
      </c>
      <c r="H186" s="112" t="str">
        <f t="shared" ref="H186:H213" si="74">IF($B186="N/A","N/A",IF(G186&gt;10,"No",IF(G186&lt;-10,"No","Yes")))</f>
        <v>N/A</v>
      </c>
      <c r="I186" s="114" t="s">
        <v>217</v>
      </c>
      <c r="J186" s="114">
        <v>-13.8</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31.422719138000001</v>
      </c>
      <c r="F191" s="112" t="str">
        <f t="shared" si="73"/>
        <v>N/A</v>
      </c>
      <c r="G191" s="119">
        <v>29.448641172999999</v>
      </c>
      <c r="H191" s="112" t="str">
        <f t="shared" si="74"/>
        <v>N/A</v>
      </c>
      <c r="I191" s="114" t="s">
        <v>217</v>
      </c>
      <c r="J191" s="114">
        <v>-6.28</v>
      </c>
      <c r="K191" s="115" t="s">
        <v>732</v>
      </c>
      <c r="L191" s="116" t="str">
        <f t="shared" si="71"/>
        <v>Yes</v>
      </c>
    </row>
    <row r="192" spans="1:12" ht="25" x14ac:dyDescent="0.25">
      <c r="A192" s="2" t="s">
        <v>1695</v>
      </c>
      <c r="B192" s="117" t="s">
        <v>217</v>
      </c>
      <c r="C192" s="119" t="s">
        <v>217</v>
      </c>
      <c r="D192" s="112" t="str">
        <f t="shared" si="72"/>
        <v>N/A</v>
      </c>
      <c r="E192" s="119">
        <v>6.8049889999999996E-4</v>
      </c>
      <c r="F192" s="112" t="str">
        <f t="shared" si="73"/>
        <v>N/A</v>
      </c>
      <c r="G192" s="119">
        <v>0</v>
      </c>
      <c r="H192" s="112" t="str">
        <f t="shared" si="74"/>
        <v>N/A</v>
      </c>
      <c r="I192" s="114" t="s">
        <v>217</v>
      </c>
      <c r="J192" s="114">
        <v>-100</v>
      </c>
      <c r="K192" s="115" t="s">
        <v>732</v>
      </c>
      <c r="L192" s="116" t="str">
        <f t="shared" si="71"/>
        <v>No</v>
      </c>
    </row>
    <row r="193" spans="1:12" ht="25" x14ac:dyDescent="0.25">
      <c r="A193" s="2" t="s">
        <v>1696</v>
      </c>
      <c r="B193" s="117" t="s">
        <v>217</v>
      </c>
      <c r="C193" s="119" t="s">
        <v>217</v>
      </c>
      <c r="D193" s="112" t="str">
        <f t="shared" si="72"/>
        <v>N/A</v>
      </c>
      <c r="E193" s="119">
        <v>17.546665215000001</v>
      </c>
      <c r="F193" s="112" t="str">
        <f t="shared" si="73"/>
        <v>N/A</v>
      </c>
      <c r="G193" s="119">
        <v>17.000013046999999</v>
      </c>
      <c r="H193" s="112" t="str">
        <f t="shared" si="74"/>
        <v>N/A</v>
      </c>
      <c r="I193" s="114" t="s">
        <v>217</v>
      </c>
      <c r="J193" s="114">
        <v>-3.12</v>
      </c>
      <c r="K193" s="115" t="s">
        <v>732</v>
      </c>
      <c r="L193" s="116" t="str">
        <f t="shared" si="71"/>
        <v>Yes</v>
      </c>
    </row>
    <row r="194" spans="1:12" ht="25" x14ac:dyDescent="0.25">
      <c r="A194" s="2" t="s">
        <v>1697</v>
      </c>
      <c r="B194" s="117" t="s">
        <v>217</v>
      </c>
      <c r="C194" s="119" t="s">
        <v>217</v>
      </c>
      <c r="D194" s="112" t="str">
        <f t="shared" si="72"/>
        <v>N/A</v>
      </c>
      <c r="E194" s="119">
        <v>40.954467815999998</v>
      </c>
      <c r="F194" s="112" t="str">
        <f t="shared" si="73"/>
        <v>N/A</v>
      </c>
      <c r="G194" s="119">
        <v>39.540360352999997</v>
      </c>
      <c r="H194" s="112" t="str">
        <f t="shared" si="74"/>
        <v>N/A</v>
      </c>
      <c r="I194" s="114" t="s">
        <v>217</v>
      </c>
      <c r="J194" s="114">
        <v>-3.45</v>
      </c>
      <c r="K194" s="115" t="s">
        <v>732</v>
      </c>
      <c r="L194" s="116" t="str">
        <f t="shared" si="71"/>
        <v>Yes</v>
      </c>
    </row>
    <row r="195" spans="1:12" ht="25" x14ac:dyDescent="0.25">
      <c r="A195" s="2" t="s">
        <v>1698</v>
      </c>
      <c r="B195" s="117" t="s">
        <v>217</v>
      </c>
      <c r="C195" s="119" t="s">
        <v>217</v>
      </c>
      <c r="D195" s="112" t="str">
        <f t="shared" si="72"/>
        <v>N/A</v>
      </c>
      <c r="E195" s="119">
        <v>24.588468264999999</v>
      </c>
      <c r="F195" s="112" t="str">
        <f t="shared" si="73"/>
        <v>N/A</v>
      </c>
      <c r="G195" s="119">
        <v>23.994415959000001</v>
      </c>
      <c r="H195" s="112" t="str">
        <f t="shared" si="74"/>
        <v>N/A</v>
      </c>
      <c r="I195" s="114" t="s">
        <v>217</v>
      </c>
      <c r="J195" s="114">
        <v>-2.42</v>
      </c>
      <c r="K195" s="115" t="s">
        <v>732</v>
      </c>
      <c r="L195" s="116" t="str">
        <f t="shared" si="71"/>
        <v>Yes</v>
      </c>
    </row>
    <row r="196" spans="1:12" ht="25" x14ac:dyDescent="0.25">
      <c r="A196" s="2" t="s">
        <v>1699</v>
      </c>
      <c r="B196" s="117" t="s">
        <v>217</v>
      </c>
      <c r="C196" s="119" t="s">
        <v>217</v>
      </c>
      <c r="D196" s="112" t="str">
        <f t="shared" si="72"/>
        <v>N/A</v>
      </c>
      <c r="E196" s="119">
        <v>0.90574409160000002</v>
      </c>
      <c r="F196" s="112" t="str">
        <f t="shared" si="73"/>
        <v>N/A</v>
      </c>
      <c r="G196" s="119">
        <v>0.89827390500000004</v>
      </c>
      <c r="H196" s="112" t="str">
        <f t="shared" si="74"/>
        <v>N/A</v>
      </c>
      <c r="I196" s="114" t="s">
        <v>217</v>
      </c>
      <c r="J196" s="114">
        <v>-0.82499999999999996</v>
      </c>
      <c r="K196" s="115" t="s">
        <v>732</v>
      </c>
      <c r="L196" s="116" t="str">
        <f t="shared" si="71"/>
        <v>Yes</v>
      </c>
    </row>
    <row r="197" spans="1:12" ht="25" x14ac:dyDescent="0.25">
      <c r="A197" s="2" t="s">
        <v>1700</v>
      </c>
      <c r="B197" s="117" t="s">
        <v>217</v>
      </c>
      <c r="C197" s="119" t="s">
        <v>217</v>
      </c>
      <c r="D197" s="112" t="str">
        <f t="shared" si="72"/>
        <v>N/A</v>
      </c>
      <c r="E197" s="119">
        <v>76.285292376000001</v>
      </c>
      <c r="F197" s="112" t="str">
        <f t="shared" si="73"/>
        <v>N/A</v>
      </c>
      <c r="G197" s="119">
        <v>73.884170287000003</v>
      </c>
      <c r="H197" s="112" t="str">
        <f t="shared" si="74"/>
        <v>N/A</v>
      </c>
      <c r="I197" s="114" t="s">
        <v>217</v>
      </c>
      <c r="J197" s="114">
        <v>-3.15</v>
      </c>
      <c r="K197" s="115" t="s">
        <v>732</v>
      </c>
      <c r="L197" s="116" t="str">
        <f t="shared" si="71"/>
        <v>Yes</v>
      </c>
    </row>
    <row r="198" spans="1:12" ht="25" x14ac:dyDescent="0.25">
      <c r="A198" s="2" t="s">
        <v>1701</v>
      </c>
      <c r="B198" s="117" t="s">
        <v>217</v>
      </c>
      <c r="C198" s="119" t="s">
        <v>217</v>
      </c>
      <c r="D198" s="112" t="str">
        <f t="shared" si="72"/>
        <v>N/A</v>
      </c>
      <c r="E198" s="119">
        <v>72.151941804000003</v>
      </c>
      <c r="F198" s="112" t="str">
        <f t="shared" si="73"/>
        <v>N/A</v>
      </c>
      <c r="G198" s="119">
        <v>69.772463371000001</v>
      </c>
      <c r="H198" s="112" t="str">
        <f t="shared" si="74"/>
        <v>N/A</v>
      </c>
      <c r="I198" s="114" t="s">
        <v>217</v>
      </c>
      <c r="J198" s="114">
        <v>-3.3</v>
      </c>
      <c r="K198" s="115" t="s">
        <v>732</v>
      </c>
      <c r="L198" s="116" t="str">
        <f t="shared" si="71"/>
        <v>Yes</v>
      </c>
    </row>
    <row r="199" spans="1:12" ht="25" x14ac:dyDescent="0.25">
      <c r="A199" s="2" t="s">
        <v>1702</v>
      </c>
      <c r="B199" s="117" t="s">
        <v>217</v>
      </c>
      <c r="C199" s="119" t="s">
        <v>217</v>
      </c>
      <c r="D199" s="112" t="str">
        <f t="shared" si="72"/>
        <v>N/A</v>
      </c>
      <c r="E199" s="119">
        <v>7.1642928594999997</v>
      </c>
      <c r="F199" s="112" t="str">
        <f t="shared" si="73"/>
        <v>N/A</v>
      </c>
      <c r="G199" s="119">
        <v>11.996555638</v>
      </c>
      <c r="H199" s="112" t="str">
        <f t="shared" si="74"/>
        <v>N/A</v>
      </c>
      <c r="I199" s="114" t="s">
        <v>217</v>
      </c>
      <c r="J199" s="114">
        <v>67.45</v>
      </c>
      <c r="K199" s="115" t="s">
        <v>732</v>
      </c>
      <c r="L199" s="116" t="str">
        <f t="shared" si="71"/>
        <v>No</v>
      </c>
    </row>
    <row r="200" spans="1:12" ht="25" x14ac:dyDescent="0.25">
      <c r="A200" s="2" t="s">
        <v>1703</v>
      </c>
      <c r="B200" s="117" t="s">
        <v>217</v>
      </c>
      <c r="C200" s="119" t="s">
        <v>217</v>
      </c>
      <c r="D200" s="112" t="str">
        <f t="shared" si="72"/>
        <v>N/A</v>
      </c>
      <c r="E200" s="119">
        <v>4.0026947758000002</v>
      </c>
      <c r="F200" s="112" t="str">
        <f t="shared" si="73"/>
        <v>N/A</v>
      </c>
      <c r="G200" s="119">
        <v>3.1129724581999998</v>
      </c>
      <c r="H200" s="112" t="str">
        <f t="shared" si="74"/>
        <v>N/A</v>
      </c>
      <c r="I200" s="114" t="s">
        <v>217</v>
      </c>
      <c r="J200" s="114">
        <v>-22.2</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6.9410892099999996E-2</v>
      </c>
      <c r="F202" s="112" t="str">
        <f t="shared" si="73"/>
        <v>N/A</v>
      </c>
      <c r="G202" s="119">
        <v>0.13829634560000001</v>
      </c>
      <c r="H202" s="112" t="str">
        <f t="shared" si="74"/>
        <v>N/A</v>
      </c>
      <c r="I202" s="114" t="s">
        <v>217</v>
      </c>
      <c r="J202" s="114">
        <v>99.24</v>
      </c>
      <c r="K202" s="115" t="s">
        <v>732</v>
      </c>
      <c r="L202" s="116" t="str">
        <f t="shared" si="71"/>
        <v>No</v>
      </c>
    </row>
    <row r="203" spans="1:12" ht="25" x14ac:dyDescent="0.25">
      <c r="A203" s="2" t="s">
        <v>1706</v>
      </c>
      <c r="B203" s="117" t="s">
        <v>217</v>
      </c>
      <c r="C203" s="119" t="s">
        <v>217</v>
      </c>
      <c r="D203" s="112" t="str">
        <f t="shared" si="72"/>
        <v>N/A</v>
      </c>
      <c r="E203" s="119">
        <v>3.9938482895999998</v>
      </c>
      <c r="F203" s="112" t="str">
        <f t="shared" si="73"/>
        <v>N/A</v>
      </c>
      <c r="G203" s="119">
        <v>7.5371508343000002</v>
      </c>
      <c r="H203" s="112" t="str">
        <f t="shared" si="74"/>
        <v>N/A</v>
      </c>
      <c r="I203" s="114" t="s">
        <v>217</v>
      </c>
      <c r="J203" s="114">
        <v>88.72</v>
      </c>
      <c r="K203" s="115" t="s">
        <v>732</v>
      </c>
      <c r="L203" s="116" t="str">
        <f t="shared" si="71"/>
        <v>No</v>
      </c>
    </row>
    <row r="204" spans="1:12" ht="25" x14ac:dyDescent="0.25">
      <c r="A204" s="2" t="s">
        <v>1707</v>
      </c>
      <c r="B204" s="117" t="s">
        <v>217</v>
      </c>
      <c r="C204" s="119" t="s">
        <v>217</v>
      </c>
      <c r="D204" s="112" t="str">
        <f t="shared" si="72"/>
        <v>N/A</v>
      </c>
      <c r="E204" s="119">
        <v>0.2470211159</v>
      </c>
      <c r="F204" s="112" t="str">
        <f t="shared" si="73"/>
        <v>N/A</v>
      </c>
      <c r="G204" s="119">
        <v>0.2726786437</v>
      </c>
      <c r="H204" s="112" t="str">
        <f t="shared" si="74"/>
        <v>N/A</v>
      </c>
      <c r="I204" s="114" t="s">
        <v>217</v>
      </c>
      <c r="J204" s="114">
        <v>10.39</v>
      </c>
      <c r="K204" s="115" t="s">
        <v>732</v>
      </c>
      <c r="L204" s="116" t="str">
        <f t="shared" si="71"/>
        <v>Yes</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0.52874767779999998</v>
      </c>
      <c r="F206" s="112" t="str">
        <f t="shared" si="73"/>
        <v>N/A</v>
      </c>
      <c r="G206" s="119">
        <v>2.6537242162000001</v>
      </c>
      <c r="H206" s="112" t="str">
        <f t="shared" si="74"/>
        <v>N/A</v>
      </c>
      <c r="I206" s="114" t="s">
        <v>217</v>
      </c>
      <c r="J206" s="114">
        <v>401.9</v>
      </c>
      <c r="K206" s="115" t="s">
        <v>732</v>
      </c>
      <c r="L206" s="116" t="str">
        <f t="shared" si="71"/>
        <v>No</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11.378622805999999</v>
      </c>
      <c r="F208" s="112" t="str">
        <f t="shared" si="73"/>
        <v>N/A</v>
      </c>
      <c r="G208" s="119">
        <v>10.517045677</v>
      </c>
      <c r="H208" s="112" t="str">
        <f t="shared" si="74"/>
        <v>N/A</v>
      </c>
      <c r="I208" s="114" t="s">
        <v>217</v>
      </c>
      <c r="J208" s="114">
        <v>-7.57</v>
      </c>
      <c r="K208" s="115" t="s">
        <v>732</v>
      </c>
      <c r="L208" s="116" t="str">
        <f t="shared" si="71"/>
        <v>Yes</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18.156392267000001</v>
      </c>
      <c r="F210" s="112" t="str">
        <f t="shared" si="73"/>
        <v>N/A</v>
      </c>
      <c r="G210" s="119">
        <v>12.704345897</v>
      </c>
      <c r="H210" s="112" t="str">
        <f t="shared" si="74"/>
        <v>N/A</v>
      </c>
      <c r="I210" s="114" t="s">
        <v>217</v>
      </c>
      <c r="J210" s="114">
        <v>-30</v>
      </c>
      <c r="K210" s="115" t="s">
        <v>732</v>
      </c>
      <c r="L210" s="116" t="str">
        <f t="shared" si="71"/>
        <v>Yes</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2.1775966099999999E-2</v>
      </c>
      <c r="F212" s="112" t="str">
        <f t="shared" si="73"/>
        <v>N/A</v>
      </c>
      <c r="G212" s="119">
        <v>9.6546505399999996E-2</v>
      </c>
      <c r="H212" s="112" t="str">
        <f t="shared" si="74"/>
        <v>N/A</v>
      </c>
      <c r="I212" s="114" t="s">
        <v>217</v>
      </c>
      <c r="J212" s="114">
        <v>343.4</v>
      </c>
      <c r="K212" s="115" t="s">
        <v>732</v>
      </c>
      <c r="L212" s="116" t="str">
        <f t="shared" si="71"/>
        <v>No</v>
      </c>
    </row>
    <row r="213" spans="1:12" ht="26.25" customHeight="1" x14ac:dyDescent="0.25">
      <c r="A213" s="2" t="s">
        <v>1716</v>
      </c>
      <c r="B213" s="117" t="s">
        <v>217</v>
      </c>
      <c r="C213" s="119" t="s">
        <v>217</v>
      </c>
      <c r="D213" s="112" t="str">
        <f t="shared" si="72"/>
        <v>N/A</v>
      </c>
      <c r="E213" s="119">
        <v>0.30078053230000001</v>
      </c>
      <c r="F213" s="112" t="str">
        <f t="shared" si="73"/>
        <v>N/A</v>
      </c>
      <c r="G213" s="119">
        <v>0.29746761129999999</v>
      </c>
      <c r="H213" s="112" t="str">
        <f t="shared" si="74"/>
        <v>N/A</v>
      </c>
      <c r="I213" s="114" t="s">
        <v>217</v>
      </c>
      <c r="J213" s="114">
        <v>-1.1000000000000001</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28232</v>
      </c>
      <c r="D6" s="11" t="str">
        <f t="shared" ref="D6:D39" si="0">IF($B6="N/A","N/A",IF(C6&gt;10,"No",IF(C6&lt;-10,"No","Yes")))</f>
        <v>N/A</v>
      </c>
      <c r="E6" s="1">
        <v>35581</v>
      </c>
      <c r="F6" s="11" t="str">
        <f t="shared" ref="F6:F39" si="1">IF($B6="N/A","N/A",IF(E6&gt;10,"No",IF(E6&lt;-10,"No","Yes")))</f>
        <v>N/A</v>
      </c>
      <c r="G6" s="1">
        <v>41196</v>
      </c>
      <c r="H6" s="11" t="str">
        <f t="shared" ref="H6:H39" si="2">IF($B6="N/A","N/A",IF(G6&gt;10,"No",IF(G6&lt;-10,"No","Yes")))</f>
        <v>N/A</v>
      </c>
      <c r="I6" s="12">
        <v>26.03</v>
      </c>
      <c r="J6" s="12">
        <v>15.78</v>
      </c>
      <c r="K6" s="41" t="s">
        <v>732</v>
      </c>
      <c r="L6" s="9" t="str">
        <f t="shared" ref="L6:L39" si="3">IF(J6="Div by 0", "N/A", IF(K6="N/A","N/A", IF(J6&gt;VALUE(MID(K6,1,2)), "No", IF(J6&lt;-1*VALUE(MID(K6,1,2)), "No", "Yes"))))</f>
        <v>Yes</v>
      </c>
    </row>
    <row r="7" spans="1:12" x14ac:dyDescent="0.25">
      <c r="A7" s="16" t="s">
        <v>4</v>
      </c>
      <c r="B7" s="33" t="s">
        <v>217</v>
      </c>
      <c r="C7" s="34">
        <v>23250</v>
      </c>
      <c r="D7" s="11" t="str">
        <f t="shared" si="0"/>
        <v>N/A</v>
      </c>
      <c r="E7" s="34">
        <v>21978</v>
      </c>
      <c r="F7" s="11" t="str">
        <f t="shared" si="1"/>
        <v>N/A</v>
      </c>
      <c r="G7" s="34">
        <v>27648</v>
      </c>
      <c r="H7" s="11" t="str">
        <f t="shared" si="2"/>
        <v>N/A</v>
      </c>
      <c r="I7" s="12">
        <v>-5.47</v>
      </c>
      <c r="J7" s="12">
        <v>25.8</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67.113311972000005</v>
      </c>
      <c r="H8" s="11" t="str">
        <f t="shared" si="2"/>
        <v>N/A</v>
      </c>
      <c r="I8" s="12" t="s">
        <v>217</v>
      </c>
      <c r="J8" s="12" t="s">
        <v>217</v>
      </c>
      <c r="K8" s="41" t="s">
        <v>732</v>
      </c>
      <c r="L8" s="9" t="str">
        <f t="shared" si="3"/>
        <v>No</v>
      </c>
    </row>
    <row r="9" spans="1:12" x14ac:dyDescent="0.25">
      <c r="A9" s="16" t="s">
        <v>83</v>
      </c>
      <c r="B9" s="33" t="s">
        <v>217</v>
      </c>
      <c r="C9" s="34">
        <v>23561.439999999999</v>
      </c>
      <c r="D9" s="11" t="str">
        <f t="shared" si="0"/>
        <v>N/A</v>
      </c>
      <c r="E9" s="34">
        <v>27160.95</v>
      </c>
      <c r="F9" s="11" t="str">
        <f t="shared" si="1"/>
        <v>N/A</v>
      </c>
      <c r="G9" s="34">
        <v>31561.02</v>
      </c>
      <c r="H9" s="11" t="str">
        <f t="shared" si="2"/>
        <v>N/A</v>
      </c>
      <c r="I9" s="12">
        <v>15.28</v>
      </c>
      <c r="J9" s="12">
        <v>16.2</v>
      </c>
      <c r="K9" s="41" t="s">
        <v>732</v>
      </c>
      <c r="L9" s="9" t="str">
        <f t="shared" si="3"/>
        <v>Yes</v>
      </c>
    </row>
    <row r="10" spans="1:12" x14ac:dyDescent="0.25">
      <c r="A10" s="16" t="s">
        <v>100</v>
      </c>
      <c r="B10" s="33" t="s">
        <v>217</v>
      </c>
      <c r="C10" s="34">
        <v>877</v>
      </c>
      <c r="D10" s="11" t="str">
        <f t="shared" si="0"/>
        <v>N/A</v>
      </c>
      <c r="E10" s="34">
        <v>2874</v>
      </c>
      <c r="F10" s="11" t="str">
        <f t="shared" si="1"/>
        <v>N/A</v>
      </c>
      <c r="G10" s="34">
        <v>3046</v>
      </c>
      <c r="H10" s="11" t="str">
        <f t="shared" si="2"/>
        <v>N/A</v>
      </c>
      <c r="I10" s="12">
        <v>227.7</v>
      </c>
      <c r="J10" s="12">
        <v>5.9850000000000003</v>
      </c>
      <c r="K10" s="41" t="s">
        <v>732</v>
      </c>
      <c r="L10" s="9" t="str">
        <f t="shared" si="3"/>
        <v>Yes</v>
      </c>
    </row>
    <row r="11" spans="1:12" x14ac:dyDescent="0.25">
      <c r="A11" s="16" t="s">
        <v>983</v>
      </c>
      <c r="B11" s="33" t="s">
        <v>217</v>
      </c>
      <c r="C11" s="34">
        <v>121</v>
      </c>
      <c r="D11" s="11" t="str">
        <f t="shared" si="0"/>
        <v>N/A</v>
      </c>
      <c r="E11" s="34">
        <v>110</v>
      </c>
      <c r="F11" s="11" t="str">
        <f t="shared" si="1"/>
        <v>N/A</v>
      </c>
      <c r="G11" s="34">
        <v>95</v>
      </c>
      <c r="H11" s="11" t="str">
        <f t="shared" si="2"/>
        <v>N/A</v>
      </c>
      <c r="I11" s="12">
        <v>-9.09</v>
      </c>
      <c r="J11" s="12">
        <v>-13.6</v>
      </c>
      <c r="K11" s="41" t="s">
        <v>732</v>
      </c>
      <c r="L11" s="9" t="str">
        <f t="shared" si="3"/>
        <v>Yes</v>
      </c>
    </row>
    <row r="12" spans="1:12" x14ac:dyDescent="0.25">
      <c r="A12" s="16" t="s">
        <v>984</v>
      </c>
      <c r="B12" s="33" t="s">
        <v>217</v>
      </c>
      <c r="C12" s="34">
        <v>39</v>
      </c>
      <c r="D12" s="11" t="str">
        <f t="shared" si="0"/>
        <v>N/A</v>
      </c>
      <c r="E12" s="34">
        <v>38</v>
      </c>
      <c r="F12" s="11" t="str">
        <f t="shared" si="1"/>
        <v>N/A</v>
      </c>
      <c r="G12" s="34">
        <v>39</v>
      </c>
      <c r="H12" s="11" t="str">
        <f t="shared" si="2"/>
        <v>N/A</v>
      </c>
      <c r="I12" s="12">
        <v>-2.56</v>
      </c>
      <c r="J12" s="12">
        <v>2.6320000000000001</v>
      </c>
      <c r="K12" s="41" t="s">
        <v>732</v>
      </c>
      <c r="L12" s="9" t="str">
        <f t="shared" si="3"/>
        <v>Yes</v>
      </c>
    </row>
    <row r="13" spans="1:12" x14ac:dyDescent="0.25">
      <c r="A13" s="16" t="s">
        <v>985</v>
      </c>
      <c r="B13" s="33" t="s">
        <v>217</v>
      </c>
      <c r="C13" s="34">
        <v>33</v>
      </c>
      <c r="D13" s="11" t="str">
        <f t="shared" si="0"/>
        <v>N/A</v>
      </c>
      <c r="E13" s="34">
        <v>11</v>
      </c>
      <c r="F13" s="11" t="str">
        <f t="shared" si="1"/>
        <v>N/A</v>
      </c>
      <c r="G13" s="34">
        <v>11</v>
      </c>
      <c r="H13" s="11" t="str">
        <f t="shared" si="2"/>
        <v>N/A</v>
      </c>
      <c r="I13" s="12">
        <v>-90.9</v>
      </c>
      <c r="J13" s="12">
        <v>-66.7</v>
      </c>
      <c r="K13" s="41" t="s">
        <v>732</v>
      </c>
      <c r="L13" s="9" t="str">
        <f t="shared" si="3"/>
        <v>No</v>
      </c>
    </row>
    <row r="14" spans="1:12" x14ac:dyDescent="0.25">
      <c r="A14" s="16" t="s">
        <v>986</v>
      </c>
      <c r="B14" s="33" t="s">
        <v>217</v>
      </c>
      <c r="C14" s="34">
        <v>684</v>
      </c>
      <c r="D14" s="11" t="str">
        <f t="shared" si="0"/>
        <v>N/A</v>
      </c>
      <c r="E14" s="34">
        <v>586</v>
      </c>
      <c r="F14" s="11" t="str">
        <f t="shared" si="1"/>
        <v>N/A</v>
      </c>
      <c r="G14" s="34">
        <v>634</v>
      </c>
      <c r="H14" s="11" t="str">
        <f t="shared" si="2"/>
        <v>N/A</v>
      </c>
      <c r="I14" s="12">
        <v>-14.3</v>
      </c>
      <c r="J14" s="12">
        <v>8.1910000000000007</v>
      </c>
      <c r="K14" s="41" t="s">
        <v>732</v>
      </c>
      <c r="L14" s="9" t="str">
        <f t="shared" si="3"/>
        <v>Yes</v>
      </c>
    </row>
    <row r="15" spans="1:12" x14ac:dyDescent="0.25">
      <c r="A15" s="4" t="s">
        <v>987</v>
      </c>
      <c r="B15" s="33" t="s">
        <v>217</v>
      </c>
      <c r="C15" s="34">
        <v>0</v>
      </c>
      <c r="D15" s="11" t="str">
        <f t="shared" si="0"/>
        <v>N/A</v>
      </c>
      <c r="E15" s="34">
        <v>2137</v>
      </c>
      <c r="F15" s="11" t="str">
        <f t="shared" si="1"/>
        <v>N/A</v>
      </c>
      <c r="G15" s="34">
        <v>2277</v>
      </c>
      <c r="H15" s="11" t="str">
        <f t="shared" si="2"/>
        <v>N/A</v>
      </c>
      <c r="I15" s="12" t="s">
        <v>1742</v>
      </c>
      <c r="J15" s="12">
        <v>6.5510000000000002</v>
      </c>
      <c r="K15" s="41" t="s">
        <v>732</v>
      </c>
      <c r="L15" s="9" t="str">
        <f t="shared" si="3"/>
        <v>Yes</v>
      </c>
    </row>
    <row r="16" spans="1:12" x14ac:dyDescent="0.25">
      <c r="A16" s="4" t="s">
        <v>102</v>
      </c>
      <c r="B16" s="33" t="s">
        <v>217</v>
      </c>
      <c r="C16" s="34">
        <v>19008</v>
      </c>
      <c r="D16" s="11" t="str">
        <f t="shared" si="0"/>
        <v>N/A</v>
      </c>
      <c r="E16" s="34">
        <v>18998</v>
      </c>
      <c r="F16" s="11" t="str">
        <f t="shared" si="1"/>
        <v>N/A</v>
      </c>
      <c r="G16" s="34">
        <v>19096</v>
      </c>
      <c r="H16" s="11" t="str">
        <f t="shared" si="2"/>
        <v>N/A</v>
      </c>
      <c r="I16" s="12">
        <v>-5.2999999999999999E-2</v>
      </c>
      <c r="J16" s="12">
        <v>0.51580000000000004</v>
      </c>
      <c r="K16" s="41" t="s">
        <v>732</v>
      </c>
      <c r="L16" s="9" t="str">
        <f t="shared" si="3"/>
        <v>Yes</v>
      </c>
    </row>
    <row r="17" spans="1:12" x14ac:dyDescent="0.25">
      <c r="A17" s="4" t="s">
        <v>988</v>
      </c>
      <c r="B17" s="33" t="s">
        <v>217</v>
      </c>
      <c r="C17" s="34">
        <v>14797</v>
      </c>
      <c r="D17" s="11" t="str">
        <f t="shared" si="0"/>
        <v>N/A</v>
      </c>
      <c r="E17" s="34">
        <v>14900</v>
      </c>
      <c r="F17" s="11" t="str">
        <f t="shared" si="1"/>
        <v>N/A</v>
      </c>
      <c r="G17" s="34">
        <v>15210</v>
      </c>
      <c r="H17" s="11" t="str">
        <f t="shared" si="2"/>
        <v>N/A</v>
      </c>
      <c r="I17" s="12">
        <v>0.69610000000000005</v>
      </c>
      <c r="J17" s="12">
        <v>2.081</v>
      </c>
      <c r="K17" s="41" t="s">
        <v>732</v>
      </c>
      <c r="L17" s="9" t="str">
        <f t="shared" si="3"/>
        <v>Yes</v>
      </c>
    </row>
    <row r="18" spans="1:12" x14ac:dyDescent="0.25">
      <c r="A18" s="4" t="s">
        <v>989</v>
      </c>
      <c r="B18" s="33" t="s">
        <v>217</v>
      </c>
      <c r="C18" s="34">
        <v>267</v>
      </c>
      <c r="D18" s="11" t="str">
        <f t="shared" si="0"/>
        <v>N/A</v>
      </c>
      <c r="E18" s="34">
        <v>308</v>
      </c>
      <c r="F18" s="11" t="str">
        <f t="shared" si="1"/>
        <v>N/A</v>
      </c>
      <c r="G18" s="34">
        <v>302</v>
      </c>
      <c r="H18" s="11" t="str">
        <f t="shared" si="2"/>
        <v>N/A</v>
      </c>
      <c r="I18" s="12">
        <v>15.36</v>
      </c>
      <c r="J18" s="12">
        <v>-1.95</v>
      </c>
      <c r="K18" s="41" t="s">
        <v>732</v>
      </c>
      <c r="L18" s="9" t="str">
        <f t="shared" si="3"/>
        <v>Yes</v>
      </c>
    </row>
    <row r="19" spans="1:12" x14ac:dyDescent="0.25">
      <c r="A19" s="4" t="s">
        <v>990</v>
      </c>
      <c r="B19" s="33" t="s">
        <v>217</v>
      </c>
      <c r="C19" s="34">
        <v>527</v>
      </c>
      <c r="D19" s="11" t="str">
        <f t="shared" si="0"/>
        <v>N/A</v>
      </c>
      <c r="E19" s="34">
        <v>527</v>
      </c>
      <c r="F19" s="11" t="str">
        <f t="shared" si="1"/>
        <v>N/A</v>
      </c>
      <c r="G19" s="34">
        <v>357</v>
      </c>
      <c r="H19" s="11" t="str">
        <f t="shared" si="2"/>
        <v>N/A</v>
      </c>
      <c r="I19" s="12">
        <v>0</v>
      </c>
      <c r="J19" s="12">
        <v>-32.299999999999997</v>
      </c>
      <c r="K19" s="41" t="s">
        <v>732</v>
      </c>
      <c r="L19" s="9" t="str">
        <f t="shared" si="3"/>
        <v>No</v>
      </c>
    </row>
    <row r="20" spans="1:12" x14ac:dyDescent="0.25">
      <c r="A20" s="4" t="s">
        <v>991</v>
      </c>
      <c r="B20" s="33" t="s">
        <v>217</v>
      </c>
      <c r="C20" s="34">
        <v>3417</v>
      </c>
      <c r="D20" s="11" t="str">
        <f t="shared" si="0"/>
        <v>N/A</v>
      </c>
      <c r="E20" s="34">
        <v>3263</v>
      </c>
      <c r="F20" s="11" t="str">
        <f t="shared" si="1"/>
        <v>N/A</v>
      </c>
      <c r="G20" s="34">
        <v>3227</v>
      </c>
      <c r="H20" s="11" t="str">
        <f t="shared" si="2"/>
        <v>N/A</v>
      </c>
      <c r="I20" s="12">
        <v>-4.51</v>
      </c>
      <c r="J20" s="12">
        <v>-1.1000000000000001</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5545</v>
      </c>
      <c r="D22" s="11" t="str">
        <f t="shared" si="0"/>
        <v>N/A</v>
      </c>
      <c r="E22" s="34">
        <v>8403</v>
      </c>
      <c r="F22" s="11" t="str">
        <f t="shared" si="1"/>
        <v>N/A</v>
      </c>
      <c r="G22" s="34">
        <v>10217</v>
      </c>
      <c r="H22" s="11" t="str">
        <f t="shared" si="2"/>
        <v>N/A</v>
      </c>
      <c r="I22" s="12">
        <v>51.54</v>
      </c>
      <c r="J22" s="12">
        <v>21.59</v>
      </c>
      <c r="K22" s="41" t="s">
        <v>732</v>
      </c>
      <c r="L22" s="9" t="str">
        <f t="shared" si="3"/>
        <v>Yes</v>
      </c>
    </row>
    <row r="23" spans="1:12" x14ac:dyDescent="0.25">
      <c r="A23" s="4" t="s">
        <v>993</v>
      </c>
      <c r="B23" s="33" t="s">
        <v>217</v>
      </c>
      <c r="C23" s="34">
        <v>165</v>
      </c>
      <c r="D23" s="11" t="str">
        <f t="shared" si="0"/>
        <v>N/A</v>
      </c>
      <c r="E23" s="34">
        <v>183</v>
      </c>
      <c r="F23" s="11" t="str">
        <f t="shared" si="1"/>
        <v>N/A</v>
      </c>
      <c r="G23" s="34">
        <v>127</v>
      </c>
      <c r="H23" s="11" t="str">
        <f t="shared" si="2"/>
        <v>N/A</v>
      </c>
      <c r="I23" s="12">
        <v>10.91</v>
      </c>
      <c r="J23" s="12">
        <v>-30.6</v>
      </c>
      <c r="K23" s="41" t="s">
        <v>732</v>
      </c>
      <c r="L23" s="9" t="str">
        <f t="shared" si="3"/>
        <v>No</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1288</v>
      </c>
      <c r="D26" s="11" t="str">
        <f t="shared" si="0"/>
        <v>N/A</v>
      </c>
      <c r="E26" s="34">
        <v>1557</v>
      </c>
      <c r="F26" s="11" t="str">
        <f t="shared" si="1"/>
        <v>N/A</v>
      </c>
      <c r="G26" s="34">
        <v>2018</v>
      </c>
      <c r="H26" s="11" t="str">
        <f t="shared" si="2"/>
        <v>N/A</v>
      </c>
      <c r="I26" s="12">
        <v>20.89</v>
      </c>
      <c r="J26" s="12">
        <v>29.61</v>
      </c>
      <c r="K26" s="41" t="s">
        <v>732</v>
      </c>
      <c r="L26" s="9" t="str">
        <f t="shared" si="3"/>
        <v>Yes</v>
      </c>
    </row>
    <row r="27" spans="1:12" x14ac:dyDescent="0.25">
      <c r="A27" s="4" t="s">
        <v>997</v>
      </c>
      <c r="B27" s="33" t="s">
        <v>217</v>
      </c>
      <c r="C27" s="34">
        <v>363</v>
      </c>
      <c r="D27" s="11" t="str">
        <f t="shared" si="0"/>
        <v>N/A</v>
      </c>
      <c r="E27" s="34">
        <v>436</v>
      </c>
      <c r="F27" s="11" t="str">
        <f t="shared" si="1"/>
        <v>N/A</v>
      </c>
      <c r="G27" s="34">
        <v>386</v>
      </c>
      <c r="H27" s="11" t="str">
        <f t="shared" si="2"/>
        <v>N/A</v>
      </c>
      <c r="I27" s="12">
        <v>20.11</v>
      </c>
      <c r="J27" s="12">
        <v>-11.5</v>
      </c>
      <c r="K27" s="41" t="s">
        <v>732</v>
      </c>
      <c r="L27" s="9" t="str">
        <f t="shared" si="3"/>
        <v>Yes</v>
      </c>
    </row>
    <row r="28" spans="1:12" x14ac:dyDescent="0.25">
      <c r="A28" s="48" t="s">
        <v>998</v>
      </c>
      <c r="B28" s="33" t="s">
        <v>217</v>
      </c>
      <c r="C28" s="34">
        <v>1286</v>
      </c>
      <c r="D28" s="11" t="str">
        <f t="shared" si="0"/>
        <v>N/A</v>
      </c>
      <c r="E28" s="34">
        <v>1141</v>
      </c>
      <c r="F28" s="11" t="str">
        <f t="shared" si="1"/>
        <v>N/A</v>
      </c>
      <c r="G28" s="34">
        <v>1279</v>
      </c>
      <c r="H28" s="11" t="str">
        <f t="shared" si="2"/>
        <v>N/A</v>
      </c>
      <c r="I28" s="12">
        <v>-11.3</v>
      </c>
      <c r="J28" s="12">
        <v>12.09</v>
      </c>
      <c r="K28" s="41" t="s">
        <v>732</v>
      </c>
      <c r="L28" s="9" t="str">
        <f t="shared" si="3"/>
        <v>Yes</v>
      </c>
    </row>
    <row r="29" spans="1:12" x14ac:dyDescent="0.25">
      <c r="A29" s="48" t="s">
        <v>999</v>
      </c>
      <c r="B29" s="33" t="s">
        <v>217</v>
      </c>
      <c r="C29" s="34">
        <v>2443</v>
      </c>
      <c r="D29" s="11" t="str">
        <f t="shared" si="0"/>
        <v>N/A</v>
      </c>
      <c r="E29" s="34">
        <v>5086</v>
      </c>
      <c r="F29" s="11" t="str">
        <f t="shared" si="1"/>
        <v>N/A</v>
      </c>
      <c r="G29" s="34">
        <v>6407</v>
      </c>
      <c r="H29" s="11" t="str">
        <f t="shared" si="2"/>
        <v>N/A</v>
      </c>
      <c r="I29" s="12">
        <v>108.2</v>
      </c>
      <c r="J29" s="12">
        <v>25.97</v>
      </c>
      <c r="K29" s="41" t="s">
        <v>732</v>
      </c>
      <c r="L29" s="9" t="str">
        <f t="shared" si="3"/>
        <v>Yes</v>
      </c>
    </row>
    <row r="30" spans="1:12" x14ac:dyDescent="0.25">
      <c r="A30" s="48" t="s">
        <v>106</v>
      </c>
      <c r="B30" s="33" t="s">
        <v>217</v>
      </c>
      <c r="C30" s="34">
        <v>2802</v>
      </c>
      <c r="D30" s="11" t="str">
        <f t="shared" si="0"/>
        <v>N/A</v>
      </c>
      <c r="E30" s="34">
        <v>5306</v>
      </c>
      <c r="F30" s="11" t="str">
        <f t="shared" si="1"/>
        <v>N/A</v>
      </c>
      <c r="G30" s="34">
        <v>8837</v>
      </c>
      <c r="H30" s="11" t="str">
        <f t="shared" si="2"/>
        <v>N/A</v>
      </c>
      <c r="I30" s="12">
        <v>89.36</v>
      </c>
      <c r="J30" s="12">
        <v>66.55</v>
      </c>
      <c r="K30" s="41" t="s">
        <v>732</v>
      </c>
      <c r="L30" s="9" t="str">
        <f t="shared" si="3"/>
        <v>No</v>
      </c>
    </row>
    <row r="31" spans="1:12" x14ac:dyDescent="0.25">
      <c r="A31" s="42" t="s">
        <v>1000</v>
      </c>
      <c r="B31" s="33" t="s">
        <v>217</v>
      </c>
      <c r="C31" s="34">
        <v>116</v>
      </c>
      <c r="D31" s="11" t="str">
        <f t="shared" si="0"/>
        <v>N/A</v>
      </c>
      <c r="E31" s="34">
        <v>136</v>
      </c>
      <c r="F31" s="11" t="str">
        <f t="shared" si="1"/>
        <v>N/A</v>
      </c>
      <c r="G31" s="34">
        <v>109</v>
      </c>
      <c r="H31" s="11" t="str">
        <f t="shared" si="2"/>
        <v>N/A</v>
      </c>
      <c r="I31" s="12">
        <v>17.239999999999998</v>
      </c>
      <c r="J31" s="12">
        <v>-19.899999999999999</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11</v>
      </c>
      <c r="D33" s="11" t="str">
        <f t="shared" si="0"/>
        <v>N/A</v>
      </c>
      <c r="E33" s="34">
        <v>11</v>
      </c>
      <c r="F33" s="11" t="str">
        <f t="shared" si="1"/>
        <v>N/A</v>
      </c>
      <c r="G33" s="34">
        <v>11</v>
      </c>
      <c r="H33" s="11" t="str">
        <f t="shared" si="2"/>
        <v>N/A</v>
      </c>
      <c r="I33" s="12">
        <v>200</v>
      </c>
      <c r="J33" s="12">
        <v>-50</v>
      </c>
      <c r="K33" s="41" t="s">
        <v>732</v>
      </c>
      <c r="L33" s="9" t="str">
        <f t="shared" si="3"/>
        <v>No</v>
      </c>
    </row>
    <row r="34" spans="1:12" x14ac:dyDescent="0.25">
      <c r="A34" s="42" t="s">
        <v>1003</v>
      </c>
      <c r="B34" s="33" t="s">
        <v>217</v>
      </c>
      <c r="C34" s="34">
        <v>122</v>
      </c>
      <c r="D34" s="11" t="str">
        <f t="shared" si="0"/>
        <v>N/A</v>
      </c>
      <c r="E34" s="34">
        <v>170</v>
      </c>
      <c r="F34" s="11" t="str">
        <f t="shared" si="1"/>
        <v>N/A</v>
      </c>
      <c r="G34" s="34">
        <v>169</v>
      </c>
      <c r="H34" s="11" t="str">
        <f t="shared" si="2"/>
        <v>N/A</v>
      </c>
      <c r="I34" s="12">
        <v>39.340000000000003</v>
      </c>
      <c r="J34" s="12">
        <v>-0.58799999999999997</v>
      </c>
      <c r="K34" s="41" t="s">
        <v>732</v>
      </c>
      <c r="L34" s="9" t="str">
        <f t="shared" si="3"/>
        <v>Yes</v>
      </c>
    </row>
    <row r="35" spans="1:12" x14ac:dyDescent="0.25">
      <c r="A35" s="42" t="s">
        <v>1004</v>
      </c>
      <c r="B35" s="33" t="s">
        <v>217</v>
      </c>
      <c r="C35" s="34">
        <v>839</v>
      </c>
      <c r="D35" s="11" t="str">
        <f t="shared" si="0"/>
        <v>N/A</v>
      </c>
      <c r="E35" s="34">
        <v>854</v>
      </c>
      <c r="F35" s="11" t="str">
        <f t="shared" si="1"/>
        <v>N/A</v>
      </c>
      <c r="G35" s="34">
        <v>965</v>
      </c>
      <c r="H35" s="11" t="str">
        <f t="shared" si="2"/>
        <v>N/A</v>
      </c>
      <c r="I35" s="12">
        <v>1.788</v>
      </c>
      <c r="J35" s="12">
        <v>13</v>
      </c>
      <c r="K35" s="41" t="s">
        <v>732</v>
      </c>
      <c r="L35" s="9" t="str">
        <f t="shared" si="3"/>
        <v>Yes</v>
      </c>
    </row>
    <row r="36" spans="1:12" x14ac:dyDescent="0.25">
      <c r="A36" s="42" t="s">
        <v>1005</v>
      </c>
      <c r="B36" s="33" t="s">
        <v>217</v>
      </c>
      <c r="C36" s="34">
        <v>1723</v>
      </c>
      <c r="D36" s="11" t="str">
        <f t="shared" si="0"/>
        <v>N/A</v>
      </c>
      <c r="E36" s="34">
        <v>4140</v>
      </c>
      <c r="F36" s="11" t="str">
        <f t="shared" si="1"/>
        <v>N/A</v>
      </c>
      <c r="G36" s="34">
        <v>7591</v>
      </c>
      <c r="H36" s="11" t="str">
        <f t="shared" si="2"/>
        <v>N/A</v>
      </c>
      <c r="I36" s="12">
        <v>140.30000000000001</v>
      </c>
      <c r="J36" s="12">
        <v>83.36</v>
      </c>
      <c r="K36" s="41" t="s">
        <v>732</v>
      </c>
      <c r="L36" s="9" t="str">
        <f t="shared" si="3"/>
        <v>No</v>
      </c>
    </row>
    <row r="37" spans="1:12" x14ac:dyDescent="0.25">
      <c r="A37" s="42" t="s">
        <v>122</v>
      </c>
      <c r="B37" s="33" t="s">
        <v>217</v>
      </c>
      <c r="C37" s="34">
        <v>330</v>
      </c>
      <c r="D37" s="11" t="str">
        <f t="shared" si="0"/>
        <v>N/A</v>
      </c>
      <c r="E37" s="34">
        <v>692</v>
      </c>
      <c r="F37" s="11" t="str">
        <f t="shared" si="1"/>
        <v>N/A</v>
      </c>
      <c r="G37" s="34">
        <v>631</v>
      </c>
      <c r="H37" s="11" t="str">
        <f t="shared" si="2"/>
        <v>N/A</v>
      </c>
      <c r="I37" s="12">
        <v>109.7</v>
      </c>
      <c r="J37" s="12">
        <v>-8.82</v>
      </c>
      <c r="K37" s="41" t="s">
        <v>732</v>
      </c>
      <c r="L37" s="9" t="str">
        <f t="shared" si="3"/>
        <v>Yes</v>
      </c>
    </row>
    <row r="38" spans="1:12" x14ac:dyDescent="0.25">
      <c r="A38" s="42" t="s">
        <v>84</v>
      </c>
      <c r="B38" s="33" t="s">
        <v>217</v>
      </c>
      <c r="C38" s="43">
        <v>356250369</v>
      </c>
      <c r="D38" s="11" t="str">
        <f t="shared" si="0"/>
        <v>N/A</v>
      </c>
      <c r="E38" s="43">
        <v>298833078</v>
      </c>
      <c r="F38" s="11" t="str">
        <f t="shared" si="1"/>
        <v>N/A</v>
      </c>
      <c r="G38" s="43">
        <v>285781995</v>
      </c>
      <c r="H38" s="11" t="str">
        <f t="shared" si="2"/>
        <v>N/A</v>
      </c>
      <c r="I38" s="12">
        <v>-16.100000000000001</v>
      </c>
      <c r="J38" s="12">
        <v>-4.37</v>
      </c>
      <c r="K38" s="41" t="s">
        <v>732</v>
      </c>
      <c r="L38" s="9" t="str">
        <f t="shared" si="3"/>
        <v>Yes</v>
      </c>
    </row>
    <row r="39" spans="1:12" x14ac:dyDescent="0.25">
      <c r="A39" s="42" t="s">
        <v>1287</v>
      </c>
      <c r="B39" s="33" t="s">
        <v>217</v>
      </c>
      <c r="C39" s="43">
        <v>12618.672747000001</v>
      </c>
      <c r="D39" s="11" t="str">
        <f t="shared" si="0"/>
        <v>N/A</v>
      </c>
      <c r="E39" s="43">
        <v>8398.6700204999997</v>
      </c>
      <c r="F39" s="11" t="str">
        <f t="shared" si="1"/>
        <v>N/A</v>
      </c>
      <c r="G39" s="43">
        <v>6937.1296971000002</v>
      </c>
      <c r="H39" s="11" t="str">
        <f t="shared" si="2"/>
        <v>N/A</v>
      </c>
      <c r="I39" s="12">
        <v>-33.4</v>
      </c>
      <c r="J39" s="12">
        <v>-17.399999999999999</v>
      </c>
      <c r="K39" s="41" t="s">
        <v>732</v>
      </c>
      <c r="L39" s="9" t="str">
        <f t="shared" si="3"/>
        <v>Yes</v>
      </c>
    </row>
    <row r="40" spans="1:12" x14ac:dyDescent="0.25">
      <c r="A40" s="42" t="s">
        <v>1288</v>
      </c>
      <c r="B40" s="33" t="s">
        <v>217</v>
      </c>
      <c r="C40" s="43">
        <v>15322.596516</v>
      </c>
      <c r="D40" s="11" t="str">
        <f>IF($B40="N/A","N/A",IF(C40&gt;10,"No",IF(C40&lt;-10,"No","Yes")))</f>
        <v>N/A</v>
      </c>
      <c r="E40" s="43">
        <v>13596.918646</v>
      </c>
      <c r="F40" s="11" t="str">
        <f>IF($B40="N/A","N/A",IF(E40&gt;10,"No",IF(E40&lt;-10,"No","Yes")))</f>
        <v>N/A</v>
      </c>
      <c r="G40" s="43">
        <v>10336.443685</v>
      </c>
      <c r="H40" s="11" t="str">
        <f>IF($B40="N/A","N/A",IF(G40&gt;10,"No",IF(G40&lt;-10,"No","Yes")))</f>
        <v>N/A</v>
      </c>
      <c r="I40" s="12">
        <v>-11.3</v>
      </c>
      <c r="J40" s="12">
        <v>-24</v>
      </c>
      <c r="K40" s="41" t="s">
        <v>732</v>
      </c>
      <c r="L40" s="9" t="str">
        <f>IF(J40="Div by 0", "N/A", IF(K40="N/A","N/A", IF(J40&gt;VALUE(MID(K40,1,2)), "No", IF(J40&lt;-1*VALUE(MID(K40,1,2)), "No", "Yes"))))</f>
        <v>Yes</v>
      </c>
    </row>
    <row r="41" spans="1:12" x14ac:dyDescent="0.25">
      <c r="A41" s="42" t="s">
        <v>107</v>
      </c>
      <c r="B41" s="33" t="s">
        <v>217</v>
      </c>
      <c r="C41" s="43">
        <v>85979</v>
      </c>
      <c r="D41" s="11" t="str">
        <f t="shared" ref="D41:D44" si="4">IF($B41="N/A","N/A",IF(C41&gt;10,"No",IF(C41&lt;-10,"No","Yes")))</f>
        <v>N/A</v>
      </c>
      <c r="E41" s="43">
        <v>65722</v>
      </c>
      <c r="F41" s="11" t="str">
        <f t="shared" ref="F41:F44" si="5">IF($B41="N/A","N/A",IF(E41&gt;10,"No",IF(E41&lt;-10,"No","Yes")))</f>
        <v>N/A</v>
      </c>
      <c r="G41" s="43">
        <v>20322</v>
      </c>
      <c r="H41" s="11" t="str">
        <f t="shared" ref="H41:H44" si="6">IF($B41="N/A","N/A",IF(G41&gt;10,"No",IF(G41&lt;-10,"No","Yes")))</f>
        <v>N/A</v>
      </c>
      <c r="I41" s="12">
        <v>-23.6</v>
      </c>
      <c r="J41" s="12">
        <v>-69.099999999999994</v>
      </c>
      <c r="K41" s="41" t="s">
        <v>732</v>
      </c>
      <c r="L41" s="9" t="str">
        <f t="shared" ref="L41:L43" si="7">IF(J41="Div by 0", "N/A", IF(K41="N/A","N/A", IF(J41&gt;VALUE(MID(K41,1,2)), "No", IF(J41&lt;-1*VALUE(MID(K41,1,2)), "No", "Yes"))))</f>
        <v>No</v>
      </c>
    </row>
    <row r="42" spans="1:12" x14ac:dyDescent="0.25">
      <c r="A42" s="42" t="s">
        <v>162</v>
      </c>
      <c r="B42" s="41" t="s">
        <v>221</v>
      </c>
      <c r="C42" s="1">
        <v>162</v>
      </c>
      <c r="D42" s="11" t="str">
        <f>IF($B42="N/A","N/A",IF(C42&gt;0,"No",IF(C42&lt;0,"No","Yes")))</f>
        <v>No</v>
      </c>
      <c r="E42" s="1">
        <v>63</v>
      </c>
      <c r="F42" s="11" t="str">
        <f>IF($B42="N/A","N/A",IF(E42&gt;0,"No",IF(E42&lt;0,"No","Yes")))</f>
        <v>No</v>
      </c>
      <c r="G42" s="1">
        <v>40</v>
      </c>
      <c r="H42" s="11" t="str">
        <f>IF($B42="N/A","N/A",IF(G42&gt;0,"No",IF(G42&lt;0,"No","Yes")))</f>
        <v>No</v>
      </c>
      <c r="I42" s="12">
        <v>-61.1</v>
      </c>
      <c r="J42" s="12">
        <v>-36.5</v>
      </c>
      <c r="K42" s="41" t="s">
        <v>732</v>
      </c>
      <c r="L42" s="9" t="str">
        <f t="shared" si="7"/>
        <v>No</v>
      </c>
    </row>
    <row r="43" spans="1:12" x14ac:dyDescent="0.25">
      <c r="A43" s="42" t="s">
        <v>160</v>
      </c>
      <c r="B43" s="33" t="s">
        <v>217</v>
      </c>
      <c r="C43" s="43">
        <v>85979</v>
      </c>
      <c r="D43" s="11" t="str">
        <f t="shared" si="4"/>
        <v>N/A</v>
      </c>
      <c r="E43" s="43">
        <v>65722</v>
      </c>
      <c r="F43" s="11" t="str">
        <f t="shared" si="5"/>
        <v>N/A</v>
      </c>
      <c r="G43" s="43">
        <v>20322</v>
      </c>
      <c r="H43" s="11" t="str">
        <f t="shared" si="6"/>
        <v>N/A</v>
      </c>
      <c r="I43" s="12">
        <v>-23.6</v>
      </c>
      <c r="J43" s="12">
        <v>-69.099999999999994</v>
      </c>
      <c r="K43" s="41" t="s">
        <v>732</v>
      </c>
      <c r="L43" s="9" t="str">
        <f t="shared" si="7"/>
        <v>No</v>
      </c>
    </row>
    <row r="44" spans="1:12" x14ac:dyDescent="0.25">
      <c r="A44" s="42" t="s">
        <v>1289</v>
      </c>
      <c r="B44" s="33" t="s">
        <v>217</v>
      </c>
      <c r="C44" s="43">
        <v>530.7345679</v>
      </c>
      <c r="D44" s="11" t="str">
        <f t="shared" si="4"/>
        <v>N/A</v>
      </c>
      <c r="E44" s="43">
        <v>1043.2063492</v>
      </c>
      <c r="F44" s="11" t="str">
        <f t="shared" si="5"/>
        <v>N/A</v>
      </c>
      <c r="G44" s="43">
        <v>508.05</v>
      </c>
      <c r="H44" s="11" t="str">
        <f t="shared" si="6"/>
        <v>N/A</v>
      </c>
      <c r="I44" s="12">
        <v>96.56</v>
      </c>
      <c r="J44" s="12">
        <v>-51.3</v>
      </c>
      <c r="K44" s="41" t="s">
        <v>732</v>
      </c>
      <c r="L44" s="9" t="str">
        <f>IF(J44="Div by 0", "N/A", IF(OR(J44="N/A",K44="N/A"),"N/A", IF(J44&gt;VALUE(MID(K44,1,2)), "No", IF(J44&lt;-1*VALUE(MID(K44,1,2)), "No", "Yes"))))</f>
        <v>No</v>
      </c>
    </row>
    <row r="45" spans="1:12" x14ac:dyDescent="0.25">
      <c r="A45" s="42" t="s">
        <v>1290</v>
      </c>
      <c r="B45" s="33" t="s">
        <v>217</v>
      </c>
      <c r="C45" s="43">
        <v>9964.9418471999998</v>
      </c>
      <c r="D45" s="11" t="str">
        <f t="shared" ref="D45:D71" si="8">IF($B45="N/A","N/A",IF(C45&gt;10,"No",IF(C45&lt;-10,"No","Yes")))</f>
        <v>N/A</v>
      </c>
      <c r="E45" s="43">
        <v>2717.8698678000001</v>
      </c>
      <c r="F45" s="11" t="str">
        <f t="shared" ref="F45:F71" si="9">IF($B45="N/A","N/A",IF(E45&gt;10,"No",IF(E45&lt;-10,"No","Yes")))</f>
        <v>N/A</v>
      </c>
      <c r="G45" s="43">
        <v>2616.1162180000001</v>
      </c>
      <c r="H45" s="11" t="str">
        <f t="shared" ref="H45:H71" si="10">IF($B45="N/A","N/A",IF(G45&gt;10,"No",IF(G45&lt;-10,"No","Yes")))</f>
        <v>N/A</v>
      </c>
      <c r="I45" s="12">
        <v>-72.7</v>
      </c>
      <c r="J45" s="12">
        <v>-3.74</v>
      </c>
      <c r="K45" s="41" t="s">
        <v>732</v>
      </c>
      <c r="L45" s="9" t="str">
        <f t="shared" ref="L45:L71" si="11">IF(J45="Div by 0", "N/A", IF(K45="N/A","N/A", IF(J45&gt;VALUE(MID(K45,1,2)), "No", IF(J45&lt;-1*VALUE(MID(K45,1,2)), "No", "Yes"))))</f>
        <v>Yes</v>
      </c>
    </row>
    <row r="46" spans="1:12" x14ac:dyDescent="0.25">
      <c r="A46" s="42" t="s">
        <v>1291</v>
      </c>
      <c r="B46" s="33" t="s">
        <v>217</v>
      </c>
      <c r="C46" s="43">
        <v>4559.0247933999999</v>
      </c>
      <c r="D46" s="11" t="str">
        <f t="shared" si="8"/>
        <v>N/A</v>
      </c>
      <c r="E46" s="43">
        <v>6395.2636364</v>
      </c>
      <c r="F46" s="11" t="str">
        <f t="shared" si="9"/>
        <v>N/A</v>
      </c>
      <c r="G46" s="43">
        <v>5250.9263158000003</v>
      </c>
      <c r="H46" s="11" t="str">
        <f t="shared" si="10"/>
        <v>N/A</v>
      </c>
      <c r="I46" s="12">
        <v>40.28</v>
      </c>
      <c r="J46" s="12">
        <v>-17.899999999999999</v>
      </c>
      <c r="K46" s="41" t="s">
        <v>732</v>
      </c>
      <c r="L46" s="9" t="str">
        <f t="shared" si="11"/>
        <v>Yes</v>
      </c>
    </row>
    <row r="47" spans="1:12" x14ac:dyDescent="0.25">
      <c r="A47" s="42" t="s">
        <v>1292</v>
      </c>
      <c r="B47" s="33" t="s">
        <v>217</v>
      </c>
      <c r="C47" s="43">
        <v>26555.435896999999</v>
      </c>
      <c r="D47" s="11" t="str">
        <f t="shared" si="8"/>
        <v>N/A</v>
      </c>
      <c r="E47" s="43">
        <v>29339.815789</v>
      </c>
      <c r="F47" s="11" t="str">
        <f t="shared" si="9"/>
        <v>N/A</v>
      </c>
      <c r="G47" s="43">
        <v>24974.076923000001</v>
      </c>
      <c r="H47" s="11" t="str">
        <f t="shared" si="10"/>
        <v>N/A</v>
      </c>
      <c r="I47" s="12">
        <v>10.49</v>
      </c>
      <c r="J47" s="12">
        <v>-14.9</v>
      </c>
      <c r="K47" s="41" t="s">
        <v>732</v>
      </c>
      <c r="L47" s="9" t="str">
        <f t="shared" si="11"/>
        <v>Yes</v>
      </c>
    </row>
    <row r="48" spans="1:12" x14ac:dyDescent="0.25">
      <c r="A48" s="42" t="s">
        <v>1293</v>
      </c>
      <c r="B48" s="33" t="s">
        <v>217</v>
      </c>
      <c r="C48" s="43">
        <v>119.54545455</v>
      </c>
      <c r="D48" s="11" t="str">
        <f t="shared" si="8"/>
        <v>N/A</v>
      </c>
      <c r="E48" s="43">
        <v>222.66666667000001</v>
      </c>
      <c r="F48" s="11" t="str">
        <f t="shared" si="9"/>
        <v>N/A</v>
      </c>
      <c r="G48" s="43">
        <v>174</v>
      </c>
      <c r="H48" s="11" t="str">
        <f t="shared" si="10"/>
        <v>N/A</v>
      </c>
      <c r="I48" s="12">
        <v>86.26</v>
      </c>
      <c r="J48" s="12">
        <v>-21.9</v>
      </c>
      <c r="K48" s="41" t="s">
        <v>732</v>
      </c>
      <c r="L48" s="9" t="str">
        <f t="shared" si="11"/>
        <v>Yes</v>
      </c>
    </row>
    <row r="49" spans="1:12" x14ac:dyDescent="0.25">
      <c r="A49" s="42" t="s">
        <v>1294</v>
      </c>
      <c r="B49" s="33" t="s">
        <v>217</v>
      </c>
      <c r="C49" s="43">
        <v>10450.299708</v>
      </c>
      <c r="D49" s="11" t="str">
        <f t="shared" si="8"/>
        <v>N/A</v>
      </c>
      <c r="E49" s="43">
        <v>10156.494881000001</v>
      </c>
      <c r="F49" s="11" t="str">
        <f t="shared" si="9"/>
        <v>N/A</v>
      </c>
      <c r="G49" s="43">
        <v>9963.0299685000009</v>
      </c>
      <c r="H49" s="11" t="str">
        <f t="shared" si="10"/>
        <v>N/A</v>
      </c>
      <c r="I49" s="12">
        <v>-2.81</v>
      </c>
      <c r="J49" s="12">
        <v>-1.9</v>
      </c>
      <c r="K49" s="41" t="s">
        <v>732</v>
      </c>
      <c r="L49" s="9" t="str">
        <f t="shared" si="11"/>
        <v>Yes</v>
      </c>
    </row>
    <row r="50" spans="1:12" x14ac:dyDescent="0.25">
      <c r="A50" s="42" t="s">
        <v>1295</v>
      </c>
      <c r="B50" s="33" t="s">
        <v>217</v>
      </c>
      <c r="C50" s="43" t="s">
        <v>1742</v>
      </c>
      <c r="D50" s="11" t="str">
        <f t="shared" si="8"/>
        <v>N/A</v>
      </c>
      <c r="E50" s="43">
        <v>18.901263452999999</v>
      </c>
      <c r="F50" s="11" t="str">
        <f t="shared" si="9"/>
        <v>N/A</v>
      </c>
      <c r="G50" s="43">
        <v>78.668423364000006</v>
      </c>
      <c r="H50" s="11" t="str">
        <f t="shared" si="10"/>
        <v>N/A</v>
      </c>
      <c r="I50" s="12" t="s">
        <v>1742</v>
      </c>
      <c r="J50" s="12">
        <v>316.2</v>
      </c>
      <c r="K50" s="41" t="s">
        <v>732</v>
      </c>
      <c r="L50" s="9" t="str">
        <f t="shared" si="11"/>
        <v>No</v>
      </c>
    </row>
    <row r="51" spans="1:12" x14ac:dyDescent="0.25">
      <c r="A51" s="42" t="s">
        <v>1296</v>
      </c>
      <c r="B51" s="33" t="s">
        <v>217</v>
      </c>
      <c r="C51" s="43">
        <v>17569.339646</v>
      </c>
      <c r="D51" s="11" t="str">
        <f t="shared" si="8"/>
        <v>N/A</v>
      </c>
      <c r="E51" s="43">
        <v>14796.295926000001</v>
      </c>
      <c r="F51" s="11" t="str">
        <f t="shared" si="9"/>
        <v>N/A</v>
      </c>
      <c r="G51" s="43">
        <v>13553.250209</v>
      </c>
      <c r="H51" s="11" t="str">
        <f t="shared" si="10"/>
        <v>N/A</v>
      </c>
      <c r="I51" s="12">
        <v>-15.8</v>
      </c>
      <c r="J51" s="12">
        <v>-8.4</v>
      </c>
      <c r="K51" s="41" t="s">
        <v>732</v>
      </c>
      <c r="L51" s="9" t="str">
        <f t="shared" si="11"/>
        <v>Yes</v>
      </c>
    </row>
    <row r="52" spans="1:12" x14ac:dyDescent="0.25">
      <c r="A52" s="42" t="s">
        <v>1297</v>
      </c>
      <c r="B52" s="33" t="s">
        <v>217</v>
      </c>
      <c r="C52" s="43">
        <v>17496.042914000001</v>
      </c>
      <c r="D52" s="11" t="str">
        <f t="shared" si="8"/>
        <v>N/A</v>
      </c>
      <c r="E52" s="43">
        <v>14340.931208</v>
      </c>
      <c r="F52" s="11" t="str">
        <f t="shared" si="9"/>
        <v>N/A</v>
      </c>
      <c r="G52" s="43">
        <v>12815.324259999999</v>
      </c>
      <c r="H52" s="11" t="str">
        <f t="shared" si="10"/>
        <v>N/A</v>
      </c>
      <c r="I52" s="12">
        <v>-18</v>
      </c>
      <c r="J52" s="12">
        <v>-10.6</v>
      </c>
      <c r="K52" s="41" t="s">
        <v>732</v>
      </c>
      <c r="L52" s="9" t="str">
        <f t="shared" si="11"/>
        <v>Yes</v>
      </c>
    </row>
    <row r="53" spans="1:12" x14ac:dyDescent="0.25">
      <c r="A53" s="42" t="s">
        <v>1298</v>
      </c>
      <c r="B53" s="33" t="s">
        <v>217</v>
      </c>
      <c r="C53" s="43">
        <v>25902.292135</v>
      </c>
      <c r="D53" s="11" t="str">
        <f t="shared" si="8"/>
        <v>N/A</v>
      </c>
      <c r="E53" s="43">
        <v>31041.938311999998</v>
      </c>
      <c r="F53" s="11" t="str">
        <f t="shared" si="9"/>
        <v>N/A</v>
      </c>
      <c r="G53" s="43">
        <v>26581.711920999998</v>
      </c>
      <c r="H53" s="11" t="str">
        <f t="shared" si="10"/>
        <v>N/A</v>
      </c>
      <c r="I53" s="12">
        <v>19.84</v>
      </c>
      <c r="J53" s="12">
        <v>-14.4</v>
      </c>
      <c r="K53" s="41" t="s">
        <v>732</v>
      </c>
      <c r="L53" s="9" t="str">
        <f t="shared" si="11"/>
        <v>Yes</v>
      </c>
    </row>
    <row r="54" spans="1:12" x14ac:dyDescent="0.25">
      <c r="A54" s="42" t="s">
        <v>1299</v>
      </c>
      <c r="B54" s="33" t="s">
        <v>217</v>
      </c>
      <c r="C54" s="43">
        <v>7899.6451612999999</v>
      </c>
      <c r="D54" s="11" t="str">
        <f t="shared" si="8"/>
        <v>N/A</v>
      </c>
      <c r="E54" s="43">
        <v>2080.4705881999998</v>
      </c>
      <c r="F54" s="11" t="str">
        <f t="shared" si="9"/>
        <v>N/A</v>
      </c>
      <c r="G54" s="43">
        <v>4584.4845937999999</v>
      </c>
      <c r="H54" s="11" t="str">
        <f t="shared" si="10"/>
        <v>N/A</v>
      </c>
      <c r="I54" s="12">
        <v>-73.7</v>
      </c>
      <c r="J54" s="12">
        <v>120.4</v>
      </c>
      <c r="K54" s="41" t="s">
        <v>732</v>
      </c>
      <c r="L54" s="9" t="str">
        <f t="shared" si="11"/>
        <v>No</v>
      </c>
    </row>
    <row r="55" spans="1:12" x14ac:dyDescent="0.25">
      <c r="A55" s="42" t="s">
        <v>1300</v>
      </c>
      <c r="B55" s="33" t="s">
        <v>217</v>
      </c>
      <c r="C55" s="43">
        <v>18726.964004000001</v>
      </c>
      <c r="D55" s="11" t="str">
        <f t="shared" si="8"/>
        <v>N/A</v>
      </c>
      <c r="E55" s="43">
        <v>17395.902544</v>
      </c>
      <c r="F55" s="11" t="str">
        <f t="shared" si="9"/>
        <v>N/A</v>
      </c>
      <c r="G55" s="43">
        <v>16804.290671999999</v>
      </c>
      <c r="H55" s="11" t="str">
        <f t="shared" si="10"/>
        <v>N/A</v>
      </c>
      <c r="I55" s="12">
        <v>-7.11</v>
      </c>
      <c r="J55" s="12">
        <v>-3.4</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2245.3316500999999</v>
      </c>
      <c r="D57" s="11" t="str">
        <f t="shared" si="8"/>
        <v>N/A</v>
      </c>
      <c r="E57" s="43">
        <v>906.11864809999997</v>
      </c>
      <c r="F57" s="11" t="str">
        <f t="shared" si="9"/>
        <v>N/A</v>
      </c>
      <c r="G57" s="43">
        <v>1156.1057062</v>
      </c>
      <c r="H57" s="11" t="str">
        <f t="shared" si="10"/>
        <v>N/A</v>
      </c>
      <c r="I57" s="12">
        <v>-59.6</v>
      </c>
      <c r="J57" s="12">
        <v>27.59</v>
      </c>
      <c r="K57" s="41" t="s">
        <v>732</v>
      </c>
      <c r="L57" s="9" t="str">
        <f t="shared" si="11"/>
        <v>Yes</v>
      </c>
    </row>
    <row r="58" spans="1:12" x14ac:dyDescent="0.25">
      <c r="A58" s="42" t="s">
        <v>1303</v>
      </c>
      <c r="B58" s="33" t="s">
        <v>217</v>
      </c>
      <c r="C58" s="43">
        <v>651.71515151999995</v>
      </c>
      <c r="D58" s="11" t="str">
        <f t="shared" si="8"/>
        <v>N/A</v>
      </c>
      <c r="E58" s="43">
        <v>165.40437158</v>
      </c>
      <c r="F58" s="11" t="str">
        <f t="shared" si="9"/>
        <v>N/A</v>
      </c>
      <c r="G58" s="43">
        <v>318.92913385999998</v>
      </c>
      <c r="H58" s="11" t="str">
        <f t="shared" si="10"/>
        <v>N/A</v>
      </c>
      <c r="I58" s="12">
        <v>-74.599999999999994</v>
      </c>
      <c r="J58" s="12">
        <v>92.82</v>
      </c>
      <c r="K58" s="41" t="s">
        <v>732</v>
      </c>
      <c r="L58" s="9" t="str">
        <f t="shared" si="11"/>
        <v>No</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433.76164596000001</v>
      </c>
      <c r="D61" s="11" t="str">
        <f t="shared" si="8"/>
        <v>N/A</v>
      </c>
      <c r="E61" s="43">
        <v>404.62748876000001</v>
      </c>
      <c r="F61" s="11" t="str">
        <f t="shared" si="9"/>
        <v>N/A</v>
      </c>
      <c r="G61" s="43">
        <v>400.18434093000002</v>
      </c>
      <c r="H61" s="11" t="str">
        <f t="shared" si="10"/>
        <v>N/A</v>
      </c>
      <c r="I61" s="12">
        <v>-6.72</v>
      </c>
      <c r="J61" s="12">
        <v>-1.1000000000000001</v>
      </c>
      <c r="K61" s="41" t="s">
        <v>732</v>
      </c>
      <c r="L61" s="9" t="str">
        <f t="shared" si="11"/>
        <v>Yes</v>
      </c>
    </row>
    <row r="62" spans="1:12" x14ac:dyDescent="0.25">
      <c r="A62" s="3" t="s">
        <v>1307</v>
      </c>
      <c r="B62" s="33" t="s">
        <v>217</v>
      </c>
      <c r="C62" s="43">
        <v>819.01652893000005</v>
      </c>
      <c r="D62" s="11" t="str">
        <f t="shared" si="8"/>
        <v>N/A</v>
      </c>
      <c r="E62" s="43">
        <v>471.77293578000001</v>
      </c>
      <c r="F62" s="11" t="str">
        <f t="shared" si="9"/>
        <v>N/A</v>
      </c>
      <c r="G62" s="43">
        <v>461.13989636999997</v>
      </c>
      <c r="H62" s="11" t="str">
        <f t="shared" si="10"/>
        <v>N/A</v>
      </c>
      <c r="I62" s="12">
        <v>-42.4</v>
      </c>
      <c r="J62" s="12">
        <v>-2.25</v>
      </c>
      <c r="K62" s="41" t="s">
        <v>732</v>
      </c>
      <c r="L62" s="9" t="str">
        <f t="shared" si="11"/>
        <v>Yes</v>
      </c>
    </row>
    <row r="63" spans="1:12" x14ac:dyDescent="0.25">
      <c r="A63" s="3" t="s">
        <v>1308</v>
      </c>
      <c r="B63" s="33" t="s">
        <v>217</v>
      </c>
      <c r="C63" s="43">
        <v>7847.2783826000004</v>
      </c>
      <c r="D63" s="11" t="str">
        <f t="shared" si="8"/>
        <v>N/A</v>
      </c>
      <c r="E63" s="43">
        <v>4134.1638912999997</v>
      </c>
      <c r="F63" s="11" t="str">
        <f t="shared" si="9"/>
        <v>N/A</v>
      </c>
      <c r="G63" s="43">
        <v>4201.7646599</v>
      </c>
      <c r="H63" s="11" t="str">
        <f t="shared" si="10"/>
        <v>N/A</v>
      </c>
      <c r="I63" s="12">
        <v>-47.3</v>
      </c>
      <c r="J63" s="12">
        <v>1.635</v>
      </c>
      <c r="K63" s="41" t="s">
        <v>732</v>
      </c>
      <c r="L63" s="9" t="str">
        <f t="shared" si="11"/>
        <v>Yes</v>
      </c>
    </row>
    <row r="64" spans="1:12" x14ac:dyDescent="0.25">
      <c r="A64" s="3" t="s">
        <v>1309</v>
      </c>
      <c r="B64" s="33" t="s">
        <v>217</v>
      </c>
      <c r="C64" s="43">
        <v>571.11870651000004</v>
      </c>
      <c r="D64" s="11" t="str">
        <f t="shared" si="8"/>
        <v>N/A</v>
      </c>
      <c r="E64" s="43">
        <v>399.34467165000001</v>
      </c>
      <c r="F64" s="11" t="str">
        <f t="shared" si="9"/>
        <v>N/A</v>
      </c>
      <c r="G64" s="43">
        <v>844.66973623000001</v>
      </c>
      <c r="H64" s="11" t="str">
        <f t="shared" si="10"/>
        <v>N/A</v>
      </c>
      <c r="I64" s="12">
        <v>-30.1</v>
      </c>
      <c r="J64" s="12">
        <v>111.5</v>
      </c>
      <c r="K64" s="41" t="s">
        <v>732</v>
      </c>
      <c r="L64" s="9" t="str">
        <f t="shared" si="11"/>
        <v>No</v>
      </c>
    </row>
    <row r="65" spans="1:12" x14ac:dyDescent="0.25">
      <c r="A65" s="3" t="s">
        <v>1310</v>
      </c>
      <c r="B65" s="33" t="s">
        <v>217</v>
      </c>
      <c r="C65" s="43">
        <v>393.55567452000003</v>
      </c>
      <c r="D65" s="11" t="str">
        <f t="shared" si="8"/>
        <v>N/A</v>
      </c>
      <c r="E65" s="43">
        <v>434.93686393000002</v>
      </c>
      <c r="F65" s="11" t="str">
        <f t="shared" si="9"/>
        <v>N/A</v>
      </c>
      <c r="G65" s="43">
        <v>813.45558446999996</v>
      </c>
      <c r="H65" s="11" t="str">
        <f t="shared" si="10"/>
        <v>N/A</v>
      </c>
      <c r="I65" s="12">
        <v>10.51</v>
      </c>
      <c r="J65" s="12">
        <v>87.03</v>
      </c>
      <c r="K65" s="41" t="s">
        <v>732</v>
      </c>
      <c r="L65" s="9" t="str">
        <f t="shared" si="11"/>
        <v>No</v>
      </c>
    </row>
    <row r="66" spans="1:12" x14ac:dyDescent="0.25">
      <c r="A66" s="3" t="s">
        <v>1311</v>
      </c>
      <c r="B66" s="33" t="s">
        <v>217</v>
      </c>
      <c r="C66" s="43">
        <v>595.61206897</v>
      </c>
      <c r="D66" s="11" t="str">
        <f t="shared" si="8"/>
        <v>N/A</v>
      </c>
      <c r="E66" s="43">
        <v>1442.2941175999999</v>
      </c>
      <c r="F66" s="11" t="str">
        <f t="shared" si="9"/>
        <v>N/A</v>
      </c>
      <c r="G66" s="43">
        <v>1042.3853211000001</v>
      </c>
      <c r="H66" s="11" t="str">
        <f t="shared" si="10"/>
        <v>N/A</v>
      </c>
      <c r="I66" s="12">
        <v>142.19999999999999</v>
      </c>
      <c r="J66" s="12">
        <v>-27.7</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1236.5</v>
      </c>
      <c r="D68" s="11" t="str">
        <f t="shared" si="8"/>
        <v>N/A</v>
      </c>
      <c r="E68" s="43">
        <v>24306.333332999999</v>
      </c>
      <c r="F68" s="11" t="str">
        <f t="shared" si="9"/>
        <v>N/A</v>
      </c>
      <c r="G68" s="43">
        <v>654.33333332999996</v>
      </c>
      <c r="H68" s="11" t="str">
        <f t="shared" si="10"/>
        <v>N/A</v>
      </c>
      <c r="I68" s="12">
        <v>1866</v>
      </c>
      <c r="J68" s="12">
        <v>-97.3</v>
      </c>
      <c r="K68" s="41" t="s">
        <v>732</v>
      </c>
      <c r="L68" s="9" t="str">
        <f t="shared" si="11"/>
        <v>No</v>
      </c>
    </row>
    <row r="69" spans="1:12" x14ac:dyDescent="0.25">
      <c r="A69" s="2" t="s">
        <v>1314</v>
      </c>
      <c r="B69" s="33" t="s">
        <v>217</v>
      </c>
      <c r="C69" s="43">
        <v>610.40983606999998</v>
      </c>
      <c r="D69" s="11" t="str">
        <f t="shared" si="8"/>
        <v>N/A</v>
      </c>
      <c r="E69" s="43">
        <v>677.37647059000005</v>
      </c>
      <c r="F69" s="11" t="str">
        <f t="shared" si="9"/>
        <v>N/A</v>
      </c>
      <c r="G69" s="43">
        <v>519.59171598</v>
      </c>
      <c r="H69" s="11" t="str">
        <f t="shared" si="10"/>
        <v>N/A</v>
      </c>
      <c r="I69" s="12">
        <v>10.97</v>
      </c>
      <c r="J69" s="12">
        <v>-23.3</v>
      </c>
      <c r="K69" s="41" t="s">
        <v>732</v>
      </c>
      <c r="L69" s="9" t="str">
        <f t="shared" si="11"/>
        <v>Yes</v>
      </c>
    </row>
    <row r="70" spans="1:12" x14ac:dyDescent="0.25">
      <c r="A70" s="42" t="s">
        <v>1315</v>
      </c>
      <c r="B70" s="33" t="s">
        <v>217</v>
      </c>
      <c r="C70" s="43">
        <v>393.57926103</v>
      </c>
      <c r="D70" s="11" t="str">
        <f t="shared" si="8"/>
        <v>N/A</v>
      </c>
      <c r="E70" s="43">
        <v>489.60421545999998</v>
      </c>
      <c r="F70" s="11" t="str">
        <f t="shared" si="9"/>
        <v>N/A</v>
      </c>
      <c r="G70" s="43">
        <v>709.33264249000001</v>
      </c>
      <c r="H70" s="11" t="str">
        <f t="shared" si="10"/>
        <v>N/A</v>
      </c>
      <c r="I70" s="12">
        <v>24.4</v>
      </c>
      <c r="J70" s="12">
        <v>44.88</v>
      </c>
      <c r="K70" s="41" t="s">
        <v>732</v>
      </c>
      <c r="L70" s="9" t="str">
        <f t="shared" si="11"/>
        <v>No</v>
      </c>
    </row>
    <row r="71" spans="1:12" x14ac:dyDescent="0.25">
      <c r="A71" s="42" t="s">
        <v>1316</v>
      </c>
      <c r="B71" s="33" t="s">
        <v>217</v>
      </c>
      <c r="C71" s="43">
        <v>363.60766106</v>
      </c>
      <c r="D71" s="11" t="str">
        <f t="shared" si="8"/>
        <v>N/A</v>
      </c>
      <c r="E71" s="43">
        <v>346.01666667000001</v>
      </c>
      <c r="F71" s="11" t="str">
        <f t="shared" si="9"/>
        <v>N/A</v>
      </c>
      <c r="G71" s="43">
        <v>830.01014358999998</v>
      </c>
      <c r="H71" s="11" t="str">
        <f t="shared" si="10"/>
        <v>N/A</v>
      </c>
      <c r="I71" s="12">
        <v>-4.84</v>
      </c>
      <c r="J71" s="12">
        <v>139.9</v>
      </c>
      <c r="K71" s="41" t="s">
        <v>732</v>
      </c>
      <c r="L71" s="9" t="str">
        <f t="shared" si="11"/>
        <v>No</v>
      </c>
    </row>
    <row r="72" spans="1:12" x14ac:dyDescent="0.25">
      <c r="A72" s="42" t="s">
        <v>1624</v>
      </c>
      <c r="B72" s="33" t="s">
        <v>217</v>
      </c>
      <c r="C72" s="43">
        <v>75356278</v>
      </c>
      <c r="D72" s="11" t="str">
        <f t="shared" ref="D72:D135" si="12">IF($B72="N/A","N/A",IF(C72&gt;10,"No",IF(C72&lt;-10,"No","Yes")))</f>
        <v>N/A</v>
      </c>
      <c r="E72" s="43">
        <v>50777535</v>
      </c>
      <c r="F72" s="11" t="str">
        <f t="shared" ref="F72:F135" si="13">IF($B72="N/A","N/A",IF(E72&gt;10,"No",IF(E72&lt;-10,"No","Yes")))</f>
        <v>N/A</v>
      </c>
      <c r="G72" s="43">
        <v>46121911</v>
      </c>
      <c r="H72" s="11" t="str">
        <f t="shared" ref="H72:H135" si="14">IF($B72="N/A","N/A",IF(G72&gt;10,"No",IF(G72&lt;-10,"No","Yes")))</f>
        <v>N/A</v>
      </c>
      <c r="I72" s="12">
        <v>-32.6</v>
      </c>
      <c r="J72" s="12">
        <v>-9.17</v>
      </c>
      <c r="K72" s="41" t="s">
        <v>732</v>
      </c>
      <c r="L72" s="9" t="str">
        <f t="shared" ref="L72:L132" si="15">IF(J72="Div by 0", "N/A", IF(K72="N/A","N/A", IF(J72&gt;VALUE(MID(K72,1,2)), "No", IF(J72&lt;-1*VALUE(MID(K72,1,2)), "No", "Yes"))))</f>
        <v>Yes</v>
      </c>
    </row>
    <row r="73" spans="1:12" x14ac:dyDescent="0.25">
      <c r="A73" s="42" t="s">
        <v>1625</v>
      </c>
      <c r="B73" s="33" t="s">
        <v>217</v>
      </c>
      <c r="C73" s="34">
        <v>2839</v>
      </c>
      <c r="D73" s="11" t="str">
        <f t="shared" si="12"/>
        <v>N/A</v>
      </c>
      <c r="E73" s="34">
        <v>1973</v>
      </c>
      <c r="F73" s="11" t="str">
        <f t="shared" si="13"/>
        <v>N/A</v>
      </c>
      <c r="G73" s="34">
        <v>1694</v>
      </c>
      <c r="H73" s="11" t="str">
        <f t="shared" si="14"/>
        <v>N/A</v>
      </c>
      <c r="I73" s="12">
        <v>-30.5</v>
      </c>
      <c r="J73" s="12">
        <v>-14.1</v>
      </c>
      <c r="K73" s="41" t="s">
        <v>732</v>
      </c>
      <c r="L73" s="9" t="str">
        <f t="shared" si="15"/>
        <v>Yes</v>
      </c>
    </row>
    <row r="74" spans="1:12" x14ac:dyDescent="0.25">
      <c r="A74" s="42" t="s">
        <v>1317</v>
      </c>
      <c r="B74" s="33" t="s">
        <v>217</v>
      </c>
      <c r="C74" s="43">
        <v>26543.246918000001</v>
      </c>
      <c r="D74" s="11" t="str">
        <f t="shared" si="12"/>
        <v>N/A</v>
      </c>
      <c r="E74" s="43">
        <v>25736.206285</v>
      </c>
      <c r="F74" s="11" t="str">
        <f t="shared" si="13"/>
        <v>N/A</v>
      </c>
      <c r="G74" s="43">
        <v>27226.629870000001</v>
      </c>
      <c r="H74" s="11" t="str">
        <f t="shared" si="14"/>
        <v>N/A</v>
      </c>
      <c r="I74" s="12">
        <v>-3.04</v>
      </c>
      <c r="J74" s="12">
        <v>5.7910000000000004</v>
      </c>
      <c r="K74" s="41" t="s">
        <v>732</v>
      </c>
      <c r="L74" s="9" t="str">
        <f t="shared" si="15"/>
        <v>Yes</v>
      </c>
    </row>
    <row r="75" spans="1:12" x14ac:dyDescent="0.25">
      <c r="A75" s="42" t="s">
        <v>1318</v>
      </c>
      <c r="B75" s="33" t="s">
        <v>217</v>
      </c>
      <c r="C75" s="34">
        <v>19.236703064</v>
      </c>
      <c r="D75" s="11" t="str">
        <f t="shared" si="12"/>
        <v>N/A</v>
      </c>
      <c r="E75" s="34">
        <v>18.095793208</v>
      </c>
      <c r="F75" s="11" t="str">
        <f t="shared" si="13"/>
        <v>N/A</v>
      </c>
      <c r="G75" s="34">
        <v>15.798110980000001</v>
      </c>
      <c r="H75" s="11" t="str">
        <f t="shared" si="14"/>
        <v>N/A</v>
      </c>
      <c r="I75" s="12">
        <v>-5.93</v>
      </c>
      <c r="J75" s="12">
        <v>-12.7</v>
      </c>
      <c r="K75" s="41" t="s">
        <v>732</v>
      </c>
      <c r="L75" s="9" t="str">
        <f t="shared" si="15"/>
        <v>Yes</v>
      </c>
    </row>
    <row r="76" spans="1:12" ht="25" x14ac:dyDescent="0.25">
      <c r="A76" s="42" t="s">
        <v>548</v>
      </c>
      <c r="B76" s="33" t="s">
        <v>217</v>
      </c>
      <c r="C76" s="43">
        <v>94254</v>
      </c>
      <c r="D76" s="11" t="str">
        <f t="shared" si="12"/>
        <v>N/A</v>
      </c>
      <c r="E76" s="43">
        <v>44391</v>
      </c>
      <c r="F76" s="11" t="str">
        <f t="shared" si="13"/>
        <v>N/A</v>
      </c>
      <c r="G76" s="43">
        <v>37875</v>
      </c>
      <c r="H76" s="11" t="str">
        <f t="shared" si="14"/>
        <v>N/A</v>
      </c>
      <c r="I76" s="12">
        <v>-52.9</v>
      </c>
      <c r="J76" s="12">
        <v>-14.7</v>
      </c>
      <c r="K76" s="41" t="s">
        <v>732</v>
      </c>
      <c r="L76" s="9" t="str">
        <f t="shared" si="15"/>
        <v>Yes</v>
      </c>
    </row>
    <row r="77" spans="1:12" x14ac:dyDescent="0.25">
      <c r="A77" s="42" t="s">
        <v>549</v>
      </c>
      <c r="B77" s="33" t="s">
        <v>217</v>
      </c>
      <c r="C77" s="34">
        <v>55</v>
      </c>
      <c r="D77" s="11" t="str">
        <f t="shared" si="12"/>
        <v>N/A</v>
      </c>
      <c r="E77" s="34">
        <v>39</v>
      </c>
      <c r="F77" s="11" t="str">
        <f t="shared" si="13"/>
        <v>N/A</v>
      </c>
      <c r="G77" s="34">
        <v>43</v>
      </c>
      <c r="H77" s="11" t="str">
        <f t="shared" si="14"/>
        <v>N/A</v>
      </c>
      <c r="I77" s="12">
        <v>-29.1</v>
      </c>
      <c r="J77" s="12">
        <v>10.26</v>
      </c>
      <c r="K77" s="41" t="s">
        <v>732</v>
      </c>
      <c r="L77" s="9" t="str">
        <f t="shared" si="15"/>
        <v>Yes</v>
      </c>
    </row>
    <row r="78" spans="1:12" x14ac:dyDescent="0.25">
      <c r="A78" s="42" t="s">
        <v>1319</v>
      </c>
      <c r="B78" s="33" t="s">
        <v>217</v>
      </c>
      <c r="C78" s="43">
        <v>1713.7090909000001</v>
      </c>
      <c r="D78" s="11" t="str">
        <f t="shared" si="12"/>
        <v>N/A</v>
      </c>
      <c r="E78" s="43">
        <v>1138.2307691999999</v>
      </c>
      <c r="F78" s="11" t="str">
        <f t="shared" si="13"/>
        <v>N/A</v>
      </c>
      <c r="G78" s="43">
        <v>880.81395349000002</v>
      </c>
      <c r="H78" s="11" t="str">
        <f t="shared" si="14"/>
        <v>N/A</v>
      </c>
      <c r="I78" s="12">
        <v>-33.6</v>
      </c>
      <c r="J78" s="12">
        <v>-22.6</v>
      </c>
      <c r="K78" s="41" t="s">
        <v>732</v>
      </c>
      <c r="L78" s="9" t="str">
        <f t="shared" si="15"/>
        <v>Yes</v>
      </c>
    </row>
    <row r="79" spans="1:12" ht="25" x14ac:dyDescent="0.25">
      <c r="A79" s="42" t="s">
        <v>550</v>
      </c>
      <c r="B79" s="33" t="s">
        <v>217</v>
      </c>
      <c r="C79" s="43">
        <v>3081914</v>
      </c>
      <c r="D79" s="11" t="str">
        <f t="shared" si="12"/>
        <v>N/A</v>
      </c>
      <c r="E79" s="43">
        <v>1200428</v>
      </c>
      <c r="F79" s="11" t="str">
        <f t="shared" si="13"/>
        <v>N/A</v>
      </c>
      <c r="G79" s="43">
        <v>1101025</v>
      </c>
      <c r="H79" s="11" t="str">
        <f t="shared" si="14"/>
        <v>N/A</v>
      </c>
      <c r="I79" s="12">
        <v>-61</v>
      </c>
      <c r="J79" s="12">
        <v>-8.2799999999999994</v>
      </c>
      <c r="K79" s="41" t="s">
        <v>732</v>
      </c>
      <c r="L79" s="9" t="str">
        <f t="shared" si="15"/>
        <v>Yes</v>
      </c>
    </row>
    <row r="80" spans="1:12" x14ac:dyDescent="0.25">
      <c r="A80" s="42" t="s">
        <v>551</v>
      </c>
      <c r="B80" s="33" t="s">
        <v>217</v>
      </c>
      <c r="C80" s="34">
        <v>40</v>
      </c>
      <c r="D80" s="11" t="str">
        <f t="shared" si="12"/>
        <v>N/A</v>
      </c>
      <c r="E80" s="34">
        <v>31</v>
      </c>
      <c r="F80" s="11" t="str">
        <f t="shared" si="13"/>
        <v>N/A</v>
      </c>
      <c r="G80" s="34">
        <v>31</v>
      </c>
      <c r="H80" s="11" t="str">
        <f t="shared" si="14"/>
        <v>N/A</v>
      </c>
      <c r="I80" s="12">
        <v>-22.5</v>
      </c>
      <c r="J80" s="12">
        <v>0</v>
      </c>
      <c r="K80" s="41" t="s">
        <v>732</v>
      </c>
      <c r="L80" s="9" t="str">
        <f t="shared" si="15"/>
        <v>Yes</v>
      </c>
    </row>
    <row r="81" spans="1:12" ht="25" x14ac:dyDescent="0.25">
      <c r="A81" s="42" t="s">
        <v>1320</v>
      </c>
      <c r="B81" s="33" t="s">
        <v>217</v>
      </c>
      <c r="C81" s="43">
        <v>77047.850000000006</v>
      </c>
      <c r="D81" s="11" t="str">
        <f t="shared" si="12"/>
        <v>N/A</v>
      </c>
      <c r="E81" s="43">
        <v>38723.483870999997</v>
      </c>
      <c r="F81" s="11" t="str">
        <f t="shared" si="13"/>
        <v>N/A</v>
      </c>
      <c r="G81" s="43">
        <v>35516.935484000001</v>
      </c>
      <c r="H81" s="11" t="str">
        <f t="shared" si="14"/>
        <v>N/A</v>
      </c>
      <c r="I81" s="12">
        <v>-49.7</v>
      </c>
      <c r="J81" s="12">
        <v>-8.2799999999999994</v>
      </c>
      <c r="K81" s="41" t="s">
        <v>732</v>
      </c>
      <c r="L81" s="9" t="str">
        <f t="shared" si="15"/>
        <v>Yes</v>
      </c>
    </row>
    <row r="82" spans="1:12" x14ac:dyDescent="0.25">
      <c r="A82" s="42" t="s">
        <v>552</v>
      </c>
      <c r="B82" s="33" t="s">
        <v>217</v>
      </c>
      <c r="C82" s="43">
        <v>5314912</v>
      </c>
      <c r="D82" s="11" t="str">
        <f t="shared" si="12"/>
        <v>N/A</v>
      </c>
      <c r="E82" s="43">
        <v>7294654</v>
      </c>
      <c r="F82" s="11" t="str">
        <f t="shared" si="13"/>
        <v>N/A</v>
      </c>
      <c r="G82" s="43">
        <v>6826215</v>
      </c>
      <c r="H82" s="11" t="str">
        <f t="shared" si="14"/>
        <v>N/A</v>
      </c>
      <c r="I82" s="12">
        <v>37.25</v>
      </c>
      <c r="J82" s="12">
        <v>-6.42</v>
      </c>
      <c r="K82" s="41" t="s">
        <v>732</v>
      </c>
      <c r="L82" s="9" t="str">
        <f t="shared" si="15"/>
        <v>Yes</v>
      </c>
    </row>
    <row r="83" spans="1:12" x14ac:dyDescent="0.25">
      <c r="A83" s="42" t="s">
        <v>553</v>
      </c>
      <c r="B83" s="33" t="s">
        <v>217</v>
      </c>
      <c r="C83" s="34">
        <v>24</v>
      </c>
      <c r="D83" s="11" t="str">
        <f t="shared" si="12"/>
        <v>N/A</v>
      </c>
      <c r="E83" s="34">
        <v>25</v>
      </c>
      <c r="F83" s="11" t="str">
        <f t="shared" si="13"/>
        <v>N/A</v>
      </c>
      <c r="G83" s="34">
        <v>24</v>
      </c>
      <c r="H83" s="11" t="str">
        <f t="shared" si="14"/>
        <v>N/A</v>
      </c>
      <c r="I83" s="12">
        <v>4.1669999999999998</v>
      </c>
      <c r="J83" s="12">
        <v>-4</v>
      </c>
      <c r="K83" s="41" t="s">
        <v>732</v>
      </c>
      <c r="L83" s="9" t="str">
        <f t="shared" si="15"/>
        <v>Yes</v>
      </c>
    </row>
    <row r="84" spans="1:12" x14ac:dyDescent="0.25">
      <c r="A84" s="42" t="s">
        <v>1321</v>
      </c>
      <c r="B84" s="33" t="s">
        <v>217</v>
      </c>
      <c r="C84" s="43">
        <v>221454.66667000001</v>
      </c>
      <c r="D84" s="11" t="str">
        <f t="shared" si="12"/>
        <v>N/A</v>
      </c>
      <c r="E84" s="43">
        <v>291786.15999999997</v>
      </c>
      <c r="F84" s="11" t="str">
        <f t="shared" si="13"/>
        <v>N/A</v>
      </c>
      <c r="G84" s="43">
        <v>284425.625</v>
      </c>
      <c r="H84" s="11" t="str">
        <f t="shared" si="14"/>
        <v>N/A</v>
      </c>
      <c r="I84" s="12">
        <v>31.76</v>
      </c>
      <c r="J84" s="12">
        <v>-2.52</v>
      </c>
      <c r="K84" s="41" t="s">
        <v>732</v>
      </c>
      <c r="L84" s="9" t="str">
        <f t="shared" si="15"/>
        <v>Yes</v>
      </c>
    </row>
    <row r="85" spans="1:12" x14ac:dyDescent="0.25">
      <c r="A85" s="42" t="s">
        <v>554</v>
      </c>
      <c r="B85" s="33" t="s">
        <v>217</v>
      </c>
      <c r="C85" s="43">
        <v>61530556</v>
      </c>
      <c r="D85" s="11" t="str">
        <f t="shared" si="12"/>
        <v>N/A</v>
      </c>
      <c r="E85" s="43">
        <v>60331544</v>
      </c>
      <c r="F85" s="11" t="str">
        <f t="shared" si="13"/>
        <v>N/A</v>
      </c>
      <c r="G85" s="43">
        <v>53685572</v>
      </c>
      <c r="H85" s="11" t="str">
        <f t="shared" si="14"/>
        <v>N/A</v>
      </c>
      <c r="I85" s="12">
        <v>-1.95</v>
      </c>
      <c r="J85" s="12">
        <v>-11</v>
      </c>
      <c r="K85" s="41" t="s">
        <v>732</v>
      </c>
      <c r="L85" s="9" t="str">
        <f t="shared" si="15"/>
        <v>Yes</v>
      </c>
    </row>
    <row r="86" spans="1:12" x14ac:dyDescent="0.25">
      <c r="A86" s="42" t="s">
        <v>555</v>
      </c>
      <c r="B86" s="33" t="s">
        <v>217</v>
      </c>
      <c r="C86" s="34">
        <v>719</v>
      </c>
      <c r="D86" s="11" t="str">
        <f t="shared" si="12"/>
        <v>N/A</v>
      </c>
      <c r="E86" s="34">
        <v>713</v>
      </c>
      <c r="F86" s="11" t="str">
        <f t="shared" si="13"/>
        <v>N/A</v>
      </c>
      <c r="G86" s="34">
        <v>723</v>
      </c>
      <c r="H86" s="11" t="str">
        <f t="shared" si="14"/>
        <v>N/A</v>
      </c>
      <c r="I86" s="12">
        <v>-0.83399999999999996</v>
      </c>
      <c r="J86" s="12">
        <v>1.403</v>
      </c>
      <c r="K86" s="41" t="s">
        <v>732</v>
      </c>
      <c r="L86" s="9" t="str">
        <f t="shared" si="15"/>
        <v>Yes</v>
      </c>
    </row>
    <row r="87" spans="1:12" x14ac:dyDescent="0.25">
      <c r="A87" s="42" t="s">
        <v>1322</v>
      </c>
      <c r="B87" s="33" t="s">
        <v>217</v>
      </c>
      <c r="C87" s="43">
        <v>85577.963839000004</v>
      </c>
      <c r="D87" s="11" t="str">
        <f t="shared" si="12"/>
        <v>N/A</v>
      </c>
      <c r="E87" s="43">
        <v>84616.471248000002</v>
      </c>
      <c r="F87" s="11" t="str">
        <f t="shared" si="13"/>
        <v>N/A</v>
      </c>
      <c r="G87" s="43">
        <v>74253.903181000001</v>
      </c>
      <c r="H87" s="11" t="str">
        <f t="shared" si="14"/>
        <v>N/A</v>
      </c>
      <c r="I87" s="12">
        <v>-1.1200000000000001</v>
      </c>
      <c r="J87" s="12">
        <v>-12.2</v>
      </c>
      <c r="K87" s="41" t="s">
        <v>732</v>
      </c>
      <c r="L87" s="9" t="str">
        <f t="shared" si="15"/>
        <v>Yes</v>
      </c>
    </row>
    <row r="88" spans="1:12" ht="25" x14ac:dyDescent="0.25">
      <c r="A88" s="42" t="s">
        <v>556</v>
      </c>
      <c r="B88" s="33" t="s">
        <v>217</v>
      </c>
      <c r="C88" s="43">
        <v>6218656</v>
      </c>
      <c r="D88" s="11" t="str">
        <f t="shared" si="12"/>
        <v>N/A</v>
      </c>
      <c r="E88" s="43">
        <v>3975802</v>
      </c>
      <c r="F88" s="11" t="str">
        <f t="shared" si="13"/>
        <v>N/A</v>
      </c>
      <c r="G88" s="43">
        <v>3583396</v>
      </c>
      <c r="H88" s="11" t="str">
        <f t="shared" si="14"/>
        <v>N/A</v>
      </c>
      <c r="I88" s="12">
        <v>-36.1</v>
      </c>
      <c r="J88" s="12">
        <v>-9.8699999999999992</v>
      </c>
      <c r="K88" s="41" t="s">
        <v>732</v>
      </c>
      <c r="L88" s="9" t="str">
        <f t="shared" si="15"/>
        <v>Yes</v>
      </c>
    </row>
    <row r="89" spans="1:12" x14ac:dyDescent="0.25">
      <c r="A89" s="42" t="s">
        <v>557</v>
      </c>
      <c r="B89" s="33" t="s">
        <v>217</v>
      </c>
      <c r="C89" s="34">
        <v>14431</v>
      </c>
      <c r="D89" s="11" t="str">
        <f t="shared" si="12"/>
        <v>N/A</v>
      </c>
      <c r="E89" s="34">
        <v>9326</v>
      </c>
      <c r="F89" s="11" t="str">
        <f t="shared" si="13"/>
        <v>N/A</v>
      </c>
      <c r="G89" s="34">
        <v>9429</v>
      </c>
      <c r="H89" s="11" t="str">
        <f t="shared" si="14"/>
        <v>N/A</v>
      </c>
      <c r="I89" s="12">
        <v>-35.4</v>
      </c>
      <c r="J89" s="12">
        <v>1.1040000000000001</v>
      </c>
      <c r="K89" s="41" t="s">
        <v>732</v>
      </c>
      <c r="L89" s="9" t="str">
        <f t="shared" si="15"/>
        <v>Yes</v>
      </c>
    </row>
    <row r="90" spans="1:12" x14ac:dyDescent="0.25">
      <c r="A90" s="42" t="s">
        <v>1323</v>
      </c>
      <c r="B90" s="33" t="s">
        <v>217</v>
      </c>
      <c r="C90" s="43">
        <v>430.92342873000001</v>
      </c>
      <c r="D90" s="11" t="str">
        <f t="shared" si="12"/>
        <v>N/A</v>
      </c>
      <c r="E90" s="43">
        <v>426.31374652</v>
      </c>
      <c r="F90" s="11" t="str">
        <f t="shared" si="13"/>
        <v>N/A</v>
      </c>
      <c r="G90" s="43">
        <v>380.03987697999997</v>
      </c>
      <c r="H90" s="11" t="str">
        <f t="shared" si="14"/>
        <v>N/A</v>
      </c>
      <c r="I90" s="12">
        <v>-1.07</v>
      </c>
      <c r="J90" s="12">
        <v>-10.9</v>
      </c>
      <c r="K90" s="41" t="s">
        <v>732</v>
      </c>
      <c r="L90" s="9" t="str">
        <f t="shared" si="15"/>
        <v>Yes</v>
      </c>
    </row>
    <row r="91" spans="1:12" x14ac:dyDescent="0.25">
      <c r="A91" s="42" t="s">
        <v>558</v>
      </c>
      <c r="B91" s="33" t="s">
        <v>217</v>
      </c>
      <c r="C91" s="43">
        <v>1678003</v>
      </c>
      <c r="D91" s="11" t="str">
        <f t="shared" si="12"/>
        <v>N/A</v>
      </c>
      <c r="E91" s="43">
        <v>1799580</v>
      </c>
      <c r="F91" s="11" t="str">
        <f t="shared" si="13"/>
        <v>N/A</v>
      </c>
      <c r="G91" s="43">
        <v>1913687</v>
      </c>
      <c r="H91" s="11" t="str">
        <f t="shared" si="14"/>
        <v>N/A</v>
      </c>
      <c r="I91" s="12">
        <v>7.2450000000000001</v>
      </c>
      <c r="J91" s="12">
        <v>6.3410000000000002</v>
      </c>
      <c r="K91" s="41" t="s">
        <v>732</v>
      </c>
      <c r="L91" s="9" t="str">
        <f t="shared" si="15"/>
        <v>Yes</v>
      </c>
    </row>
    <row r="92" spans="1:12" x14ac:dyDescent="0.25">
      <c r="A92" s="42" t="s">
        <v>559</v>
      </c>
      <c r="B92" s="33" t="s">
        <v>217</v>
      </c>
      <c r="C92" s="34">
        <v>5914</v>
      </c>
      <c r="D92" s="11" t="str">
        <f t="shared" si="12"/>
        <v>N/A</v>
      </c>
      <c r="E92" s="34">
        <v>5990</v>
      </c>
      <c r="F92" s="11" t="str">
        <f t="shared" si="13"/>
        <v>N/A</v>
      </c>
      <c r="G92" s="34">
        <v>6219</v>
      </c>
      <c r="H92" s="11" t="str">
        <f t="shared" si="14"/>
        <v>N/A</v>
      </c>
      <c r="I92" s="12">
        <v>1.2849999999999999</v>
      </c>
      <c r="J92" s="12">
        <v>3.823</v>
      </c>
      <c r="K92" s="41" t="s">
        <v>732</v>
      </c>
      <c r="L92" s="9" t="str">
        <f t="shared" si="15"/>
        <v>Yes</v>
      </c>
    </row>
    <row r="93" spans="1:12" x14ac:dyDescent="0.25">
      <c r="A93" s="42" t="s">
        <v>1324</v>
      </c>
      <c r="B93" s="33" t="s">
        <v>217</v>
      </c>
      <c r="C93" s="43">
        <v>283.73402097000002</v>
      </c>
      <c r="D93" s="11" t="str">
        <f t="shared" si="12"/>
        <v>N/A</v>
      </c>
      <c r="E93" s="43">
        <v>300.43071786000002</v>
      </c>
      <c r="F93" s="11" t="str">
        <f t="shared" si="13"/>
        <v>N/A</v>
      </c>
      <c r="G93" s="43">
        <v>307.71619231</v>
      </c>
      <c r="H93" s="11" t="str">
        <f t="shared" si="14"/>
        <v>N/A</v>
      </c>
      <c r="I93" s="12">
        <v>5.8849999999999998</v>
      </c>
      <c r="J93" s="12">
        <v>2.4249999999999998</v>
      </c>
      <c r="K93" s="41" t="s">
        <v>732</v>
      </c>
      <c r="L93" s="9" t="str">
        <f t="shared" si="15"/>
        <v>Yes</v>
      </c>
    </row>
    <row r="94" spans="1:12" ht="25" x14ac:dyDescent="0.25">
      <c r="A94" s="42" t="s">
        <v>560</v>
      </c>
      <c r="B94" s="33" t="s">
        <v>217</v>
      </c>
      <c r="C94" s="43">
        <v>355252</v>
      </c>
      <c r="D94" s="11" t="str">
        <f t="shared" si="12"/>
        <v>N/A</v>
      </c>
      <c r="E94" s="43">
        <v>242234</v>
      </c>
      <c r="F94" s="11" t="str">
        <f t="shared" si="13"/>
        <v>N/A</v>
      </c>
      <c r="G94" s="43">
        <v>218446</v>
      </c>
      <c r="H94" s="11" t="str">
        <f t="shared" si="14"/>
        <v>N/A</v>
      </c>
      <c r="I94" s="12">
        <v>-31.8</v>
      </c>
      <c r="J94" s="12">
        <v>-9.82</v>
      </c>
      <c r="K94" s="41" t="s">
        <v>732</v>
      </c>
      <c r="L94" s="9" t="str">
        <f t="shared" si="15"/>
        <v>Yes</v>
      </c>
    </row>
    <row r="95" spans="1:12" x14ac:dyDescent="0.25">
      <c r="A95" s="42" t="s">
        <v>561</v>
      </c>
      <c r="B95" s="33" t="s">
        <v>217</v>
      </c>
      <c r="C95" s="34">
        <v>4584</v>
      </c>
      <c r="D95" s="11" t="str">
        <f t="shared" si="12"/>
        <v>N/A</v>
      </c>
      <c r="E95" s="34">
        <v>3156</v>
      </c>
      <c r="F95" s="11" t="str">
        <f t="shared" si="13"/>
        <v>N/A</v>
      </c>
      <c r="G95" s="34">
        <v>2908</v>
      </c>
      <c r="H95" s="11" t="str">
        <f t="shared" si="14"/>
        <v>N/A</v>
      </c>
      <c r="I95" s="12">
        <v>-31.2</v>
      </c>
      <c r="J95" s="12">
        <v>-7.86</v>
      </c>
      <c r="K95" s="41" t="s">
        <v>732</v>
      </c>
      <c r="L95" s="9" t="str">
        <f t="shared" si="15"/>
        <v>Yes</v>
      </c>
    </row>
    <row r="96" spans="1:12" ht="25" x14ac:dyDescent="0.25">
      <c r="A96" s="42" t="s">
        <v>1325</v>
      </c>
      <c r="B96" s="33" t="s">
        <v>217</v>
      </c>
      <c r="C96" s="43">
        <v>77.498254798999994</v>
      </c>
      <c r="D96" s="11" t="str">
        <f t="shared" si="12"/>
        <v>N/A</v>
      </c>
      <c r="E96" s="43">
        <v>76.753485424999994</v>
      </c>
      <c r="F96" s="11" t="str">
        <f t="shared" si="13"/>
        <v>N/A</v>
      </c>
      <c r="G96" s="43">
        <v>75.118982118000005</v>
      </c>
      <c r="H96" s="11" t="str">
        <f t="shared" si="14"/>
        <v>N/A</v>
      </c>
      <c r="I96" s="12">
        <v>-0.96099999999999997</v>
      </c>
      <c r="J96" s="12">
        <v>-2.13</v>
      </c>
      <c r="K96" s="41" t="s">
        <v>732</v>
      </c>
      <c r="L96" s="9" t="str">
        <f t="shared" si="15"/>
        <v>Yes</v>
      </c>
    </row>
    <row r="97" spans="1:12" ht="25" x14ac:dyDescent="0.25">
      <c r="A97" s="42" t="s">
        <v>562</v>
      </c>
      <c r="B97" s="33" t="s">
        <v>217</v>
      </c>
      <c r="C97" s="43">
        <v>17773725</v>
      </c>
      <c r="D97" s="11" t="str">
        <f t="shared" si="12"/>
        <v>N/A</v>
      </c>
      <c r="E97" s="43">
        <v>11138535</v>
      </c>
      <c r="F97" s="11" t="str">
        <f t="shared" si="13"/>
        <v>N/A</v>
      </c>
      <c r="G97" s="43">
        <v>6439605</v>
      </c>
      <c r="H97" s="11" t="str">
        <f t="shared" si="14"/>
        <v>N/A</v>
      </c>
      <c r="I97" s="12">
        <v>-37.299999999999997</v>
      </c>
      <c r="J97" s="12">
        <v>-42.2</v>
      </c>
      <c r="K97" s="41" t="s">
        <v>732</v>
      </c>
      <c r="L97" s="9" t="str">
        <f t="shared" si="15"/>
        <v>No</v>
      </c>
    </row>
    <row r="98" spans="1:12" x14ac:dyDescent="0.25">
      <c r="A98" s="42" t="s">
        <v>563</v>
      </c>
      <c r="B98" s="33" t="s">
        <v>217</v>
      </c>
      <c r="C98" s="34">
        <v>11934</v>
      </c>
      <c r="D98" s="11" t="str">
        <f t="shared" si="12"/>
        <v>N/A</v>
      </c>
      <c r="E98" s="34">
        <v>7217</v>
      </c>
      <c r="F98" s="11" t="str">
        <f t="shared" si="13"/>
        <v>N/A</v>
      </c>
      <c r="G98" s="34">
        <v>6181</v>
      </c>
      <c r="H98" s="11" t="str">
        <f t="shared" si="14"/>
        <v>N/A</v>
      </c>
      <c r="I98" s="12">
        <v>-39.5</v>
      </c>
      <c r="J98" s="12">
        <v>-14.4</v>
      </c>
      <c r="K98" s="41" t="s">
        <v>732</v>
      </c>
      <c r="L98" s="9" t="str">
        <f t="shared" si="15"/>
        <v>Yes</v>
      </c>
    </row>
    <row r="99" spans="1:12" x14ac:dyDescent="0.25">
      <c r="A99" s="42" t="s">
        <v>1326</v>
      </c>
      <c r="B99" s="33" t="s">
        <v>217</v>
      </c>
      <c r="C99" s="43">
        <v>1489.3350929999999</v>
      </c>
      <c r="D99" s="11" t="str">
        <f t="shared" si="12"/>
        <v>N/A</v>
      </c>
      <c r="E99" s="43">
        <v>1543.3746709</v>
      </c>
      <c r="F99" s="11" t="str">
        <f t="shared" si="13"/>
        <v>N/A</v>
      </c>
      <c r="G99" s="43">
        <v>1041.8386992000001</v>
      </c>
      <c r="H99" s="11" t="str">
        <f t="shared" si="14"/>
        <v>N/A</v>
      </c>
      <c r="I99" s="12">
        <v>3.6280000000000001</v>
      </c>
      <c r="J99" s="12">
        <v>-32.5</v>
      </c>
      <c r="K99" s="41" t="s">
        <v>732</v>
      </c>
      <c r="L99" s="9" t="str">
        <f t="shared" si="15"/>
        <v>No</v>
      </c>
    </row>
    <row r="100" spans="1:12" x14ac:dyDescent="0.25">
      <c r="A100" s="42" t="s">
        <v>564</v>
      </c>
      <c r="B100" s="33" t="s">
        <v>217</v>
      </c>
      <c r="C100" s="43">
        <v>3392149</v>
      </c>
      <c r="D100" s="11" t="str">
        <f t="shared" si="12"/>
        <v>N/A</v>
      </c>
      <c r="E100" s="43">
        <v>2138712</v>
      </c>
      <c r="F100" s="11" t="str">
        <f t="shared" si="13"/>
        <v>N/A</v>
      </c>
      <c r="G100" s="43">
        <v>1855817</v>
      </c>
      <c r="H100" s="11" t="str">
        <f t="shared" si="14"/>
        <v>N/A</v>
      </c>
      <c r="I100" s="12">
        <v>-37</v>
      </c>
      <c r="J100" s="12">
        <v>-13.2</v>
      </c>
      <c r="K100" s="41" t="s">
        <v>732</v>
      </c>
      <c r="L100" s="9" t="str">
        <f t="shared" si="15"/>
        <v>Yes</v>
      </c>
    </row>
    <row r="101" spans="1:12" x14ac:dyDescent="0.25">
      <c r="A101" s="42" t="s">
        <v>565</v>
      </c>
      <c r="B101" s="33" t="s">
        <v>217</v>
      </c>
      <c r="C101" s="34">
        <v>4884</v>
      </c>
      <c r="D101" s="11" t="str">
        <f t="shared" si="12"/>
        <v>N/A</v>
      </c>
      <c r="E101" s="34">
        <v>3419</v>
      </c>
      <c r="F101" s="11" t="str">
        <f t="shared" si="13"/>
        <v>N/A</v>
      </c>
      <c r="G101" s="34">
        <v>3565</v>
      </c>
      <c r="H101" s="11" t="str">
        <f t="shared" si="14"/>
        <v>N/A</v>
      </c>
      <c r="I101" s="12">
        <v>-30</v>
      </c>
      <c r="J101" s="12">
        <v>4.2699999999999996</v>
      </c>
      <c r="K101" s="41" t="s">
        <v>732</v>
      </c>
      <c r="L101" s="9" t="str">
        <f t="shared" si="15"/>
        <v>Yes</v>
      </c>
    </row>
    <row r="102" spans="1:12" x14ac:dyDescent="0.25">
      <c r="A102" s="42" t="s">
        <v>1327</v>
      </c>
      <c r="B102" s="33" t="s">
        <v>217</v>
      </c>
      <c r="C102" s="43">
        <v>694.54320228999995</v>
      </c>
      <c r="D102" s="11" t="str">
        <f t="shared" si="12"/>
        <v>N/A</v>
      </c>
      <c r="E102" s="43">
        <v>625.53729161000001</v>
      </c>
      <c r="F102" s="11" t="str">
        <f t="shared" si="13"/>
        <v>N/A</v>
      </c>
      <c r="G102" s="43">
        <v>520.5657784</v>
      </c>
      <c r="H102" s="11" t="str">
        <f t="shared" si="14"/>
        <v>N/A</v>
      </c>
      <c r="I102" s="12">
        <v>-9.94</v>
      </c>
      <c r="J102" s="12">
        <v>-16.8</v>
      </c>
      <c r="K102" s="41" t="s">
        <v>732</v>
      </c>
      <c r="L102" s="9" t="str">
        <f t="shared" si="15"/>
        <v>Yes</v>
      </c>
    </row>
    <row r="103" spans="1:12" ht="25" x14ac:dyDescent="0.25">
      <c r="A103" s="42" t="s">
        <v>566</v>
      </c>
      <c r="B103" s="33" t="s">
        <v>217</v>
      </c>
      <c r="C103" s="43">
        <v>6252847</v>
      </c>
      <c r="D103" s="11" t="str">
        <f t="shared" si="12"/>
        <v>N/A</v>
      </c>
      <c r="E103" s="43">
        <v>5712424</v>
      </c>
      <c r="F103" s="11" t="str">
        <f t="shared" si="13"/>
        <v>N/A</v>
      </c>
      <c r="G103" s="43">
        <v>2694930</v>
      </c>
      <c r="H103" s="11" t="str">
        <f t="shared" si="14"/>
        <v>N/A</v>
      </c>
      <c r="I103" s="12">
        <v>-8.64</v>
      </c>
      <c r="J103" s="12">
        <v>-52.8</v>
      </c>
      <c r="K103" s="41" t="s">
        <v>732</v>
      </c>
      <c r="L103" s="9" t="str">
        <f t="shared" si="15"/>
        <v>No</v>
      </c>
    </row>
    <row r="104" spans="1:12" x14ac:dyDescent="0.25">
      <c r="A104" s="42" t="s">
        <v>567</v>
      </c>
      <c r="B104" s="33" t="s">
        <v>217</v>
      </c>
      <c r="C104" s="34">
        <v>1134</v>
      </c>
      <c r="D104" s="11" t="str">
        <f t="shared" si="12"/>
        <v>N/A</v>
      </c>
      <c r="E104" s="34">
        <v>803</v>
      </c>
      <c r="F104" s="11" t="str">
        <f t="shared" si="13"/>
        <v>N/A</v>
      </c>
      <c r="G104" s="34">
        <v>529</v>
      </c>
      <c r="H104" s="11" t="str">
        <f t="shared" si="14"/>
        <v>N/A</v>
      </c>
      <c r="I104" s="12">
        <v>-29.2</v>
      </c>
      <c r="J104" s="12">
        <v>-34.1</v>
      </c>
      <c r="K104" s="41" t="s">
        <v>732</v>
      </c>
      <c r="L104" s="9" t="str">
        <f t="shared" si="15"/>
        <v>No</v>
      </c>
    </row>
    <row r="105" spans="1:12" x14ac:dyDescent="0.25">
      <c r="A105" s="42" t="s">
        <v>1328</v>
      </c>
      <c r="B105" s="33" t="s">
        <v>217</v>
      </c>
      <c r="C105" s="43">
        <v>5513.9744268000004</v>
      </c>
      <c r="D105" s="11" t="str">
        <f t="shared" si="12"/>
        <v>N/A</v>
      </c>
      <c r="E105" s="43">
        <v>7113.8530510999999</v>
      </c>
      <c r="F105" s="11" t="str">
        <f t="shared" si="13"/>
        <v>N/A</v>
      </c>
      <c r="G105" s="43">
        <v>5094.3856333000003</v>
      </c>
      <c r="H105" s="11" t="str">
        <f t="shared" si="14"/>
        <v>N/A</v>
      </c>
      <c r="I105" s="12">
        <v>29.01</v>
      </c>
      <c r="J105" s="12">
        <v>-28.4</v>
      </c>
      <c r="K105" s="41" t="s">
        <v>732</v>
      </c>
      <c r="L105" s="9" t="str">
        <f t="shared" si="15"/>
        <v>Yes</v>
      </c>
    </row>
    <row r="106" spans="1:12" x14ac:dyDescent="0.25">
      <c r="A106" s="42" t="s">
        <v>568</v>
      </c>
      <c r="B106" s="33" t="s">
        <v>217</v>
      </c>
      <c r="C106" s="43">
        <v>6955010</v>
      </c>
      <c r="D106" s="11" t="str">
        <f t="shared" si="12"/>
        <v>N/A</v>
      </c>
      <c r="E106" s="43">
        <v>4205614</v>
      </c>
      <c r="F106" s="11" t="str">
        <f t="shared" si="13"/>
        <v>N/A</v>
      </c>
      <c r="G106" s="43">
        <v>5484285</v>
      </c>
      <c r="H106" s="11" t="str">
        <f t="shared" si="14"/>
        <v>N/A</v>
      </c>
      <c r="I106" s="12">
        <v>-39.5</v>
      </c>
      <c r="J106" s="12">
        <v>30.4</v>
      </c>
      <c r="K106" s="41" t="s">
        <v>732</v>
      </c>
      <c r="L106" s="9" t="str">
        <f t="shared" si="15"/>
        <v>No</v>
      </c>
    </row>
    <row r="107" spans="1:12" x14ac:dyDescent="0.25">
      <c r="A107" s="42" t="s">
        <v>569</v>
      </c>
      <c r="B107" s="33" t="s">
        <v>217</v>
      </c>
      <c r="C107" s="34">
        <v>11911</v>
      </c>
      <c r="D107" s="11" t="str">
        <f t="shared" si="12"/>
        <v>N/A</v>
      </c>
      <c r="E107" s="34">
        <v>6709</v>
      </c>
      <c r="F107" s="11" t="str">
        <f t="shared" si="13"/>
        <v>N/A</v>
      </c>
      <c r="G107" s="34">
        <v>6205</v>
      </c>
      <c r="H107" s="11" t="str">
        <f t="shared" si="14"/>
        <v>N/A</v>
      </c>
      <c r="I107" s="12">
        <v>-43.7</v>
      </c>
      <c r="J107" s="12">
        <v>-7.51</v>
      </c>
      <c r="K107" s="41" t="s">
        <v>732</v>
      </c>
      <c r="L107" s="9" t="str">
        <f t="shared" si="15"/>
        <v>Yes</v>
      </c>
    </row>
    <row r="108" spans="1:12" x14ac:dyDescent="0.25">
      <c r="A108" s="42" t="s">
        <v>1329</v>
      </c>
      <c r="B108" s="33" t="s">
        <v>217</v>
      </c>
      <c r="C108" s="43">
        <v>583.91486860999998</v>
      </c>
      <c r="D108" s="11" t="str">
        <f t="shared" si="12"/>
        <v>N/A</v>
      </c>
      <c r="E108" s="43">
        <v>626.86152929000002</v>
      </c>
      <c r="F108" s="11" t="str">
        <f t="shared" si="13"/>
        <v>N/A</v>
      </c>
      <c r="G108" s="43">
        <v>883.84931506999999</v>
      </c>
      <c r="H108" s="11" t="str">
        <f t="shared" si="14"/>
        <v>N/A</v>
      </c>
      <c r="I108" s="12">
        <v>7.3550000000000004</v>
      </c>
      <c r="J108" s="12">
        <v>41</v>
      </c>
      <c r="K108" s="41" t="s">
        <v>732</v>
      </c>
      <c r="L108" s="9" t="str">
        <f t="shared" si="15"/>
        <v>No</v>
      </c>
    </row>
    <row r="109" spans="1:12" x14ac:dyDescent="0.25">
      <c r="A109" s="42" t="s">
        <v>570</v>
      </c>
      <c r="B109" s="33" t="s">
        <v>217</v>
      </c>
      <c r="C109" s="43">
        <v>42774727</v>
      </c>
      <c r="D109" s="11" t="str">
        <f t="shared" si="12"/>
        <v>N/A</v>
      </c>
      <c r="E109" s="43">
        <v>26705903</v>
      </c>
      <c r="F109" s="11" t="str">
        <f t="shared" si="13"/>
        <v>N/A</v>
      </c>
      <c r="G109" s="43">
        <v>20212628</v>
      </c>
      <c r="H109" s="11" t="str">
        <f t="shared" si="14"/>
        <v>N/A</v>
      </c>
      <c r="I109" s="12">
        <v>-37.6</v>
      </c>
      <c r="J109" s="12">
        <v>-24.3</v>
      </c>
      <c r="K109" s="41" t="s">
        <v>732</v>
      </c>
      <c r="L109" s="9" t="str">
        <f t="shared" si="15"/>
        <v>Yes</v>
      </c>
    </row>
    <row r="110" spans="1:12" x14ac:dyDescent="0.25">
      <c r="A110" s="42" t="s">
        <v>571</v>
      </c>
      <c r="B110" s="33" t="s">
        <v>217</v>
      </c>
      <c r="C110" s="34">
        <v>19360</v>
      </c>
      <c r="D110" s="11" t="str">
        <f t="shared" si="12"/>
        <v>N/A</v>
      </c>
      <c r="E110" s="34">
        <v>13716</v>
      </c>
      <c r="F110" s="11" t="str">
        <f t="shared" si="13"/>
        <v>N/A</v>
      </c>
      <c r="G110" s="34">
        <v>15243</v>
      </c>
      <c r="H110" s="11" t="str">
        <f t="shared" si="14"/>
        <v>N/A</v>
      </c>
      <c r="I110" s="12">
        <v>-29.2</v>
      </c>
      <c r="J110" s="12">
        <v>11.13</v>
      </c>
      <c r="K110" s="41" t="s">
        <v>732</v>
      </c>
      <c r="L110" s="9" t="str">
        <f t="shared" si="15"/>
        <v>Yes</v>
      </c>
    </row>
    <row r="111" spans="1:12" x14ac:dyDescent="0.25">
      <c r="A111" s="42" t="s">
        <v>1330</v>
      </c>
      <c r="B111" s="33" t="s">
        <v>217</v>
      </c>
      <c r="C111" s="43">
        <v>2209.4383781000001</v>
      </c>
      <c r="D111" s="11" t="str">
        <f t="shared" si="12"/>
        <v>N/A</v>
      </c>
      <c r="E111" s="43">
        <v>1947.0620443</v>
      </c>
      <c r="F111" s="11" t="str">
        <f t="shared" si="13"/>
        <v>N/A</v>
      </c>
      <c r="G111" s="43">
        <v>1326.0268976</v>
      </c>
      <c r="H111" s="11" t="str">
        <f t="shared" si="14"/>
        <v>N/A</v>
      </c>
      <c r="I111" s="12">
        <v>-11.9</v>
      </c>
      <c r="J111" s="12">
        <v>-31.9</v>
      </c>
      <c r="K111" s="41" t="s">
        <v>732</v>
      </c>
      <c r="L111" s="9" t="str">
        <f t="shared" si="15"/>
        <v>No</v>
      </c>
    </row>
    <row r="112" spans="1:12" ht="25" x14ac:dyDescent="0.25">
      <c r="A112" s="42" t="s">
        <v>572</v>
      </c>
      <c r="B112" s="33" t="s">
        <v>217</v>
      </c>
      <c r="C112" s="43">
        <v>43010244</v>
      </c>
      <c r="D112" s="11" t="str">
        <f t="shared" si="12"/>
        <v>N/A</v>
      </c>
      <c r="E112" s="43">
        <v>44975424</v>
      </c>
      <c r="F112" s="11" t="str">
        <f t="shared" si="13"/>
        <v>N/A</v>
      </c>
      <c r="G112" s="43">
        <v>53674869</v>
      </c>
      <c r="H112" s="11" t="str">
        <f t="shared" si="14"/>
        <v>N/A</v>
      </c>
      <c r="I112" s="12">
        <v>4.569</v>
      </c>
      <c r="J112" s="12">
        <v>19.34</v>
      </c>
      <c r="K112" s="41" t="s">
        <v>732</v>
      </c>
      <c r="L112" s="9" t="str">
        <f t="shared" si="15"/>
        <v>Yes</v>
      </c>
    </row>
    <row r="113" spans="1:12" x14ac:dyDescent="0.25">
      <c r="A113" s="42" t="s">
        <v>573</v>
      </c>
      <c r="B113" s="33" t="s">
        <v>217</v>
      </c>
      <c r="C113" s="34">
        <v>5312</v>
      </c>
      <c r="D113" s="11" t="str">
        <f t="shared" si="12"/>
        <v>N/A</v>
      </c>
      <c r="E113" s="34">
        <v>5275</v>
      </c>
      <c r="F113" s="11" t="str">
        <f t="shared" si="13"/>
        <v>N/A</v>
      </c>
      <c r="G113" s="34">
        <v>5543</v>
      </c>
      <c r="H113" s="11" t="str">
        <f t="shared" si="14"/>
        <v>N/A</v>
      </c>
      <c r="I113" s="12">
        <v>-0.69699999999999995</v>
      </c>
      <c r="J113" s="12">
        <v>5.0810000000000004</v>
      </c>
      <c r="K113" s="41" t="s">
        <v>732</v>
      </c>
      <c r="L113" s="9" t="str">
        <f t="shared" si="15"/>
        <v>Yes</v>
      </c>
    </row>
    <row r="114" spans="1:12" ht="25" x14ac:dyDescent="0.25">
      <c r="A114" s="42" t="s">
        <v>1331</v>
      </c>
      <c r="B114" s="33" t="s">
        <v>217</v>
      </c>
      <c r="C114" s="43">
        <v>8096.8079819000004</v>
      </c>
      <c r="D114" s="11" t="str">
        <f t="shared" si="12"/>
        <v>N/A</v>
      </c>
      <c r="E114" s="43">
        <v>8526.1467298999996</v>
      </c>
      <c r="F114" s="11" t="str">
        <f t="shared" si="13"/>
        <v>N/A</v>
      </c>
      <c r="G114" s="43">
        <v>9683.3608153999994</v>
      </c>
      <c r="H114" s="11" t="str">
        <f t="shared" si="14"/>
        <v>N/A</v>
      </c>
      <c r="I114" s="12">
        <v>5.3029999999999999</v>
      </c>
      <c r="J114" s="12">
        <v>13.57</v>
      </c>
      <c r="K114" s="41" t="s">
        <v>732</v>
      </c>
      <c r="L114" s="9" t="str">
        <f t="shared" si="15"/>
        <v>Yes</v>
      </c>
    </row>
    <row r="115" spans="1:12" ht="25" x14ac:dyDescent="0.25">
      <c r="A115" s="42" t="s">
        <v>574</v>
      </c>
      <c r="B115" s="33" t="s">
        <v>217</v>
      </c>
      <c r="C115" s="43">
        <v>5940201</v>
      </c>
      <c r="D115" s="11" t="str">
        <f t="shared" si="12"/>
        <v>N/A</v>
      </c>
      <c r="E115" s="43">
        <v>7238734</v>
      </c>
      <c r="F115" s="11" t="str">
        <f t="shared" si="13"/>
        <v>N/A</v>
      </c>
      <c r="G115" s="43">
        <v>5608779</v>
      </c>
      <c r="H115" s="11" t="str">
        <f t="shared" si="14"/>
        <v>N/A</v>
      </c>
      <c r="I115" s="12">
        <v>21.86</v>
      </c>
      <c r="J115" s="12">
        <v>-22.5</v>
      </c>
      <c r="K115" s="41" t="s">
        <v>732</v>
      </c>
      <c r="L115" s="9" t="str">
        <f t="shared" si="15"/>
        <v>Yes</v>
      </c>
    </row>
    <row r="116" spans="1:12" x14ac:dyDescent="0.25">
      <c r="A116" s="3" t="s">
        <v>575</v>
      </c>
      <c r="B116" s="33" t="s">
        <v>217</v>
      </c>
      <c r="C116" s="34">
        <v>3487</v>
      </c>
      <c r="D116" s="11" t="str">
        <f t="shared" si="12"/>
        <v>N/A</v>
      </c>
      <c r="E116" s="34">
        <v>3185</v>
      </c>
      <c r="F116" s="11" t="str">
        <f t="shared" si="13"/>
        <v>N/A</v>
      </c>
      <c r="G116" s="34">
        <v>2995</v>
      </c>
      <c r="H116" s="11" t="str">
        <f t="shared" si="14"/>
        <v>N/A</v>
      </c>
      <c r="I116" s="12">
        <v>-8.66</v>
      </c>
      <c r="J116" s="12">
        <v>-5.97</v>
      </c>
      <c r="K116" s="41" t="s">
        <v>732</v>
      </c>
      <c r="L116" s="9" t="str">
        <f t="shared" si="15"/>
        <v>Yes</v>
      </c>
    </row>
    <row r="117" spans="1:12" ht="25" x14ac:dyDescent="0.25">
      <c r="A117" s="3" t="s">
        <v>1332</v>
      </c>
      <c r="B117" s="33" t="s">
        <v>217</v>
      </c>
      <c r="C117" s="43">
        <v>1703.5276742000001</v>
      </c>
      <c r="D117" s="11" t="str">
        <f t="shared" si="12"/>
        <v>N/A</v>
      </c>
      <c r="E117" s="43">
        <v>2272.7579277999998</v>
      </c>
      <c r="F117" s="11" t="str">
        <f t="shared" si="13"/>
        <v>N/A</v>
      </c>
      <c r="G117" s="43">
        <v>1872.7141902999999</v>
      </c>
      <c r="H117" s="11" t="str">
        <f t="shared" si="14"/>
        <v>N/A</v>
      </c>
      <c r="I117" s="12">
        <v>33.409999999999997</v>
      </c>
      <c r="J117" s="12">
        <v>-17.600000000000001</v>
      </c>
      <c r="K117" s="41" t="s">
        <v>732</v>
      </c>
      <c r="L117" s="9" t="str">
        <f t="shared" si="15"/>
        <v>Yes</v>
      </c>
    </row>
    <row r="118" spans="1:12" ht="25" x14ac:dyDescent="0.25">
      <c r="A118" s="4" t="s">
        <v>576</v>
      </c>
      <c r="B118" s="33" t="s">
        <v>217</v>
      </c>
      <c r="C118" s="43">
        <v>883256</v>
      </c>
      <c r="D118" s="11" t="str">
        <f t="shared" si="12"/>
        <v>N/A</v>
      </c>
      <c r="E118" s="43">
        <v>2209032</v>
      </c>
      <c r="F118" s="11" t="str">
        <f t="shared" si="13"/>
        <v>N/A</v>
      </c>
      <c r="G118" s="43">
        <v>5908672</v>
      </c>
      <c r="H118" s="11" t="str">
        <f t="shared" si="14"/>
        <v>N/A</v>
      </c>
      <c r="I118" s="12">
        <v>150.1</v>
      </c>
      <c r="J118" s="12">
        <v>167.5</v>
      </c>
      <c r="K118" s="41" t="s">
        <v>732</v>
      </c>
      <c r="L118" s="9" t="str">
        <f t="shared" si="15"/>
        <v>No</v>
      </c>
    </row>
    <row r="119" spans="1:12" x14ac:dyDescent="0.25">
      <c r="A119" s="4" t="s">
        <v>577</v>
      </c>
      <c r="B119" s="33" t="s">
        <v>217</v>
      </c>
      <c r="C119" s="34">
        <v>181</v>
      </c>
      <c r="D119" s="11" t="str">
        <f t="shared" si="12"/>
        <v>N/A</v>
      </c>
      <c r="E119" s="34">
        <v>495</v>
      </c>
      <c r="F119" s="11" t="str">
        <f t="shared" si="13"/>
        <v>N/A</v>
      </c>
      <c r="G119" s="34">
        <v>585</v>
      </c>
      <c r="H119" s="11" t="str">
        <f t="shared" si="14"/>
        <v>N/A</v>
      </c>
      <c r="I119" s="12">
        <v>173.5</v>
      </c>
      <c r="J119" s="12">
        <v>18.18</v>
      </c>
      <c r="K119" s="41" t="s">
        <v>732</v>
      </c>
      <c r="L119" s="9" t="str">
        <f t="shared" si="15"/>
        <v>Yes</v>
      </c>
    </row>
    <row r="120" spans="1:12" ht="25" x14ac:dyDescent="0.25">
      <c r="A120" s="4" t="s">
        <v>1333</v>
      </c>
      <c r="B120" s="33" t="s">
        <v>217</v>
      </c>
      <c r="C120" s="43">
        <v>4879.8674032999998</v>
      </c>
      <c r="D120" s="11" t="str">
        <f t="shared" si="12"/>
        <v>N/A</v>
      </c>
      <c r="E120" s="43">
        <v>4462.6909090999998</v>
      </c>
      <c r="F120" s="11" t="str">
        <f t="shared" si="13"/>
        <v>N/A</v>
      </c>
      <c r="G120" s="43">
        <v>10100.294017</v>
      </c>
      <c r="H120" s="11" t="str">
        <f t="shared" si="14"/>
        <v>N/A</v>
      </c>
      <c r="I120" s="12">
        <v>-8.5500000000000007</v>
      </c>
      <c r="J120" s="12">
        <v>126.3</v>
      </c>
      <c r="K120" s="41" t="s">
        <v>732</v>
      </c>
      <c r="L120" s="9" t="str">
        <f t="shared" si="15"/>
        <v>No</v>
      </c>
    </row>
    <row r="121" spans="1:12" ht="25" x14ac:dyDescent="0.25">
      <c r="A121" s="4" t="s">
        <v>578</v>
      </c>
      <c r="B121" s="33" t="s">
        <v>217</v>
      </c>
      <c r="C121" s="43">
        <v>2773143</v>
      </c>
      <c r="D121" s="11" t="str">
        <f t="shared" si="12"/>
        <v>N/A</v>
      </c>
      <c r="E121" s="43">
        <v>1925407</v>
      </c>
      <c r="F121" s="11" t="str">
        <f t="shared" si="13"/>
        <v>N/A</v>
      </c>
      <c r="G121" s="43">
        <v>1676574</v>
      </c>
      <c r="H121" s="11" t="str">
        <f t="shared" si="14"/>
        <v>N/A</v>
      </c>
      <c r="I121" s="12">
        <v>-30.6</v>
      </c>
      <c r="J121" s="12">
        <v>-12.9</v>
      </c>
      <c r="K121" s="41" t="s">
        <v>732</v>
      </c>
      <c r="L121" s="9" t="str">
        <f t="shared" si="15"/>
        <v>Yes</v>
      </c>
    </row>
    <row r="122" spans="1:12" x14ac:dyDescent="0.25">
      <c r="A122" s="4" t="s">
        <v>579</v>
      </c>
      <c r="B122" s="33" t="s">
        <v>217</v>
      </c>
      <c r="C122" s="34">
        <v>1700</v>
      </c>
      <c r="D122" s="11" t="str">
        <f t="shared" si="12"/>
        <v>N/A</v>
      </c>
      <c r="E122" s="34">
        <v>2212</v>
      </c>
      <c r="F122" s="11" t="str">
        <f t="shared" si="13"/>
        <v>N/A</v>
      </c>
      <c r="G122" s="34">
        <v>2538</v>
      </c>
      <c r="H122" s="11" t="str">
        <f t="shared" si="14"/>
        <v>N/A</v>
      </c>
      <c r="I122" s="12">
        <v>30.12</v>
      </c>
      <c r="J122" s="12">
        <v>14.74</v>
      </c>
      <c r="K122" s="41" t="s">
        <v>732</v>
      </c>
      <c r="L122" s="9" t="str">
        <f t="shared" si="15"/>
        <v>Yes</v>
      </c>
    </row>
    <row r="123" spans="1:12" ht="25" x14ac:dyDescent="0.25">
      <c r="A123" s="4" t="s">
        <v>1334</v>
      </c>
      <c r="B123" s="33" t="s">
        <v>217</v>
      </c>
      <c r="C123" s="43">
        <v>1631.2605882</v>
      </c>
      <c r="D123" s="11" t="str">
        <f t="shared" si="12"/>
        <v>N/A</v>
      </c>
      <c r="E123" s="43">
        <v>870.43716094000001</v>
      </c>
      <c r="F123" s="11" t="str">
        <f t="shared" si="13"/>
        <v>N/A</v>
      </c>
      <c r="G123" s="43">
        <v>660.58865247999995</v>
      </c>
      <c r="H123" s="11" t="str">
        <f t="shared" si="14"/>
        <v>N/A</v>
      </c>
      <c r="I123" s="12">
        <v>-46.6</v>
      </c>
      <c r="J123" s="12">
        <v>-24.1</v>
      </c>
      <c r="K123" s="41" t="s">
        <v>732</v>
      </c>
      <c r="L123" s="9" t="str">
        <f t="shared" si="15"/>
        <v>Yes</v>
      </c>
    </row>
    <row r="124" spans="1:12" ht="25" x14ac:dyDescent="0.25">
      <c r="A124" s="4" t="s">
        <v>580</v>
      </c>
      <c r="B124" s="33" t="s">
        <v>217</v>
      </c>
      <c r="C124" s="43">
        <v>13485795</v>
      </c>
      <c r="D124" s="11" t="str">
        <f t="shared" si="12"/>
        <v>N/A</v>
      </c>
      <c r="E124" s="43">
        <v>15813579</v>
      </c>
      <c r="F124" s="11" t="str">
        <f t="shared" si="13"/>
        <v>N/A</v>
      </c>
      <c r="G124" s="43">
        <v>18890122</v>
      </c>
      <c r="H124" s="11" t="str">
        <f t="shared" si="14"/>
        <v>N/A</v>
      </c>
      <c r="I124" s="12">
        <v>17.260000000000002</v>
      </c>
      <c r="J124" s="12">
        <v>19.46</v>
      </c>
      <c r="K124" s="41" t="s">
        <v>732</v>
      </c>
      <c r="L124" s="9" t="str">
        <f t="shared" si="15"/>
        <v>Yes</v>
      </c>
    </row>
    <row r="125" spans="1:12" x14ac:dyDescent="0.25">
      <c r="A125" s="2" t="s">
        <v>581</v>
      </c>
      <c r="B125" s="33" t="s">
        <v>217</v>
      </c>
      <c r="C125" s="34">
        <v>1114</v>
      </c>
      <c r="D125" s="11" t="str">
        <f t="shared" si="12"/>
        <v>N/A</v>
      </c>
      <c r="E125" s="34">
        <v>1682</v>
      </c>
      <c r="F125" s="11" t="str">
        <f t="shared" si="13"/>
        <v>N/A</v>
      </c>
      <c r="G125" s="34">
        <v>2755</v>
      </c>
      <c r="H125" s="11" t="str">
        <f t="shared" si="14"/>
        <v>N/A</v>
      </c>
      <c r="I125" s="12">
        <v>50.99</v>
      </c>
      <c r="J125" s="12">
        <v>63.79</v>
      </c>
      <c r="K125" s="41" t="s">
        <v>732</v>
      </c>
      <c r="L125" s="9" t="str">
        <f t="shared" si="15"/>
        <v>No</v>
      </c>
    </row>
    <row r="126" spans="1:12" ht="25" x14ac:dyDescent="0.25">
      <c r="A126" s="2" t="s">
        <v>1335</v>
      </c>
      <c r="B126" s="33" t="s">
        <v>217</v>
      </c>
      <c r="C126" s="43">
        <v>12105.740575</v>
      </c>
      <c r="D126" s="11" t="str">
        <f t="shared" si="12"/>
        <v>N/A</v>
      </c>
      <c r="E126" s="43">
        <v>9401.6521998000007</v>
      </c>
      <c r="F126" s="11" t="str">
        <f t="shared" si="13"/>
        <v>N/A</v>
      </c>
      <c r="G126" s="43">
        <v>6856.6686024999999</v>
      </c>
      <c r="H126" s="11" t="str">
        <f t="shared" si="14"/>
        <v>N/A</v>
      </c>
      <c r="I126" s="12">
        <v>-22.3</v>
      </c>
      <c r="J126" s="12">
        <v>-27.1</v>
      </c>
      <c r="K126" s="41" t="s">
        <v>732</v>
      </c>
      <c r="L126" s="9" t="str">
        <f t="shared" si="15"/>
        <v>Yes</v>
      </c>
    </row>
    <row r="127" spans="1:12" ht="25" x14ac:dyDescent="0.25">
      <c r="A127" s="2" t="s">
        <v>582</v>
      </c>
      <c r="B127" s="33" t="s">
        <v>217</v>
      </c>
      <c r="C127" s="43">
        <v>0</v>
      </c>
      <c r="D127" s="11" t="str">
        <f t="shared" si="12"/>
        <v>N/A</v>
      </c>
      <c r="E127" s="43">
        <v>0</v>
      </c>
      <c r="F127" s="11" t="str">
        <f t="shared" si="13"/>
        <v>N/A</v>
      </c>
      <c r="G127" s="43">
        <v>0</v>
      </c>
      <c r="H127" s="11" t="str">
        <f t="shared" si="14"/>
        <v>N/A</v>
      </c>
      <c r="I127" s="12" t="s">
        <v>1742</v>
      </c>
      <c r="J127" s="12" t="s">
        <v>1742</v>
      </c>
      <c r="K127" s="41" t="s">
        <v>732</v>
      </c>
      <c r="L127" s="9" t="str">
        <f t="shared" si="15"/>
        <v>N/A</v>
      </c>
    </row>
    <row r="128" spans="1:12" x14ac:dyDescent="0.25">
      <c r="A128" s="2" t="s">
        <v>583</v>
      </c>
      <c r="B128" s="33" t="s">
        <v>217</v>
      </c>
      <c r="C128" s="34">
        <v>0</v>
      </c>
      <c r="D128" s="11" t="str">
        <f t="shared" si="12"/>
        <v>N/A</v>
      </c>
      <c r="E128" s="34">
        <v>0</v>
      </c>
      <c r="F128" s="11" t="str">
        <f t="shared" si="13"/>
        <v>N/A</v>
      </c>
      <c r="G128" s="34">
        <v>0</v>
      </c>
      <c r="H128" s="11" t="str">
        <f t="shared" si="14"/>
        <v>N/A</v>
      </c>
      <c r="I128" s="12" t="s">
        <v>1742</v>
      </c>
      <c r="J128" s="12" t="s">
        <v>1742</v>
      </c>
      <c r="K128" s="41" t="s">
        <v>732</v>
      </c>
      <c r="L128" s="9" t="str">
        <f t="shared" si="15"/>
        <v>N/A</v>
      </c>
    </row>
    <row r="129" spans="1:12" ht="25" x14ac:dyDescent="0.25">
      <c r="A129" s="2" t="s">
        <v>1336</v>
      </c>
      <c r="B129" s="33" t="s">
        <v>217</v>
      </c>
      <c r="C129" s="43" t="s">
        <v>1742</v>
      </c>
      <c r="D129" s="11" t="str">
        <f t="shared" si="12"/>
        <v>N/A</v>
      </c>
      <c r="E129" s="43" t="s">
        <v>1742</v>
      </c>
      <c r="F129" s="11" t="str">
        <f t="shared" si="13"/>
        <v>N/A</v>
      </c>
      <c r="G129" s="43" t="s">
        <v>1742</v>
      </c>
      <c r="H129" s="11" t="str">
        <f t="shared" si="14"/>
        <v>N/A</v>
      </c>
      <c r="I129" s="12" t="s">
        <v>1742</v>
      </c>
      <c r="J129" s="12" t="s">
        <v>1742</v>
      </c>
      <c r="K129" s="41" t="s">
        <v>732</v>
      </c>
      <c r="L129" s="9" t="str">
        <f t="shared" si="15"/>
        <v>N/A</v>
      </c>
    </row>
    <row r="130" spans="1:12" x14ac:dyDescent="0.25">
      <c r="A130" s="2" t="s">
        <v>584</v>
      </c>
      <c r="B130" s="33" t="s">
        <v>217</v>
      </c>
      <c r="C130" s="43">
        <v>1060192</v>
      </c>
      <c r="D130" s="11" t="str">
        <f t="shared" si="12"/>
        <v>N/A</v>
      </c>
      <c r="E130" s="43">
        <v>1166205</v>
      </c>
      <c r="F130" s="11" t="str">
        <f t="shared" si="13"/>
        <v>N/A</v>
      </c>
      <c r="G130" s="43">
        <v>1146612</v>
      </c>
      <c r="H130" s="11" t="str">
        <f t="shared" si="14"/>
        <v>N/A</v>
      </c>
      <c r="I130" s="12">
        <v>9.9990000000000006</v>
      </c>
      <c r="J130" s="12">
        <v>-1.68</v>
      </c>
      <c r="K130" s="41" t="s">
        <v>732</v>
      </c>
      <c r="L130" s="9" t="str">
        <f t="shared" si="15"/>
        <v>Yes</v>
      </c>
    </row>
    <row r="131" spans="1:12" x14ac:dyDescent="0.25">
      <c r="A131" s="2" t="s">
        <v>585</v>
      </c>
      <c r="B131" s="33" t="s">
        <v>217</v>
      </c>
      <c r="C131" s="34">
        <v>112</v>
      </c>
      <c r="D131" s="11" t="str">
        <f t="shared" si="12"/>
        <v>N/A</v>
      </c>
      <c r="E131" s="34">
        <v>106</v>
      </c>
      <c r="F131" s="11" t="str">
        <f t="shared" si="13"/>
        <v>N/A</v>
      </c>
      <c r="G131" s="34">
        <v>99</v>
      </c>
      <c r="H131" s="11" t="str">
        <f t="shared" si="14"/>
        <v>N/A</v>
      </c>
      <c r="I131" s="12">
        <v>-5.36</v>
      </c>
      <c r="J131" s="12">
        <v>-6.6</v>
      </c>
      <c r="K131" s="41" t="s">
        <v>732</v>
      </c>
      <c r="L131" s="9" t="str">
        <f t="shared" si="15"/>
        <v>Yes</v>
      </c>
    </row>
    <row r="132" spans="1:12" x14ac:dyDescent="0.25">
      <c r="A132" s="2" t="s">
        <v>1337</v>
      </c>
      <c r="B132" s="33" t="s">
        <v>217</v>
      </c>
      <c r="C132" s="43">
        <v>9466</v>
      </c>
      <c r="D132" s="11" t="str">
        <f t="shared" si="12"/>
        <v>N/A</v>
      </c>
      <c r="E132" s="43">
        <v>11001.933961999999</v>
      </c>
      <c r="F132" s="11" t="str">
        <f t="shared" si="13"/>
        <v>N/A</v>
      </c>
      <c r="G132" s="43">
        <v>11581.939394000001</v>
      </c>
      <c r="H132" s="11" t="str">
        <f t="shared" si="14"/>
        <v>N/A</v>
      </c>
      <c r="I132" s="12">
        <v>16.23</v>
      </c>
      <c r="J132" s="12">
        <v>5.2720000000000002</v>
      </c>
      <c r="K132" s="41" t="s">
        <v>732</v>
      </c>
      <c r="L132" s="9" t="str">
        <f t="shared" si="15"/>
        <v>Yes</v>
      </c>
    </row>
    <row r="133" spans="1:12" ht="25" x14ac:dyDescent="0.25">
      <c r="A133" s="2" t="s">
        <v>586</v>
      </c>
      <c r="B133" s="33" t="s">
        <v>217</v>
      </c>
      <c r="C133" s="43">
        <v>646</v>
      </c>
      <c r="D133" s="11" t="str">
        <f t="shared" si="12"/>
        <v>N/A</v>
      </c>
      <c r="E133" s="43">
        <v>0</v>
      </c>
      <c r="F133" s="11" t="str">
        <f t="shared" si="13"/>
        <v>N/A</v>
      </c>
      <c r="G133" s="43">
        <v>0</v>
      </c>
      <c r="H133" s="11" t="str">
        <f t="shared" si="14"/>
        <v>N/A</v>
      </c>
      <c r="I133" s="12">
        <v>-100</v>
      </c>
      <c r="J133" s="12" t="s">
        <v>1742</v>
      </c>
      <c r="K133" s="41" t="s">
        <v>732</v>
      </c>
      <c r="L133" s="9" t="str">
        <f>IF(J133="Div by 0", "N/A", IF(OR(J133="N/A",K133="N/A"),"N/A", IF(J133&gt;VALUE(MID(K133,1,2)), "No", IF(J133&lt;-1*VALUE(MID(K133,1,2)), "No", "Yes"))))</f>
        <v>N/A</v>
      </c>
    </row>
    <row r="134" spans="1:12" x14ac:dyDescent="0.25">
      <c r="A134" s="2" t="s">
        <v>587</v>
      </c>
      <c r="B134" s="33" t="s">
        <v>217</v>
      </c>
      <c r="C134" s="34">
        <v>11</v>
      </c>
      <c r="D134" s="11" t="str">
        <f t="shared" si="12"/>
        <v>N/A</v>
      </c>
      <c r="E134" s="34">
        <v>0</v>
      </c>
      <c r="F134" s="11" t="str">
        <f t="shared" si="13"/>
        <v>N/A</v>
      </c>
      <c r="G134" s="34">
        <v>0</v>
      </c>
      <c r="H134" s="11" t="str">
        <f t="shared" si="14"/>
        <v>N/A</v>
      </c>
      <c r="I134" s="12">
        <v>-100</v>
      </c>
      <c r="J134" s="12" t="s">
        <v>1742</v>
      </c>
      <c r="K134" s="41" t="s">
        <v>732</v>
      </c>
      <c r="L134" s="9" t="str">
        <f t="shared" ref="L134:L138" si="16">IF(J134="Div by 0", "N/A", IF(OR(J134="N/A",K134="N/A"),"N/A", IF(J134&gt;VALUE(MID(K134,1,2)), "No", IF(J134&lt;-1*VALUE(MID(K134,1,2)), "No", "Yes"))))</f>
        <v>N/A</v>
      </c>
    </row>
    <row r="135" spans="1:12" ht="25" x14ac:dyDescent="0.25">
      <c r="A135" s="2" t="s">
        <v>1338</v>
      </c>
      <c r="B135" s="33" t="s">
        <v>217</v>
      </c>
      <c r="C135" s="43">
        <v>646</v>
      </c>
      <c r="D135" s="11" t="str">
        <f t="shared" si="12"/>
        <v>N/A</v>
      </c>
      <c r="E135" s="43" t="s">
        <v>1742</v>
      </c>
      <c r="F135" s="11" t="str">
        <f t="shared" si="13"/>
        <v>N/A</v>
      </c>
      <c r="G135" s="43" t="s">
        <v>1742</v>
      </c>
      <c r="H135" s="11" t="str">
        <f t="shared" si="14"/>
        <v>N/A</v>
      </c>
      <c r="I135" s="12" t="s">
        <v>1742</v>
      </c>
      <c r="J135" s="12" t="s">
        <v>1742</v>
      </c>
      <c r="K135" s="41" t="s">
        <v>732</v>
      </c>
      <c r="L135" s="9" t="str">
        <f t="shared" si="16"/>
        <v>N/A</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7214407</v>
      </c>
      <c r="D139" s="11" t="str">
        <f t="shared" si="17"/>
        <v>N/A</v>
      </c>
      <c r="E139" s="43">
        <v>5276927</v>
      </c>
      <c r="F139" s="11" t="str">
        <f t="shared" si="18"/>
        <v>N/A</v>
      </c>
      <c r="G139" s="43">
        <v>3665498</v>
      </c>
      <c r="H139" s="11" t="str">
        <f t="shared" si="19"/>
        <v>N/A</v>
      </c>
      <c r="I139" s="12">
        <v>-26.9</v>
      </c>
      <c r="J139" s="12">
        <v>-30.5</v>
      </c>
      <c r="K139" s="41" t="s">
        <v>732</v>
      </c>
      <c r="L139" s="9" t="str">
        <f t="shared" ref="L139:L150" si="20">IF(J139="Div by 0", "N/A", IF(K139="N/A","N/A", IF(J139&gt;VALUE(MID(K139,1,2)), "No", IF(J139&lt;-1*VALUE(MID(K139,1,2)), "No", "Yes"))))</f>
        <v>No</v>
      </c>
    </row>
    <row r="140" spans="1:12" x14ac:dyDescent="0.25">
      <c r="A140" s="2" t="s">
        <v>591</v>
      </c>
      <c r="B140" s="33" t="s">
        <v>217</v>
      </c>
      <c r="C140" s="34">
        <v>7188</v>
      </c>
      <c r="D140" s="11" t="str">
        <f t="shared" si="17"/>
        <v>N/A</v>
      </c>
      <c r="E140" s="34">
        <v>4877</v>
      </c>
      <c r="F140" s="11" t="str">
        <f t="shared" si="18"/>
        <v>N/A</v>
      </c>
      <c r="G140" s="34">
        <v>4614</v>
      </c>
      <c r="H140" s="11" t="str">
        <f t="shared" si="19"/>
        <v>N/A</v>
      </c>
      <c r="I140" s="12">
        <v>-32.200000000000003</v>
      </c>
      <c r="J140" s="12">
        <v>-5.39</v>
      </c>
      <c r="K140" s="41" t="s">
        <v>732</v>
      </c>
      <c r="L140" s="9" t="str">
        <f t="shared" si="20"/>
        <v>Yes</v>
      </c>
    </row>
    <row r="141" spans="1:12" ht="25" x14ac:dyDescent="0.25">
      <c r="A141" s="2" t="s">
        <v>1340</v>
      </c>
      <c r="B141" s="33" t="s">
        <v>217</v>
      </c>
      <c r="C141" s="43">
        <v>1003.6737618</v>
      </c>
      <c r="D141" s="11" t="str">
        <f t="shared" si="17"/>
        <v>N/A</v>
      </c>
      <c r="E141" s="43">
        <v>1082.0026656</v>
      </c>
      <c r="F141" s="11" t="str">
        <f t="shared" si="18"/>
        <v>N/A</v>
      </c>
      <c r="G141" s="43">
        <v>794.42956219999996</v>
      </c>
      <c r="H141" s="11" t="str">
        <f t="shared" si="19"/>
        <v>N/A</v>
      </c>
      <c r="I141" s="12">
        <v>7.8040000000000003</v>
      </c>
      <c r="J141" s="12">
        <v>-26.6</v>
      </c>
      <c r="K141" s="41" t="s">
        <v>732</v>
      </c>
      <c r="L141" s="9" t="str">
        <f t="shared" si="20"/>
        <v>Yes</v>
      </c>
    </row>
    <row r="142" spans="1:12" ht="25" x14ac:dyDescent="0.25">
      <c r="A142" s="2" t="s">
        <v>592</v>
      </c>
      <c r="B142" s="33" t="s">
        <v>217</v>
      </c>
      <c r="C142" s="43">
        <v>198238</v>
      </c>
      <c r="D142" s="11" t="str">
        <f t="shared" si="17"/>
        <v>N/A</v>
      </c>
      <c r="E142" s="43">
        <v>80629</v>
      </c>
      <c r="F142" s="11" t="str">
        <f t="shared" si="18"/>
        <v>N/A</v>
      </c>
      <c r="G142" s="43">
        <v>40550</v>
      </c>
      <c r="H142" s="11" t="str">
        <f t="shared" si="19"/>
        <v>N/A</v>
      </c>
      <c r="I142" s="12">
        <v>-59.3</v>
      </c>
      <c r="J142" s="12">
        <v>-49.7</v>
      </c>
      <c r="K142" s="41" t="s">
        <v>732</v>
      </c>
      <c r="L142" s="9" t="str">
        <f t="shared" si="20"/>
        <v>No</v>
      </c>
    </row>
    <row r="143" spans="1:12" x14ac:dyDescent="0.25">
      <c r="A143" s="3" t="s">
        <v>593</v>
      </c>
      <c r="B143" s="33" t="s">
        <v>217</v>
      </c>
      <c r="C143" s="34">
        <v>11</v>
      </c>
      <c r="D143" s="11" t="str">
        <f t="shared" si="17"/>
        <v>N/A</v>
      </c>
      <c r="E143" s="34">
        <v>11</v>
      </c>
      <c r="F143" s="11" t="str">
        <f t="shared" si="18"/>
        <v>N/A</v>
      </c>
      <c r="G143" s="34">
        <v>11</v>
      </c>
      <c r="H143" s="11" t="str">
        <f t="shared" si="19"/>
        <v>N/A</v>
      </c>
      <c r="I143" s="12">
        <v>-54.5</v>
      </c>
      <c r="J143" s="12">
        <v>40</v>
      </c>
      <c r="K143" s="41" t="s">
        <v>732</v>
      </c>
      <c r="L143" s="9" t="str">
        <f t="shared" si="20"/>
        <v>No</v>
      </c>
    </row>
    <row r="144" spans="1:12" ht="25" x14ac:dyDescent="0.25">
      <c r="A144" s="3" t="s">
        <v>1341</v>
      </c>
      <c r="B144" s="33" t="s">
        <v>217</v>
      </c>
      <c r="C144" s="43">
        <v>18021.636364000002</v>
      </c>
      <c r="D144" s="11" t="str">
        <f t="shared" si="17"/>
        <v>N/A</v>
      </c>
      <c r="E144" s="43">
        <v>16125.8</v>
      </c>
      <c r="F144" s="11" t="str">
        <f t="shared" si="18"/>
        <v>N/A</v>
      </c>
      <c r="G144" s="43">
        <v>5792.8571429000003</v>
      </c>
      <c r="H144" s="11" t="str">
        <f t="shared" si="19"/>
        <v>N/A</v>
      </c>
      <c r="I144" s="12">
        <v>-10.5</v>
      </c>
      <c r="J144" s="12">
        <v>-64.099999999999994</v>
      </c>
      <c r="K144" s="41" t="s">
        <v>732</v>
      </c>
      <c r="L144" s="9" t="str">
        <f t="shared" si="20"/>
        <v>No</v>
      </c>
    </row>
    <row r="145" spans="1:12" ht="25" x14ac:dyDescent="0.25">
      <c r="A145" s="2" t="s">
        <v>594</v>
      </c>
      <c r="B145" s="33" t="s">
        <v>217</v>
      </c>
      <c r="C145" s="43">
        <v>43190696</v>
      </c>
      <c r="D145" s="11" t="str">
        <f t="shared" si="17"/>
        <v>N/A</v>
      </c>
      <c r="E145" s="43">
        <v>37374074</v>
      </c>
      <c r="F145" s="11" t="str">
        <f t="shared" si="18"/>
        <v>N/A</v>
      </c>
      <c r="G145" s="43">
        <v>38188560</v>
      </c>
      <c r="H145" s="11" t="str">
        <f t="shared" si="19"/>
        <v>N/A</v>
      </c>
      <c r="I145" s="12">
        <v>-13.5</v>
      </c>
      <c r="J145" s="12">
        <v>2.1789999999999998</v>
      </c>
      <c r="K145" s="41" t="s">
        <v>732</v>
      </c>
      <c r="L145" s="9" t="str">
        <f t="shared" si="20"/>
        <v>Yes</v>
      </c>
    </row>
    <row r="146" spans="1:12" x14ac:dyDescent="0.25">
      <c r="A146" s="2" t="s">
        <v>595</v>
      </c>
      <c r="B146" s="33" t="s">
        <v>217</v>
      </c>
      <c r="C146" s="34">
        <v>7986</v>
      </c>
      <c r="D146" s="11" t="str">
        <f t="shared" si="17"/>
        <v>N/A</v>
      </c>
      <c r="E146" s="34">
        <v>6446</v>
      </c>
      <c r="F146" s="11" t="str">
        <f t="shared" si="18"/>
        <v>N/A</v>
      </c>
      <c r="G146" s="34">
        <v>8611</v>
      </c>
      <c r="H146" s="11" t="str">
        <f t="shared" si="19"/>
        <v>N/A</v>
      </c>
      <c r="I146" s="12">
        <v>-19.3</v>
      </c>
      <c r="J146" s="12">
        <v>33.590000000000003</v>
      </c>
      <c r="K146" s="41" t="s">
        <v>732</v>
      </c>
      <c r="L146" s="9" t="str">
        <f t="shared" si="20"/>
        <v>No</v>
      </c>
    </row>
    <row r="147" spans="1:12" ht="25" x14ac:dyDescent="0.25">
      <c r="A147" s="2" t="s">
        <v>1342</v>
      </c>
      <c r="B147" s="33" t="s">
        <v>217</v>
      </c>
      <c r="C147" s="43">
        <v>5408.3015277000004</v>
      </c>
      <c r="D147" s="11" t="str">
        <f t="shared" si="17"/>
        <v>N/A</v>
      </c>
      <c r="E147" s="43">
        <v>5798.0257523999999</v>
      </c>
      <c r="F147" s="11" t="str">
        <f t="shared" si="18"/>
        <v>N/A</v>
      </c>
      <c r="G147" s="43">
        <v>4434.8577401000002</v>
      </c>
      <c r="H147" s="11" t="str">
        <f t="shared" si="19"/>
        <v>N/A</v>
      </c>
      <c r="I147" s="12">
        <v>7.2060000000000004</v>
      </c>
      <c r="J147" s="12">
        <v>-23.5</v>
      </c>
      <c r="K147" s="41" t="s">
        <v>732</v>
      </c>
      <c r="L147" s="9" t="str">
        <f t="shared" si="20"/>
        <v>Yes</v>
      </c>
    </row>
    <row r="148" spans="1:12" ht="25" x14ac:dyDescent="0.25">
      <c r="A148" s="2" t="s">
        <v>596</v>
      </c>
      <c r="B148" s="33" t="s">
        <v>217</v>
      </c>
      <c r="C148" s="43">
        <v>7654984</v>
      </c>
      <c r="D148" s="11" t="str">
        <f t="shared" si="17"/>
        <v>N/A</v>
      </c>
      <c r="E148" s="43">
        <v>7176818</v>
      </c>
      <c r="F148" s="11" t="str">
        <f t="shared" si="18"/>
        <v>N/A</v>
      </c>
      <c r="G148" s="43">
        <v>6780889</v>
      </c>
      <c r="H148" s="11" t="str">
        <f t="shared" si="19"/>
        <v>N/A</v>
      </c>
      <c r="I148" s="12">
        <v>-6.25</v>
      </c>
      <c r="J148" s="12">
        <v>-5.52</v>
      </c>
      <c r="K148" s="41" t="s">
        <v>732</v>
      </c>
      <c r="L148" s="9" t="str">
        <f t="shared" si="20"/>
        <v>Yes</v>
      </c>
    </row>
    <row r="149" spans="1:12" x14ac:dyDescent="0.25">
      <c r="A149" s="2" t="s">
        <v>597</v>
      </c>
      <c r="B149" s="33" t="s">
        <v>217</v>
      </c>
      <c r="C149" s="34">
        <v>541</v>
      </c>
      <c r="D149" s="11" t="str">
        <f t="shared" si="17"/>
        <v>N/A</v>
      </c>
      <c r="E149" s="34">
        <v>518</v>
      </c>
      <c r="F149" s="11" t="str">
        <f t="shared" si="18"/>
        <v>N/A</v>
      </c>
      <c r="G149" s="34">
        <v>518</v>
      </c>
      <c r="H149" s="11" t="str">
        <f t="shared" si="19"/>
        <v>N/A</v>
      </c>
      <c r="I149" s="12">
        <v>-4.25</v>
      </c>
      <c r="J149" s="12">
        <v>0</v>
      </c>
      <c r="K149" s="41" t="s">
        <v>732</v>
      </c>
      <c r="L149" s="9" t="str">
        <f t="shared" si="20"/>
        <v>Yes</v>
      </c>
    </row>
    <row r="150" spans="1:12" ht="25" x14ac:dyDescent="0.25">
      <c r="A150" s="4" t="s">
        <v>1343</v>
      </c>
      <c r="B150" s="33" t="s">
        <v>217</v>
      </c>
      <c r="C150" s="43">
        <v>14149.693160999999</v>
      </c>
      <c r="D150" s="11" t="str">
        <f t="shared" si="17"/>
        <v>N/A</v>
      </c>
      <c r="E150" s="43">
        <v>13854.861004</v>
      </c>
      <c r="F150" s="11" t="str">
        <f t="shared" si="18"/>
        <v>N/A</v>
      </c>
      <c r="G150" s="43">
        <v>13090.519305</v>
      </c>
      <c r="H150" s="11" t="str">
        <f t="shared" si="19"/>
        <v>N/A</v>
      </c>
      <c r="I150" s="12">
        <v>-2.08</v>
      </c>
      <c r="J150" s="12">
        <v>-5.52</v>
      </c>
      <c r="K150" s="41" t="s">
        <v>732</v>
      </c>
      <c r="L150" s="9" t="str">
        <f t="shared" si="20"/>
        <v>Yes</v>
      </c>
    </row>
    <row r="151" spans="1:12" x14ac:dyDescent="0.25">
      <c r="A151" s="4" t="s">
        <v>1344</v>
      </c>
      <c r="B151" s="33" t="s">
        <v>217</v>
      </c>
      <c r="C151" s="43">
        <v>2669.1795834999998</v>
      </c>
      <c r="D151" s="11" t="str">
        <f t="shared" ref="D151:D170" si="21">IF($B151="N/A","N/A",IF(C151&gt;10,"No",IF(C151&lt;-10,"No","Yes")))</f>
        <v>N/A</v>
      </c>
      <c r="E151" s="43">
        <v>1427.0969057</v>
      </c>
      <c r="F151" s="11" t="str">
        <f t="shared" ref="F151:F170" si="22">IF($B151="N/A","N/A",IF(E151&gt;10,"No",IF(E151&lt;-10,"No","Yes")))</f>
        <v>N/A</v>
      </c>
      <c r="G151" s="43">
        <v>1119.5725556</v>
      </c>
      <c r="H151" s="11" t="str">
        <f t="shared" ref="H151:H170" si="23">IF($B151="N/A","N/A",IF(G151&gt;10,"No",IF(G151&lt;-10,"No","Yes")))</f>
        <v>N/A</v>
      </c>
      <c r="I151" s="12">
        <v>-46.5</v>
      </c>
      <c r="J151" s="12">
        <v>-21.5</v>
      </c>
      <c r="K151" s="41" t="s">
        <v>732</v>
      </c>
      <c r="L151" s="9" t="str">
        <f t="shared" ref="L151:L170" si="24">IF(J151="Div by 0", "N/A", IF(K151="N/A","N/A", IF(J151&gt;VALUE(MID(K151,1,2)), "No", IF(J151&lt;-1*VALUE(MID(K151,1,2)), "No", "Yes"))))</f>
        <v>Yes</v>
      </c>
    </row>
    <row r="152" spans="1:12" ht="25" x14ac:dyDescent="0.25">
      <c r="A152" s="4" t="s">
        <v>1345</v>
      </c>
      <c r="B152" s="33" t="s">
        <v>217</v>
      </c>
      <c r="C152" s="43">
        <v>1777.0957811000001</v>
      </c>
      <c r="D152" s="11" t="str">
        <f t="shared" si="21"/>
        <v>N/A</v>
      </c>
      <c r="E152" s="43">
        <v>395.84551148000003</v>
      </c>
      <c r="F152" s="11" t="str">
        <f t="shared" si="22"/>
        <v>N/A</v>
      </c>
      <c r="G152" s="43">
        <v>297.42547603000003</v>
      </c>
      <c r="H152" s="11" t="str">
        <f t="shared" si="23"/>
        <v>N/A</v>
      </c>
      <c r="I152" s="12">
        <v>-77.7</v>
      </c>
      <c r="J152" s="12">
        <v>-24.9</v>
      </c>
      <c r="K152" s="41" t="s">
        <v>732</v>
      </c>
      <c r="L152" s="9" t="str">
        <f t="shared" si="24"/>
        <v>Yes</v>
      </c>
    </row>
    <row r="153" spans="1:12" ht="25" x14ac:dyDescent="0.25">
      <c r="A153" s="4" t="s">
        <v>1346</v>
      </c>
      <c r="B153" s="33" t="s">
        <v>217</v>
      </c>
      <c r="C153" s="43">
        <v>3851.1880261000001</v>
      </c>
      <c r="D153" s="11" t="str">
        <f t="shared" si="21"/>
        <v>N/A</v>
      </c>
      <c r="E153" s="43">
        <v>2572.9430465999999</v>
      </c>
      <c r="F153" s="11" t="str">
        <f t="shared" si="22"/>
        <v>N/A</v>
      </c>
      <c r="G153" s="43">
        <v>2326.8975701999998</v>
      </c>
      <c r="H153" s="11" t="str">
        <f t="shared" si="23"/>
        <v>N/A</v>
      </c>
      <c r="I153" s="12">
        <v>-33.200000000000003</v>
      </c>
      <c r="J153" s="12">
        <v>-9.56</v>
      </c>
      <c r="K153" s="41" t="s">
        <v>732</v>
      </c>
      <c r="L153" s="9" t="str">
        <f t="shared" si="24"/>
        <v>Yes</v>
      </c>
    </row>
    <row r="154" spans="1:12" ht="25" x14ac:dyDescent="0.25">
      <c r="A154" s="4" t="s">
        <v>1347</v>
      </c>
      <c r="B154" s="33" t="s">
        <v>217</v>
      </c>
      <c r="C154" s="43">
        <v>65.698467086999997</v>
      </c>
      <c r="D154" s="11" t="str">
        <f t="shared" si="21"/>
        <v>N/A</v>
      </c>
      <c r="E154" s="43">
        <v>19.335475424999998</v>
      </c>
      <c r="F154" s="11" t="str">
        <f t="shared" si="22"/>
        <v>N/A</v>
      </c>
      <c r="G154" s="43">
        <v>22.801605167999998</v>
      </c>
      <c r="H154" s="11" t="str">
        <f t="shared" si="23"/>
        <v>N/A</v>
      </c>
      <c r="I154" s="12">
        <v>-70.599999999999994</v>
      </c>
      <c r="J154" s="12">
        <v>17.93</v>
      </c>
      <c r="K154" s="41" t="s">
        <v>732</v>
      </c>
      <c r="L154" s="9" t="str">
        <f t="shared" si="24"/>
        <v>Yes</v>
      </c>
    </row>
    <row r="155" spans="1:12" ht="25" x14ac:dyDescent="0.25">
      <c r="A155" s="2" t="s">
        <v>1348</v>
      </c>
      <c r="B155" s="33" t="s">
        <v>217</v>
      </c>
      <c r="C155" s="43">
        <v>82.114561027999997</v>
      </c>
      <c r="D155" s="11" t="str">
        <f t="shared" si="21"/>
        <v>N/A</v>
      </c>
      <c r="E155" s="43">
        <v>112.44383716999999</v>
      </c>
      <c r="F155" s="11" t="str">
        <f t="shared" si="22"/>
        <v>N/A</v>
      </c>
      <c r="G155" s="43">
        <v>62.074572818999997</v>
      </c>
      <c r="H155" s="11" t="str">
        <f t="shared" si="23"/>
        <v>N/A</v>
      </c>
      <c r="I155" s="12">
        <v>36.94</v>
      </c>
      <c r="J155" s="12">
        <v>-44.8</v>
      </c>
      <c r="K155" s="41" t="s">
        <v>732</v>
      </c>
      <c r="L155" s="9" t="str">
        <f t="shared" si="24"/>
        <v>No</v>
      </c>
    </row>
    <row r="156" spans="1:12" x14ac:dyDescent="0.25">
      <c r="A156" s="2" t="s">
        <v>1349</v>
      </c>
      <c r="B156" s="33" t="s">
        <v>217</v>
      </c>
      <c r="C156" s="43">
        <v>2480.2223008999999</v>
      </c>
      <c r="D156" s="11" t="str">
        <f t="shared" si="21"/>
        <v>N/A</v>
      </c>
      <c r="E156" s="43">
        <v>1935.6121807</v>
      </c>
      <c r="F156" s="11" t="str">
        <f t="shared" si="22"/>
        <v>N/A</v>
      </c>
      <c r="G156" s="43">
        <v>1496.5211913999999</v>
      </c>
      <c r="H156" s="11" t="str">
        <f t="shared" si="23"/>
        <v>N/A</v>
      </c>
      <c r="I156" s="12">
        <v>-22</v>
      </c>
      <c r="J156" s="12">
        <v>-22.7</v>
      </c>
      <c r="K156" s="41" t="s">
        <v>732</v>
      </c>
      <c r="L156" s="9" t="str">
        <f t="shared" si="24"/>
        <v>Yes</v>
      </c>
    </row>
    <row r="157" spans="1:12" ht="25" x14ac:dyDescent="0.25">
      <c r="A157" s="2" t="s">
        <v>1350</v>
      </c>
      <c r="B157" s="33" t="s">
        <v>217</v>
      </c>
      <c r="C157" s="43">
        <v>4942.2542758999998</v>
      </c>
      <c r="D157" s="11" t="str">
        <f t="shared" si="21"/>
        <v>N/A</v>
      </c>
      <c r="E157" s="43">
        <v>1518.5229644999999</v>
      </c>
      <c r="F157" s="11" t="str">
        <f t="shared" si="22"/>
        <v>N/A</v>
      </c>
      <c r="G157" s="43">
        <v>1507.0321733000001</v>
      </c>
      <c r="H157" s="11" t="str">
        <f t="shared" si="23"/>
        <v>N/A</v>
      </c>
      <c r="I157" s="12">
        <v>-69.3</v>
      </c>
      <c r="J157" s="12">
        <v>-0.75700000000000001</v>
      </c>
      <c r="K157" s="41" t="s">
        <v>732</v>
      </c>
      <c r="L157" s="9" t="str">
        <f t="shared" si="24"/>
        <v>Yes</v>
      </c>
    </row>
    <row r="158" spans="1:12" ht="25" x14ac:dyDescent="0.25">
      <c r="A158" s="2" t="s">
        <v>1351</v>
      </c>
      <c r="B158" s="33" t="s">
        <v>217</v>
      </c>
      <c r="C158" s="43">
        <v>3392.6131102999998</v>
      </c>
      <c r="D158" s="11" t="str">
        <f t="shared" si="21"/>
        <v>N/A</v>
      </c>
      <c r="E158" s="43">
        <v>3372.8791977999999</v>
      </c>
      <c r="F158" s="11" t="str">
        <f t="shared" si="22"/>
        <v>N/A</v>
      </c>
      <c r="G158" s="43">
        <v>2943.4066819999998</v>
      </c>
      <c r="H158" s="11" t="str">
        <f t="shared" si="23"/>
        <v>N/A</v>
      </c>
      <c r="I158" s="12">
        <v>-0.58199999999999996</v>
      </c>
      <c r="J158" s="12">
        <v>-12.7</v>
      </c>
      <c r="K158" s="41" t="s">
        <v>732</v>
      </c>
      <c r="L158" s="9" t="str">
        <f t="shared" si="24"/>
        <v>Yes</v>
      </c>
    </row>
    <row r="159" spans="1:12" ht="25" x14ac:dyDescent="0.25">
      <c r="A159" s="2" t="s">
        <v>1352</v>
      </c>
      <c r="B159" s="33" t="s">
        <v>217</v>
      </c>
      <c r="C159" s="43">
        <v>216.49936880000001</v>
      </c>
      <c r="D159" s="11" t="str">
        <f t="shared" si="21"/>
        <v>N/A</v>
      </c>
      <c r="E159" s="43">
        <v>51.032131382000003</v>
      </c>
      <c r="F159" s="11" t="str">
        <f t="shared" si="22"/>
        <v>N/A</v>
      </c>
      <c r="G159" s="43">
        <v>83.467945580999995</v>
      </c>
      <c r="H159" s="11" t="str">
        <f t="shared" si="23"/>
        <v>N/A</v>
      </c>
      <c r="I159" s="12">
        <v>-76.400000000000006</v>
      </c>
      <c r="J159" s="12">
        <v>63.56</v>
      </c>
      <c r="K159" s="41" t="s">
        <v>732</v>
      </c>
      <c r="L159" s="9" t="str">
        <f t="shared" si="24"/>
        <v>No</v>
      </c>
    </row>
    <row r="160" spans="1:12" ht="25" x14ac:dyDescent="0.25">
      <c r="A160" s="4" t="s">
        <v>1353</v>
      </c>
      <c r="B160" s="33" t="s">
        <v>217</v>
      </c>
      <c r="C160" s="43">
        <v>0</v>
      </c>
      <c r="D160" s="11" t="str">
        <f t="shared" si="21"/>
        <v>N/A</v>
      </c>
      <c r="E160" s="43">
        <v>0</v>
      </c>
      <c r="F160" s="11" t="str">
        <f t="shared" si="22"/>
        <v>N/A</v>
      </c>
      <c r="G160" s="43">
        <v>2.0482064000000001E-2</v>
      </c>
      <c r="H160" s="11" t="str">
        <f t="shared" si="23"/>
        <v>N/A</v>
      </c>
      <c r="I160" s="12" t="s">
        <v>1742</v>
      </c>
      <c r="J160" s="12" t="s">
        <v>1742</v>
      </c>
      <c r="K160" s="41" t="s">
        <v>732</v>
      </c>
      <c r="L160" s="9" t="str">
        <f t="shared" si="24"/>
        <v>N/A</v>
      </c>
    </row>
    <row r="161" spans="1:12" x14ac:dyDescent="0.25">
      <c r="A161" s="4" t="s">
        <v>1354</v>
      </c>
      <c r="B161" s="33" t="s">
        <v>217</v>
      </c>
      <c r="C161" s="43">
        <v>1515.1150113000001</v>
      </c>
      <c r="D161" s="11" t="str">
        <f t="shared" si="21"/>
        <v>N/A</v>
      </c>
      <c r="E161" s="43">
        <v>750.5663978</v>
      </c>
      <c r="F161" s="11" t="str">
        <f t="shared" si="22"/>
        <v>N/A</v>
      </c>
      <c r="G161" s="43">
        <v>490.64540247000002</v>
      </c>
      <c r="H161" s="11" t="str">
        <f t="shared" si="23"/>
        <v>N/A</v>
      </c>
      <c r="I161" s="12">
        <v>-50.5</v>
      </c>
      <c r="J161" s="12">
        <v>-34.6</v>
      </c>
      <c r="K161" s="41" t="s">
        <v>732</v>
      </c>
      <c r="L161" s="9" t="str">
        <f t="shared" si="24"/>
        <v>No</v>
      </c>
    </row>
    <row r="162" spans="1:12" x14ac:dyDescent="0.25">
      <c r="A162" s="4" t="s">
        <v>1355</v>
      </c>
      <c r="B162" s="33" t="s">
        <v>217</v>
      </c>
      <c r="C162" s="43">
        <v>944.23489168000003</v>
      </c>
      <c r="D162" s="11" t="str">
        <f t="shared" si="21"/>
        <v>N/A</v>
      </c>
      <c r="E162" s="43">
        <v>183.18336812999999</v>
      </c>
      <c r="F162" s="11" t="str">
        <f t="shared" si="22"/>
        <v>N/A</v>
      </c>
      <c r="G162" s="43">
        <v>153.75246225000001</v>
      </c>
      <c r="H162" s="11" t="str">
        <f t="shared" si="23"/>
        <v>N/A</v>
      </c>
      <c r="I162" s="12">
        <v>-80.599999999999994</v>
      </c>
      <c r="J162" s="12">
        <v>-16.100000000000001</v>
      </c>
      <c r="K162" s="41" t="s">
        <v>732</v>
      </c>
      <c r="L162" s="9" t="str">
        <f t="shared" si="24"/>
        <v>Yes</v>
      </c>
    </row>
    <row r="163" spans="1:12" x14ac:dyDescent="0.25">
      <c r="A163" s="4" t="s">
        <v>1356</v>
      </c>
      <c r="B163" s="33" t="s">
        <v>217</v>
      </c>
      <c r="C163" s="43">
        <v>2160.9672768999999</v>
      </c>
      <c r="D163" s="11" t="str">
        <f t="shared" si="21"/>
        <v>N/A</v>
      </c>
      <c r="E163" s="43">
        <v>1300.8392461999999</v>
      </c>
      <c r="F163" s="11" t="str">
        <f t="shared" si="22"/>
        <v>N/A</v>
      </c>
      <c r="G163" s="43">
        <v>783.23669878999999</v>
      </c>
      <c r="H163" s="11" t="str">
        <f t="shared" si="23"/>
        <v>N/A</v>
      </c>
      <c r="I163" s="12">
        <v>-39.799999999999997</v>
      </c>
      <c r="J163" s="12">
        <v>-39.799999999999997</v>
      </c>
      <c r="K163" s="41" t="s">
        <v>732</v>
      </c>
      <c r="L163" s="9" t="str">
        <f t="shared" si="24"/>
        <v>No</v>
      </c>
    </row>
    <row r="164" spans="1:12" x14ac:dyDescent="0.25">
      <c r="A164" s="4" t="s">
        <v>1357</v>
      </c>
      <c r="B164" s="33" t="s">
        <v>217</v>
      </c>
      <c r="C164" s="43">
        <v>110.5006312</v>
      </c>
      <c r="D164" s="11" t="str">
        <f t="shared" si="21"/>
        <v>N/A</v>
      </c>
      <c r="E164" s="43">
        <v>66.911222183000007</v>
      </c>
      <c r="F164" s="11" t="str">
        <f t="shared" si="22"/>
        <v>N/A</v>
      </c>
      <c r="G164" s="43">
        <v>59.49300186</v>
      </c>
      <c r="H164" s="11" t="str">
        <f t="shared" si="23"/>
        <v>N/A</v>
      </c>
      <c r="I164" s="12">
        <v>-39.4</v>
      </c>
      <c r="J164" s="12">
        <v>-11.1</v>
      </c>
      <c r="K164" s="41" t="s">
        <v>732</v>
      </c>
      <c r="L164" s="9" t="str">
        <f t="shared" si="24"/>
        <v>Yes</v>
      </c>
    </row>
    <row r="165" spans="1:12" x14ac:dyDescent="0.25">
      <c r="A165" s="4" t="s">
        <v>1358</v>
      </c>
      <c r="B165" s="33" t="s">
        <v>217</v>
      </c>
      <c r="C165" s="43">
        <v>92.163097786999998</v>
      </c>
      <c r="D165" s="11" t="str">
        <f t="shared" si="21"/>
        <v>N/A</v>
      </c>
      <c r="E165" s="43">
        <v>170.34206559</v>
      </c>
      <c r="F165" s="11" t="str">
        <f t="shared" si="22"/>
        <v>N/A</v>
      </c>
      <c r="G165" s="43">
        <v>472.98517595999999</v>
      </c>
      <c r="H165" s="11" t="str">
        <f t="shared" si="23"/>
        <v>N/A</v>
      </c>
      <c r="I165" s="12">
        <v>84.83</v>
      </c>
      <c r="J165" s="12">
        <v>177.7</v>
      </c>
      <c r="K165" s="41" t="s">
        <v>732</v>
      </c>
      <c r="L165" s="9" t="str">
        <f t="shared" si="24"/>
        <v>No</v>
      </c>
    </row>
    <row r="166" spans="1:12" x14ac:dyDescent="0.25">
      <c r="A166" s="4" t="s">
        <v>1359</v>
      </c>
      <c r="B166" s="33" t="s">
        <v>217</v>
      </c>
      <c r="C166" s="43">
        <v>5954.1558514999997</v>
      </c>
      <c r="D166" s="11" t="str">
        <f t="shared" si="21"/>
        <v>N/A</v>
      </c>
      <c r="E166" s="43">
        <v>4285.3945364000001</v>
      </c>
      <c r="F166" s="11" t="str">
        <f t="shared" si="22"/>
        <v>N/A</v>
      </c>
      <c r="G166" s="43">
        <v>3830.3905476</v>
      </c>
      <c r="H166" s="11" t="str">
        <f t="shared" si="23"/>
        <v>N/A</v>
      </c>
      <c r="I166" s="12">
        <v>-28</v>
      </c>
      <c r="J166" s="12">
        <v>-10.6</v>
      </c>
      <c r="K166" s="41" t="s">
        <v>732</v>
      </c>
      <c r="L166" s="9" t="str">
        <f t="shared" si="24"/>
        <v>Yes</v>
      </c>
    </row>
    <row r="167" spans="1:12" x14ac:dyDescent="0.25">
      <c r="A167" s="42" t="s">
        <v>1360</v>
      </c>
      <c r="B167" s="33" t="s">
        <v>217</v>
      </c>
      <c r="C167" s="43">
        <v>2301.3568985000002</v>
      </c>
      <c r="D167" s="11" t="str">
        <f t="shared" si="21"/>
        <v>N/A</v>
      </c>
      <c r="E167" s="43">
        <v>620.31802365999999</v>
      </c>
      <c r="F167" s="11" t="str">
        <f t="shared" si="22"/>
        <v>N/A</v>
      </c>
      <c r="G167" s="43">
        <v>657.90610636999997</v>
      </c>
      <c r="H167" s="11" t="str">
        <f t="shared" si="23"/>
        <v>N/A</v>
      </c>
      <c r="I167" s="12">
        <v>-73</v>
      </c>
      <c r="J167" s="12">
        <v>6.0590000000000002</v>
      </c>
      <c r="K167" s="41" t="s">
        <v>732</v>
      </c>
      <c r="L167" s="9" t="str">
        <f t="shared" si="24"/>
        <v>Yes</v>
      </c>
    </row>
    <row r="168" spans="1:12" x14ac:dyDescent="0.25">
      <c r="A168" s="42" t="s">
        <v>1361</v>
      </c>
      <c r="B168" s="33" t="s">
        <v>217</v>
      </c>
      <c r="C168" s="43">
        <v>8164.5712332000003</v>
      </c>
      <c r="D168" s="11" t="str">
        <f t="shared" si="21"/>
        <v>N/A</v>
      </c>
      <c r="E168" s="43">
        <v>7549.6344351999996</v>
      </c>
      <c r="F168" s="11" t="str">
        <f t="shared" si="22"/>
        <v>N/A</v>
      </c>
      <c r="G168" s="43">
        <v>7499.7092585</v>
      </c>
      <c r="H168" s="11" t="str">
        <f t="shared" si="23"/>
        <v>N/A</v>
      </c>
      <c r="I168" s="12">
        <v>-7.53</v>
      </c>
      <c r="J168" s="12">
        <v>-0.66100000000000003</v>
      </c>
      <c r="K168" s="41" t="s">
        <v>732</v>
      </c>
      <c r="L168" s="9" t="str">
        <f t="shared" si="24"/>
        <v>Yes</v>
      </c>
    </row>
    <row r="169" spans="1:12" x14ac:dyDescent="0.25">
      <c r="A169" s="42" t="s">
        <v>1362</v>
      </c>
      <c r="B169" s="33" t="s">
        <v>217</v>
      </c>
      <c r="C169" s="43">
        <v>1852.6331829999999</v>
      </c>
      <c r="D169" s="11" t="str">
        <f t="shared" si="21"/>
        <v>N/A</v>
      </c>
      <c r="E169" s="43">
        <v>768.83981911000001</v>
      </c>
      <c r="F169" s="11" t="str">
        <f t="shared" si="22"/>
        <v>N/A</v>
      </c>
      <c r="G169" s="43">
        <v>990.34315357000003</v>
      </c>
      <c r="H169" s="11" t="str">
        <f t="shared" si="23"/>
        <v>N/A</v>
      </c>
      <c r="I169" s="12">
        <v>-58.5</v>
      </c>
      <c r="J169" s="12">
        <v>28.81</v>
      </c>
      <c r="K169" s="41" t="s">
        <v>732</v>
      </c>
      <c r="L169" s="9" t="str">
        <f t="shared" si="24"/>
        <v>Yes</v>
      </c>
    </row>
    <row r="170" spans="1:12" x14ac:dyDescent="0.25">
      <c r="A170" s="42" t="s">
        <v>1363</v>
      </c>
      <c r="B170" s="33" t="s">
        <v>217</v>
      </c>
      <c r="C170" s="43">
        <v>219.2780157</v>
      </c>
      <c r="D170" s="11" t="str">
        <f t="shared" si="21"/>
        <v>N/A</v>
      </c>
      <c r="E170" s="43">
        <v>152.15096118</v>
      </c>
      <c r="F170" s="11" t="str">
        <f t="shared" si="22"/>
        <v>N/A</v>
      </c>
      <c r="G170" s="43">
        <v>278.37535363000001</v>
      </c>
      <c r="H170" s="11" t="str">
        <f t="shared" si="23"/>
        <v>N/A</v>
      </c>
      <c r="I170" s="12">
        <v>-30.6</v>
      </c>
      <c r="J170" s="12">
        <v>82.96</v>
      </c>
      <c r="K170" s="41" t="s">
        <v>732</v>
      </c>
      <c r="L170" s="9" t="str">
        <f t="shared" si="24"/>
        <v>No</v>
      </c>
    </row>
    <row r="171" spans="1:12" x14ac:dyDescent="0.25">
      <c r="A171" s="42" t="s">
        <v>85</v>
      </c>
      <c r="B171" s="33" t="s">
        <v>217</v>
      </c>
      <c r="C171" s="8">
        <v>10.055964863</v>
      </c>
      <c r="D171" s="11" t="str">
        <f t="shared" ref="D171:D202" si="25">IF($B171="N/A","N/A",IF(C171&gt;10,"No",IF(C171&lt;-10,"No","Yes")))</f>
        <v>N/A</v>
      </c>
      <c r="E171" s="8">
        <v>5.5450942918999999</v>
      </c>
      <c r="F171" s="11" t="str">
        <f t="shared" ref="F171:F202" si="26">IF($B171="N/A","N/A",IF(E171&gt;10,"No",IF(E171&lt;-10,"No","Yes")))</f>
        <v>N/A</v>
      </c>
      <c r="G171" s="8">
        <v>4.1120497136000003</v>
      </c>
      <c r="H171" s="11" t="str">
        <f t="shared" ref="H171:H202" si="27">IF($B171="N/A","N/A",IF(G171&gt;10,"No",IF(G171&lt;-10,"No","Yes")))</f>
        <v>N/A</v>
      </c>
      <c r="I171" s="12">
        <v>-44.9</v>
      </c>
      <c r="J171" s="12">
        <v>-25.8</v>
      </c>
      <c r="K171" s="41" t="s">
        <v>732</v>
      </c>
      <c r="L171" s="9" t="str">
        <f t="shared" ref="L171:L202" si="28">IF(J171="Div by 0", "N/A", IF(K171="N/A","N/A", IF(J171&gt;VALUE(MID(K171,1,2)), "No", IF(J171&lt;-1*VALUE(MID(K171,1,2)), "No", "Yes"))))</f>
        <v>Yes</v>
      </c>
    </row>
    <row r="172" spans="1:12" x14ac:dyDescent="0.25">
      <c r="A172" s="42" t="s">
        <v>465</v>
      </c>
      <c r="B172" s="33" t="s">
        <v>217</v>
      </c>
      <c r="C172" s="8">
        <v>11.402508552</v>
      </c>
      <c r="D172" s="11" t="str">
        <f t="shared" si="25"/>
        <v>N/A</v>
      </c>
      <c r="E172" s="8">
        <v>2.3660403619000001</v>
      </c>
      <c r="F172" s="11" t="str">
        <f t="shared" si="26"/>
        <v>N/A</v>
      </c>
      <c r="G172" s="8">
        <v>2.3965856860999999</v>
      </c>
      <c r="H172" s="11" t="str">
        <f t="shared" si="27"/>
        <v>N/A</v>
      </c>
      <c r="I172" s="12">
        <v>-79.2</v>
      </c>
      <c r="J172" s="12">
        <v>1.2909999999999999</v>
      </c>
      <c r="K172" s="41" t="s">
        <v>732</v>
      </c>
      <c r="L172" s="9" t="str">
        <f t="shared" si="28"/>
        <v>Yes</v>
      </c>
    </row>
    <row r="173" spans="1:12" x14ac:dyDescent="0.25">
      <c r="A173" s="42" t="s">
        <v>466</v>
      </c>
      <c r="B173" s="33" t="s">
        <v>217</v>
      </c>
      <c r="C173" s="8">
        <v>13.809974747</v>
      </c>
      <c r="D173" s="11" t="str">
        <f t="shared" si="25"/>
        <v>N/A</v>
      </c>
      <c r="E173" s="8">
        <v>9.2430782187999991</v>
      </c>
      <c r="F173" s="11" t="str">
        <f t="shared" si="26"/>
        <v>N/A</v>
      </c>
      <c r="G173" s="8">
        <v>7.5513196480999998</v>
      </c>
      <c r="H173" s="11" t="str">
        <f t="shared" si="27"/>
        <v>N/A</v>
      </c>
      <c r="I173" s="12">
        <v>-33.1</v>
      </c>
      <c r="J173" s="12">
        <v>-18.3</v>
      </c>
      <c r="K173" s="41" t="s">
        <v>732</v>
      </c>
      <c r="L173" s="9" t="str">
        <f t="shared" si="28"/>
        <v>Yes</v>
      </c>
    </row>
    <row r="174" spans="1:12" x14ac:dyDescent="0.25">
      <c r="A174" s="2" t="s">
        <v>467</v>
      </c>
      <c r="B174" s="33" t="s">
        <v>217</v>
      </c>
      <c r="C174" s="8">
        <v>1.1000901713</v>
      </c>
      <c r="D174" s="11" t="str">
        <f t="shared" si="25"/>
        <v>N/A</v>
      </c>
      <c r="E174" s="8">
        <v>0.80923479710000001</v>
      </c>
      <c r="F174" s="11" t="str">
        <f t="shared" si="26"/>
        <v>N/A</v>
      </c>
      <c r="G174" s="8">
        <v>0.78300871100000002</v>
      </c>
      <c r="H174" s="11" t="str">
        <f t="shared" si="27"/>
        <v>N/A</v>
      </c>
      <c r="I174" s="12">
        <v>-26.4</v>
      </c>
      <c r="J174" s="12">
        <v>-3.24</v>
      </c>
      <c r="K174" s="41" t="s">
        <v>732</v>
      </c>
      <c r="L174" s="9" t="str">
        <f t="shared" si="28"/>
        <v>Yes</v>
      </c>
    </row>
    <row r="175" spans="1:12" x14ac:dyDescent="0.25">
      <c r="A175" s="2" t="s">
        <v>468</v>
      </c>
      <c r="B175" s="33" t="s">
        <v>217</v>
      </c>
      <c r="C175" s="8">
        <v>1.8915060670999999</v>
      </c>
      <c r="D175" s="11" t="str">
        <f t="shared" si="25"/>
        <v>N/A</v>
      </c>
      <c r="E175" s="8">
        <v>1.5265736902</v>
      </c>
      <c r="F175" s="11" t="str">
        <f t="shared" si="26"/>
        <v>N/A</v>
      </c>
      <c r="G175" s="8">
        <v>1.1202896911</v>
      </c>
      <c r="H175" s="11" t="str">
        <f t="shared" si="27"/>
        <v>N/A</v>
      </c>
      <c r="I175" s="12">
        <v>-19.3</v>
      </c>
      <c r="J175" s="12">
        <v>-26.6</v>
      </c>
      <c r="K175" s="41" t="s">
        <v>732</v>
      </c>
      <c r="L175" s="9" t="str">
        <f t="shared" si="28"/>
        <v>Yes</v>
      </c>
    </row>
    <row r="176" spans="1:12" x14ac:dyDescent="0.25">
      <c r="A176" s="2" t="s">
        <v>1364</v>
      </c>
      <c r="B176" s="33" t="s">
        <v>217</v>
      </c>
      <c r="C176" s="8">
        <v>2.9505525645000001</v>
      </c>
      <c r="D176" s="11" t="str">
        <f t="shared" si="25"/>
        <v>N/A</v>
      </c>
      <c r="E176" s="8">
        <v>2.2596329501999999</v>
      </c>
      <c r="F176" s="11" t="str">
        <f t="shared" si="26"/>
        <v>N/A</v>
      </c>
      <c r="G176" s="8">
        <v>1.9807748325000001</v>
      </c>
      <c r="H176" s="11" t="str">
        <f t="shared" si="27"/>
        <v>N/A</v>
      </c>
      <c r="I176" s="12">
        <v>-23.4</v>
      </c>
      <c r="J176" s="12">
        <v>-12.3</v>
      </c>
      <c r="K176" s="41" t="s">
        <v>732</v>
      </c>
      <c r="L176" s="9" t="str">
        <f t="shared" si="28"/>
        <v>Yes</v>
      </c>
    </row>
    <row r="177" spans="1:12" x14ac:dyDescent="0.25">
      <c r="A177" s="2" t="s">
        <v>1365</v>
      </c>
      <c r="B177" s="33" t="s">
        <v>217</v>
      </c>
      <c r="C177" s="8">
        <v>11.288483466000001</v>
      </c>
      <c r="D177" s="11" t="str">
        <f t="shared" si="25"/>
        <v>N/A</v>
      </c>
      <c r="E177" s="8">
        <v>3.4794711204</v>
      </c>
      <c r="F177" s="11" t="str">
        <f t="shared" si="26"/>
        <v>N/A</v>
      </c>
      <c r="G177" s="8">
        <v>3.2829940905999999</v>
      </c>
      <c r="H177" s="11" t="str">
        <f t="shared" si="27"/>
        <v>N/A</v>
      </c>
      <c r="I177" s="12">
        <v>-69.2</v>
      </c>
      <c r="J177" s="12">
        <v>-5.65</v>
      </c>
      <c r="K177" s="41" t="s">
        <v>732</v>
      </c>
      <c r="L177" s="9" t="str">
        <f t="shared" si="28"/>
        <v>Yes</v>
      </c>
    </row>
    <row r="178" spans="1:12" x14ac:dyDescent="0.25">
      <c r="A178" s="2" t="s">
        <v>1366</v>
      </c>
      <c r="B178" s="33" t="s">
        <v>217</v>
      </c>
      <c r="C178" s="8">
        <v>3.7668350168</v>
      </c>
      <c r="D178" s="11" t="str">
        <f t="shared" si="25"/>
        <v>N/A</v>
      </c>
      <c r="E178" s="8">
        <v>3.6266975471</v>
      </c>
      <c r="F178" s="11" t="str">
        <f t="shared" si="26"/>
        <v>N/A</v>
      </c>
      <c r="G178" s="8">
        <v>3.6342689568000002</v>
      </c>
      <c r="H178" s="11" t="str">
        <f t="shared" si="27"/>
        <v>N/A</v>
      </c>
      <c r="I178" s="12">
        <v>-3.72</v>
      </c>
      <c r="J178" s="12">
        <v>0.20880000000000001</v>
      </c>
      <c r="K178" s="41" t="s">
        <v>732</v>
      </c>
      <c r="L178" s="9" t="str">
        <f t="shared" si="28"/>
        <v>Yes</v>
      </c>
    </row>
    <row r="179" spans="1:12" x14ac:dyDescent="0.25">
      <c r="A179" s="2" t="s">
        <v>1367</v>
      </c>
      <c r="B179" s="33" t="s">
        <v>217</v>
      </c>
      <c r="C179" s="8">
        <v>0.32461677189999999</v>
      </c>
      <c r="D179" s="11" t="str">
        <f t="shared" si="25"/>
        <v>N/A</v>
      </c>
      <c r="E179" s="8">
        <v>0.17850767579999999</v>
      </c>
      <c r="F179" s="11" t="str">
        <f t="shared" si="26"/>
        <v>N/A</v>
      </c>
      <c r="G179" s="8">
        <v>0.2055397866</v>
      </c>
      <c r="H179" s="11" t="str">
        <f t="shared" si="27"/>
        <v>N/A</v>
      </c>
      <c r="I179" s="12">
        <v>-45</v>
      </c>
      <c r="J179" s="12">
        <v>15.14</v>
      </c>
      <c r="K179" s="41" t="s">
        <v>732</v>
      </c>
      <c r="L179" s="9" t="str">
        <f t="shared" si="28"/>
        <v>Yes</v>
      </c>
    </row>
    <row r="180" spans="1:12" x14ac:dyDescent="0.25">
      <c r="A180" s="2" t="s">
        <v>1368</v>
      </c>
      <c r="B180" s="33" t="s">
        <v>217</v>
      </c>
      <c r="C180" s="8">
        <v>0</v>
      </c>
      <c r="D180" s="11" t="str">
        <f t="shared" si="25"/>
        <v>N/A</v>
      </c>
      <c r="E180" s="8">
        <v>0</v>
      </c>
      <c r="F180" s="11" t="str">
        <f t="shared" si="26"/>
        <v>N/A</v>
      </c>
      <c r="G180" s="8">
        <v>1.1316057500000001E-2</v>
      </c>
      <c r="H180" s="11" t="str">
        <f t="shared" si="27"/>
        <v>N/A</v>
      </c>
      <c r="I180" s="12" t="s">
        <v>1742</v>
      </c>
      <c r="J180" s="12" t="s">
        <v>1742</v>
      </c>
      <c r="K180" s="41" t="s">
        <v>732</v>
      </c>
      <c r="L180" s="9" t="str">
        <f t="shared" si="28"/>
        <v>N/A</v>
      </c>
    </row>
    <row r="181" spans="1:12" x14ac:dyDescent="0.25">
      <c r="A181" s="2" t="s">
        <v>86</v>
      </c>
      <c r="B181" s="33" t="s">
        <v>217</v>
      </c>
      <c r="C181" s="8">
        <v>0.96038415369999997</v>
      </c>
      <c r="D181" s="11" t="str">
        <f t="shared" si="25"/>
        <v>N/A</v>
      </c>
      <c r="E181" s="8">
        <v>1.8656716417999999</v>
      </c>
      <c r="F181" s="11" t="str">
        <f t="shared" si="26"/>
        <v>N/A</v>
      </c>
      <c r="G181" s="8">
        <v>0.24509803920000001</v>
      </c>
      <c r="H181" s="11" t="str">
        <f t="shared" si="27"/>
        <v>N/A</v>
      </c>
      <c r="I181" s="12">
        <v>94.26</v>
      </c>
      <c r="J181" s="12">
        <v>-86.9</v>
      </c>
      <c r="K181" s="41" t="s">
        <v>732</v>
      </c>
      <c r="L181" s="9" t="str">
        <f t="shared" si="28"/>
        <v>No</v>
      </c>
    </row>
    <row r="182" spans="1:12" x14ac:dyDescent="0.25">
      <c r="A182" s="2" t="s">
        <v>87</v>
      </c>
      <c r="B182" s="33" t="s">
        <v>217</v>
      </c>
      <c r="C182" s="8">
        <v>68.574667043999995</v>
      </c>
      <c r="D182" s="11" t="str">
        <f t="shared" si="25"/>
        <v>N/A</v>
      </c>
      <c r="E182" s="8">
        <v>38.548663613000002</v>
      </c>
      <c r="F182" s="11" t="str">
        <f t="shared" si="26"/>
        <v>N/A</v>
      </c>
      <c r="G182" s="8">
        <v>37.001165161999999</v>
      </c>
      <c r="H182" s="11" t="str">
        <f t="shared" si="27"/>
        <v>N/A</v>
      </c>
      <c r="I182" s="12">
        <v>-43.8</v>
      </c>
      <c r="J182" s="12">
        <v>-4.01</v>
      </c>
      <c r="K182" s="41" t="s">
        <v>732</v>
      </c>
      <c r="L182" s="9" t="str">
        <f t="shared" si="28"/>
        <v>Yes</v>
      </c>
    </row>
    <row r="183" spans="1:12" x14ac:dyDescent="0.25">
      <c r="A183" s="2" t="s">
        <v>469</v>
      </c>
      <c r="B183" s="33" t="s">
        <v>217</v>
      </c>
      <c r="C183" s="8">
        <v>70.353477764999994</v>
      </c>
      <c r="D183" s="11" t="str">
        <f t="shared" si="25"/>
        <v>N/A</v>
      </c>
      <c r="E183" s="8">
        <v>12.178148921</v>
      </c>
      <c r="F183" s="11" t="str">
        <f t="shared" si="26"/>
        <v>N/A</v>
      </c>
      <c r="G183" s="8">
        <v>12.770847012000001</v>
      </c>
      <c r="H183" s="11" t="str">
        <f t="shared" si="27"/>
        <v>N/A</v>
      </c>
      <c r="I183" s="12">
        <v>-82.7</v>
      </c>
      <c r="J183" s="12">
        <v>4.867</v>
      </c>
      <c r="K183" s="41" t="s">
        <v>732</v>
      </c>
      <c r="L183" s="9" t="str">
        <f t="shared" si="28"/>
        <v>Yes</v>
      </c>
    </row>
    <row r="184" spans="1:12" x14ac:dyDescent="0.25">
      <c r="A184" s="2" t="s">
        <v>470</v>
      </c>
      <c r="B184" s="33" t="s">
        <v>217</v>
      </c>
      <c r="C184" s="8">
        <v>77.593644780999995</v>
      </c>
      <c r="D184" s="11" t="str">
        <f t="shared" si="25"/>
        <v>N/A</v>
      </c>
      <c r="E184" s="8">
        <v>40.883250869000001</v>
      </c>
      <c r="F184" s="11" t="str">
        <f t="shared" si="26"/>
        <v>N/A</v>
      </c>
      <c r="G184" s="8">
        <v>33.745286970999999</v>
      </c>
      <c r="H184" s="11" t="str">
        <f t="shared" si="27"/>
        <v>N/A</v>
      </c>
      <c r="I184" s="12">
        <v>-47.3</v>
      </c>
      <c r="J184" s="12">
        <v>-17.5</v>
      </c>
      <c r="K184" s="41" t="s">
        <v>732</v>
      </c>
      <c r="L184" s="9" t="str">
        <f t="shared" si="28"/>
        <v>Yes</v>
      </c>
    </row>
    <row r="185" spans="1:12" x14ac:dyDescent="0.25">
      <c r="A185" s="2" t="s">
        <v>471</v>
      </c>
      <c r="B185" s="33" t="s">
        <v>217</v>
      </c>
      <c r="C185" s="8">
        <v>45.356176736000002</v>
      </c>
      <c r="D185" s="11" t="str">
        <f t="shared" si="25"/>
        <v>N/A</v>
      </c>
      <c r="E185" s="8">
        <v>37.248601690000001</v>
      </c>
      <c r="F185" s="11" t="str">
        <f t="shared" si="26"/>
        <v>N/A</v>
      </c>
      <c r="G185" s="8">
        <v>36.272878536</v>
      </c>
      <c r="H185" s="11" t="str">
        <f t="shared" si="27"/>
        <v>N/A</v>
      </c>
      <c r="I185" s="12">
        <v>-17.899999999999999</v>
      </c>
      <c r="J185" s="12">
        <v>-2.62</v>
      </c>
      <c r="K185" s="41" t="s">
        <v>732</v>
      </c>
      <c r="L185" s="9" t="str">
        <f t="shared" si="28"/>
        <v>Yes</v>
      </c>
    </row>
    <row r="186" spans="1:12" x14ac:dyDescent="0.25">
      <c r="A186" s="2" t="s">
        <v>472</v>
      </c>
      <c r="B186" s="33" t="s">
        <v>217</v>
      </c>
      <c r="C186" s="8">
        <v>52.783725910000001</v>
      </c>
      <c r="D186" s="11" t="str">
        <f t="shared" si="25"/>
        <v>N/A</v>
      </c>
      <c r="E186" s="8">
        <v>46.532227667000001</v>
      </c>
      <c r="F186" s="11" t="str">
        <f t="shared" si="26"/>
        <v>N/A</v>
      </c>
      <c r="G186" s="8">
        <v>53.230734411999997</v>
      </c>
      <c r="H186" s="11" t="str">
        <f t="shared" si="27"/>
        <v>N/A</v>
      </c>
      <c r="I186" s="12">
        <v>-11.8</v>
      </c>
      <c r="J186" s="12">
        <v>14.4</v>
      </c>
      <c r="K186" s="41" t="s">
        <v>732</v>
      </c>
      <c r="L186" s="9" t="str">
        <f t="shared" si="28"/>
        <v>Yes</v>
      </c>
    </row>
    <row r="187" spans="1:12" x14ac:dyDescent="0.25">
      <c r="A187" s="2" t="s">
        <v>116</v>
      </c>
      <c r="B187" s="33" t="s">
        <v>217</v>
      </c>
      <c r="C187" s="8">
        <v>77.780532729000001</v>
      </c>
      <c r="D187" s="11" t="str">
        <f t="shared" si="25"/>
        <v>N/A</v>
      </c>
      <c r="E187" s="8">
        <v>56.622916725000003</v>
      </c>
      <c r="F187" s="11" t="str">
        <f t="shared" si="26"/>
        <v>N/A</v>
      </c>
      <c r="G187" s="8">
        <v>61.396737547000001</v>
      </c>
      <c r="H187" s="11" t="str">
        <f t="shared" si="27"/>
        <v>N/A</v>
      </c>
      <c r="I187" s="12">
        <v>-27.2</v>
      </c>
      <c r="J187" s="12">
        <v>8.4309999999999992</v>
      </c>
      <c r="K187" s="41" t="s">
        <v>732</v>
      </c>
      <c r="L187" s="9" t="str">
        <f t="shared" si="28"/>
        <v>Yes</v>
      </c>
    </row>
    <row r="188" spans="1:12" x14ac:dyDescent="0.25">
      <c r="A188" s="2" t="s">
        <v>473</v>
      </c>
      <c r="B188" s="33" t="s">
        <v>217</v>
      </c>
      <c r="C188" s="8">
        <v>76.282782212000001</v>
      </c>
      <c r="D188" s="11" t="str">
        <f t="shared" si="25"/>
        <v>N/A</v>
      </c>
      <c r="E188" s="8">
        <v>30.027835768999999</v>
      </c>
      <c r="F188" s="11" t="str">
        <f t="shared" si="26"/>
        <v>N/A</v>
      </c>
      <c r="G188" s="8">
        <v>33.847669074000002</v>
      </c>
      <c r="H188" s="11" t="str">
        <f t="shared" si="27"/>
        <v>N/A</v>
      </c>
      <c r="I188" s="12">
        <v>-60.6</v>
      </c>
      <c r="J188" s="12">
        <v>12.72</v>
      </c>
      <c r="K188" s="41" t="s">
        <v>732</v>
      </c>
      <c r="L188" s="9" t="str">
        <f t="shared" si="28"/>
        <v>Yes</v>
      </c>
    </row>
    <row r="189" spans="1:12" x14ac:dyDescent="0.25">
      <c r="A189" s="2" t="s">
        <v>474</v>
      </c>
      <c r="B189" s="33" t="s">
        <v>217</v>
      </c>
      <c r="C189" s="8">
        <v>85.300925926000005</v>
      </c>
      <c r="D189" s="11" t="str">
        <f t="shared" si="25"/>
        <v>N/A</v>
      </c>
      <c r="E189" s="8">
        <v>67.717654490000001</v>
      </c>
      <c r="F189" s="11" t="str">
        <f t="shared" si="26"/>
        <v>N/A</v>
      </c>
      <c r="G189" s="8">
        <v>69.988479263000002</v>
      </c>
      <c r="H189" s="11" t="str">
        <f t="shared" si="27"/>
        <v>N/A</v>
      </c>
      <c r="I189" s="12">
        <v>-20.6</v>
      </c>
      <c r="J189" s="12">
        <v>3.3530000000000002</v>
      </c>
      <c r="K189" s="41" t="s">
        <v>732</v>
      </c>
      <c r="L189" s="9" t="str">
        <f t="shared" si="28"/>
        <v>Yes</v>
      </c>
    </row>
    <row r="190" spans="1:12" x14ac:dyDescent="0.25">
      <c r="A190" s="2" t="s">
        <v>475</v>
      </c>
      <c r="B190" s="33" t="s">
        <v>217</v>
      </c>
      <c r="C190" s="8">
        <v>63.300270513999997</v>
      </c>
      <c r="D190" s="11" t="str">
        <f t="shared" si="25"/>
        <v>N/A</v>
      </c>
      <c r="E190" s="8">
        <v>52.838272046</v>
      </c>
      <c r="F190" s="11" t="str">
        <f t="shared" si="26"/>
        <v>N/A</v>
      </c>
      <c r="G190" s="8">
        <v>60.213369874000001</v>
      </c>
      <c r="H190" s="11" t="str">
        <f t="shared" si="27"/>
        <v>N/A</v>
      </c>
      <c r="I190" s="12">
        <v>-16.5</v>
      </c>
      <c r="J190" s="12">
        <v>13.96</v>
      </c>
      <c r="K190" s="41" t="s">
        <v>732</v>
      </c>
      <c r="L190" s="9" t="str">
        <f t="shared" si="28"/>
        <v>Yes</v>
      </c>
    </row>
    <row r="191" spans="1:12" x14ac:dyDescent="0.25">
      <c r="A191" s="2" t="s">
        <v>476</v>
      </c>
      <c r="B191" s="33" t="s">
        <v>217</v>
      </c>
      <c r="C191" s="8">
        <v>55.888650964</v>
      </c>
      <c r="D191" s="11" t="str">
        <f t="shared" si="25"/>
        <v>N/A</v>
      </c>
      <c r="E191" s="8">
        <v>37.297399171000002</v>
      </c>
      <c r="F191" s="11" t="str">
        <f t="shared" si="26"/>
        <v>N/A</v>
      </c>
      <c r="G191" s="8">
        <v>53.694692769</v>
      </c>
      <c r="H191" s="11" t="str">
        <f t="shared" si="27"/>
        <v>N/A</v>
      </c>
      <c r="I191" s="12">
        <v>-33.299999999999997</v>
      </c>
      <c r="J191" s="12">
        <v>43.96</v>
      </c>
      <c r="K191" s="41" t="s">
        <v>732</v>
      </c>
      <c r="L191" s="9" t="str">
        <f t="shared" si="28"/>
        <v>No</v>
      </c>
    </row>
    <row r="192" spans="1:12" x14ac:dyDescent="0.25">
      <c r="A192" s="2" t="s">
        <v>1369</v>
      </c>
      <c r="B192" s="33" t="s">
        <v>217</v>
      </c>
      <c r="C192" s="34">
        <v>19.236703064</v>
      </c>
      <c r="D192" s="11" t="str">
        <f t="shared" si="25"/>
        <v>N/A</v>
      </c>
      <c r="E192" s="34">
        <v>18.095793208</v>
      </c>
      <c r="F192" s="11" t="str">
        <f t="shared" si="26"/>
        <v>N/A</v>
      </c>
      <c r="G192" s="34">
        <v>15.798110980000001</v>
      </c>
      <c r="H192" s="11" t="str">
        <f t="shared" si="27"/>
        <v>N/A</v>
      </c>
      <c r="I192" s="12">
        <v>-5.93</v>
      </c>
      <c r="J192" s="12">
        <v>-12.7</v>
      </c>
      <c r="K192" s="41" t="s">
        <v>732</v>
      </c>
      <c r="L192" s="9" t="str">
        <f t="shared" si="28"/>
        <v>Yes</v>
      </c>
    </row>
    <row r="193" spans="1:12" x14ac:dyDescent="0.25">
      <c r="A193" s="2" t="s">
        <v>1370</v>
      </c>
      <c r="B193" s="33" t="s">
        <v>217</v>
      </c>
      <c r="C193" s="34">
        <v>10.76</v>
      </c>
      <c r="D193" s="11" t="str">
        <f t="shared" si="25"/>
        <v>N/A</v>
      </c>
      <c r="E193" s="34">
        <v>7.3676470588000003</v>
      </c>
      <c r="F193" s="11" t="str">
        <f t="shared" si="26"/>
        <v>N/A</v>
      </c>
      <c r="G193" s="34">
        <v>7.1369863014000003</v>
      </c>
      <c r="H193" s="11" t="str">
        <f t="shared" si="27"/>
        <v>N/A</v>
      </c>
      <c r="I193" s="12">
        <v>-31.5</v>
      </c>
      <c r="J193" s="12">
        <v>-3.13</v>
      </c>
      <c r="K193" s="41" t="s">
        <v>732</v>
      </c>
      <c r="L193" s="9" t="str">
        <f t="shared" si="28"/>
        <v>Yes</v>
      </c>
    </row>
    <row r="194" spans="1:12" x14ac:dyDescent="0.25">
      <c r="A194" s="2" t="s">
        <v>1371</v>
      </c>
      <c r="B194" s="33" t="s">
        <v>217</v>
      </c>
      <c r="C194" s="34">
        <v>20.178666667000002</v>
      </c>
      <c r="D194" s="11" t="str">
        <f t="shared" si="25"/>
        <v>N/A</v>
      </c>
      <c r="E194" s="34">
        <v>19.676537584999998</v>
      </c>
      <c r="F194" s="11" t="str">
        <f t="shared" si="26"/>
        <v>N/A</v>
      </c>
      <c r="G194" s="34">
        <v>17.749653258999999</v>
      </c>
      <c r="H194" s="11" t="str">
        <f t="shared" si="27"/>
        <v>N/A</v>
      </c>
      <c r="I194" s="12">
        <v>-2.4900000000000002</v>
      </c>
      <c r="J194" s="12">
        <v>-9.7899999999999991</v>
      </c>
      <c r="K194" s="41" t="s">
        <v>732</v>
      </c>
      <c r="L194" s="9" t="str">
        <f t="shared" si="28"/>
        <v>Yes</v>
      </c>
    </row>
    <row r="195" spans="1:12" x14ac:dyDescent="0.25">
      <c r="A195" s="2" t="s">
        <v>1372</v>
      </c>
      <c r="B195" s="33" t="s">
        <v>217</v>
      </c>
      <c r="C195" s="34">
        <v>5.6229508196999998</v>
      </c>
      <c r="D195" s="11" t="str">
        <f t="shared" si="25"/>
        <v>N/A</v>
      </c>
      <c r="E195" s="34">
        <v>3.25</v>
      </c>
      <c r="F195" s="11" t="str">
        <f t="shared" si="26"/>
        <v>N/A</v>
      </c>
      <c r="G195" s="34">
        <v>3.3624999999999998</v>
      </c>
      <c r="H195" s="11" t="str">
        <f t="shared" si="27"/>
        <v>N/A</v>
      </c>
      <c r="I195" s="12">
        <v>-42.2</v>
      </c>
      <c r="J195" s="12">
        <v>3.4620000000000002</v>
      </c>
      <c r="K195" s="41" t="s">
        <v>732</v>
      </c>
      <c r="L195" s="9" t="str">
        <f t="shared" si="28"/>
        <v>Yes</v>
      </c>
    </row>
    <row r="196" spans="1:12" x14ac:dyDescent="0.25">
      <c r="A196" s="2" t="s">
        <v>1373</v>
      </c>
      <c r="B196" s="33" t="s">
        <v>217</v>
      </c>
      <c r="C196" s="34">
        <v>4.2452830189000004</v>
      </c>
      <c r="D196" s="11" t="str">
        <f t="shared" si="25"/>
        <v>N/A</v>
      </c>
      <c r="E196" s="34">
        <v>5.2962962963000004</v>
      </c>
      <c r="F196" s="11" t="str">
        <f t="shared" si="26"/>
        <v>N/A</v>
      </c>
      <c r="G196" s="34">
        <v>3.8080808081000002</v>
      </c>
      <c r="H196" s="11" t="str">
        <f t="shared" si="27"/>
        <v>N/A</v>
      </c>
      <c r="I196" s="12">
        <v>24.76</v>
      </c>
      <c r="J196" s="12">
        <v>-28.1</v>
      </c>
      <c r="K196" s="41" t="s">
        <v>732</v>
      </c>
      <c r="L196" s="9" t="str">
        <f t="shared" si="28"/>
        <v>Yes</v>
      </c>
    </row>
    <row r="197" spans="1:12" x14ac:dyDescent="0.25">
      <c r="A197" s="2" t="s">
        <v>1374</v>
      </c>
      <c r="B197" s="33" t="s">
        <v>217</v>
      </c>
      <c r="C197" s="34">
        <v>231.86074429999999</v>
      </c>
      <c r="D197" s="11" t="str">
        <f t="shared" si="25"/>
        <v>N/A</v>
      </c>
      <c r="E197" s="34">
        <v>235.78358209000001</v>
      </c>
      <c r="F197" s="11" t="str">
        <f t="shared" si="26"/>
        <v>N/A</v>
      </c>
      <c r="G197" s="34">
        <v>209.32720588000001</v>
      </c>
      <c r="H197" s="11" t="str">
        <f t="shared" si="27"/>
        <v>N/A</v>
      </c>
      <c r="I197" s="12">
        <v>1.6919999999999999</v>
      </c>
      <c r="J197" s="12">
        <v>-11.2</v>
      </c>
      <c r="K197" s="41" t="s">
        <v>732</v>
      </c>
      <c r="L197" s="9" t="str">
        <f t="shared" si="28"/>
        <v>Yes</v>
      </c>
    </row>
    <row r="198" spans="1:12" x14ac:dyDescent="0.25">
      <c r="A198" s="2" t="s">
        <v>1375</v>
      </c>
      <c r="B198" s="33" t="s">
        <v>217</v>
      </c>
      <c r="C198" s="34">
        <v>238.73737374000001</v>
      </c>
      <c r="D198" s="11" t="str">
        <f t="shared" si="25"/>
        <v>N/A</v>
      </c>
      <c r="E198" s="34">
        <v>234.26</v>
      </c>
      <c r="F198" s="11" t="str">
        <f t="shared" si="26"/>
        <v>N/A</v>
      </c>
      <c r="G198" s="34">
        <v>236.73</v>
      </c>
      <c r="H198" s="11" t="str">
        <f t="shared" si="27"/>
        <v>N/A</v>
      </c>
      <c r="I198" s="12">
        <v>-1.88</v>
      </c>
      <c r="J198" s="12">
        <v>1.054</v>
      </c>
      <c r="K198" s="41" t="s">
        <v>732</v>
      </c>
      <c r="L198" s="9" t="str">
        <f t="shared" si="28"/>
        <v>Yes</v>
      </c>
    </row>
    <row r="199" spans="1:12" x14ac:dyDescent="0.25">
      <c r="A199" s="2" t="s">
        <v>1376</v>
      </c>
      <c r="B199" s="33" t="s">
        <v>217</v>
      </c>
      <c r="C199" s="34">
        <v>235.50418994</v>
      </c>
      <c r="D199" s="11" t="str">
        <f t="shared" si="25"/>
        <v>N/A</v>
      </c>
      <c r="E199" s="34">
        <v>239.80696662</v>
      </c>
      <c r="F199" s="11" t="str">
        <f t="shared" si="26"/>
        <v>N/A</v>
      </c>
      <c r="G199" s="34">
        <v>210.50288183999999</v>
      </c>
      <c r="H199" s="11" t="str">
        <f t="shared" si="27"/>
        <v>N/A</v>
      </c>
      <c r="I199" s="12">
        <v>1.827</v>
      </c>
      <c r="J199" s="12">
        <v>-12.2</v>
      </c>
      <c r="K199" s="41" t="s">
        <v>732</v>
      </c>
      <c r="L199" s="9" t="str">
        <f t="shared" si="28"/>
        <v>Yes</v>
      </c>
    </row>
    <row r="200" spans="1:12" x14ac:dyDescent="0.25">
      <c r="A200" s="2" t="s">
        <v>1377</v>
      </c>
      <c r="B200" s="33" t="s">
        <v>217</v>
      </c>
      <c r="C200" s="34">
        <v>49.111111111</v>
      </c>
      <c r="D200" s="11" t="str">
        <f t="shared" si="25"/>
        <v>N/A</v>
      </c>
      <c r="E200" s="34">
        <v>61.133333333000003</v>
      </c>
      <c r="F200" s="11" t="str">
        <f t="shared" si="26"/>
        <v>N/A</v>
      </c>
      <c r="G200" s="34">
        <v>49.666666667000001</v>
      </c>
      <c r="H200" s="11" t="str">
        <f t="shared" si="27"/>
        <v>N/A</v>
      </c>
      <c r="I200" s="12">
        <v>24.48</v>
      </c>
      <c r="J200" s="12">
        <v>-18.8</v>
      </c>
      <c r="K200" s="41" t="s">
        <v>732</v>
      </c>
      <c r="L200" s="9" t="str">
        <f t="shared" si="28"/>
        <v>Yes</v>
      </c>
    </row>
    <row r="201" spans="1:12" x14ac:dyDescent="0.25">
      <c r="A201" s="2" t="s">
        <v>1378</v>
      </c>
      <c r="B201" s="33" t="s">
        <v>217</v>
      </c>
      <c r="C201" s="34" t="s">
        <v>1742</v>
      </c>
      <c r="D201" s="11" t="str">
        <f t="shared" si="25"/>
        <v>N/A</v>
      </c>
      <c r="E201" s="34" t="s">
        <v>1742</v>
      </c>
      <c r="F201" s="11" t="str">
        <f t="shared" si="26"/>
        <v>N/A</v>
      </c>
      <c r="G201" s="34">
        <v>6</v>
      </c>
      <c r="H201" s="11" t="str">
        <f t="shared" si="27"/>
        <v>N/A</v>
      </c>
      <c r="I201" s="12" t="s">
        <v>1742</v>
      </c>
      <c r="J201" s="12" t="s">
        <v>1742</v>
      </c>
      <c r="K201" s="41" t="s">
        <v>732</v>
      </c>
      <c r="L201" s="9" t="str">
        <f t="shared" si="28"/>
        <v>N/A</v>
      </c>
    </row>
    <row r="202" spans="1:12" x14ac:dyDescent="0.25">
      <c r="A202" s="2" t="s">
        <v>28</v>
      </c>
      <c r="B202" s="33" t="s">
        <v>217</v>
      </c>
      <c r="C202" s="8">
        <v>0.38962879</v>
      </c>
      <c r="D202" s="11" t="str">
        <f t="shared" si="25"/>
        <v>N/A</v>
      </c>
      <c r="E202" s="8">
        <v>0.10679857230000001</v>
      </c>
      <c r="F202" s="11" t="str">
        <f t="shared" si="26"/>
        <v>N/A</v>
      </c>
      <c r="G202" s="8">
        <v>2.91290417E-2</v>
      </c>
      <c r="H202" s="11" t="str">
        <f t="shared" si="27"/>
        <v>N/A</v>
      </c>
      <c r="I202" s="12">
        <v>-72.599999999999994</v>
      </c>
      <c r="J202" s="12">
        <v>-72.7</v>
      </c>
      <c r="K202" s="41" t="s">
        <v>732</v>
      </c>
      <c r="L202" s="9" t="str">
        <f t="shared" si="28"/>
        <v>No</v>
      </c>
    </row>
    <row r="203" spans="1:12" x14ac:dyDescent="0.25">
      <c r="A203" s="2" t="s">
        <v>123</v>
      </c>
      <c r="B203" s="33" t="s">
        <v>217</v>
      </c>
      <c r="C203" s="34">
        <v>11</v>
      </c>
      <c r="D203" s="11" t="str">
        <f t="shared" ref="D203:D213" si="29">IF($B203="N/A","N/A",IF(C203&gt;10,"No",IF(C203&lt;-10,"No","Yes")))</f>
        <v>N/A</v>
      </c>
      <c r="E203" s="34">
        <v>0</v>
      </c>
      <c r="F203" s="11" t="str">
        <f t="shared" ref="F203:F213" si="30">IF($B203="N/A","N/A",IF(E203&gt;10,"No",IF(E203&lt;-10,"No","Yes")))</f>
        <v>N/A</v>
      </c>
      <c r="G203" s="34">
        <v>0</v>
      </c>
      <c r="H203" s="11" t="str">
        <f t="shared" ref="H203:H213" si="31">IF($B203="N/A","N/A",IF(G203&gt;10,"No",IF(G203&lt;-10,"No","Yes")))</f>
        <v>N/A</v>
      </c>
      <c r="I203" s="12">
        <v>-100</v>
      </c>
      <c r="J203" s="12" t="s">
        <v>1742</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11</v>
      </c>
      <c r="F204" s="11" t="str">
        <f t="shared" si="30"/>
        <v>N/A</v>
      </c>
      <c r="G204" s="34">
        <v>11</v>
      </c>
      <c r="H204" s="11" t="str">
        <f t="shared" si="31"/>
        <v>N/A</v>
      </c>
      <c r="I204" s="12">
        <v>-66.7</v>
      </c>
      <c r="J204" s="12">
        <v>0</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0</v>
      </c>
      <c r="H205" s="11" t="str">
        <f t="shared" si="31"/>
        <v>N/A</v>
      </c>
      <c r="I205" s="12">
        <v>-75</v>
      </c>
      <c r="J205" s="12">
        <v>-100</v>
      </c>
      <c r="K205" s="14" t="s">
        <v>217</v>
      </c>
      <c r="L205" s="9" t="str">
        <f t="shared" si="32"/>
        <v>N/A</v>
      </c>
    </row>
    <row r="206" spans="1:12" ht="25" x14ac:dyDescent="0.25">
      <c r="A206" s="2" t="s">
        <v>1379</v>
      </c>
      <c r="B206" s="33" t="s">
        <v>217</v>
      </c>
      <c r="C206" s="34">
        <v>82</v>
      </c>
      <c r="D206" s="11" t="str">
        <f t="shared" si="29"/>
        <v>N/A</v>
      </c>
      <c r="E206" s="34">
        <v>82</v>
      </c>
      <c r="F206" s="11" t="str">
        <f t="shared" si="30"/>
        <v>N/A</v>
      </c>
      <c r="G206" s="34">
        <v>79</v>
      </c>
      <c r="H206" s="11" t="str">
        <f t="shared" si="31"/>
        <v>N/A</v>
      </c>
      <c r="I206" s="12">
        <v>0</v>
      </c>
      <c r="J206" s="12">
        <v>-3.66</v>
      </c>
      <c r="K206" s="14" t="s">
        <v>217</v>
      </c>
      <c r="L206" s="9" t="str">
        <f t="shared" si="32"/>
        <v>N/A</v>
      </c>
    </row>
    <row r="207" spans="1:12" x14ac:dyDescent="0.25">
      <c r="A207" s="2" t="s">
        <v>1627</v>
      </c>
      <c r="B207" s="33" t="s">
        <v>217</v>
      </c>
      <c r="C207" s="34">
        <v>0</v>
      </c>
      <c r="D207" s="11" t="str">
        <f t="shared" si="29"/>
        <v>N/A</v>
      </c>
      <c r="E207" s="34">
        <v>0</v>
      </c>
      <c r="F207" s="11" t="str">
        <f t="shared" si="30"/>
        <v>N/A</v>
      </c>
      <c r="G207" s="34">
        <v>0</v>
      </c>
      <c r="H207" s="11" t="str">
        <f t="shared" si="31"/>
        <v>N/A</v>
      </c>
      <c r="I207" s="12" t="s">
        <v>1742</v>
      </c>
      <c r="J207" s="12" t="s">
        <v>1742</v>
      </c>
      <c r="K207" s="14" t="s">
        <v>217</v>
      </c>
      <c r="L207" s="9" t="str">
        <f t="shared" si="32"/>
        <v>N/A</v>
      </c>
    </row>
    <row r="208" spans="1:12" x14ac:dyDescent="0.25">
      <c r="A208" s="2" t="s">
        <v>1628</v>
      </c>
      <c r="B208" s="33" t="s">
        <v>217</v>
      </c>
      <c r="C208" s="34">
        <v>13</v>
      </c>
      <c r="D208" s="11" t="str">
        <f t="shared" si="29"/>
        <v>N/A</v>
      </c>
      <c r="E208" s="34">
        <v>16</v>
      </c>
      <c r="F208" s="11" t="str">
        <f t="shared" si="30"/>
        <v>N/A</v>
      </c>
      <c r="G208" s="34">
        <v>11</v>
      </c>
      <c r="H208" s="11" t="str">
        <f t="shared" si="31"/>
        <v>N/A</v>
      </c>
      <c r="I208" s="12">
        <v>23.08</v>
      </c>
      <c r="J208" s="12">
        <v>-37.5</v>
      </c>
      <c r="K208" s="14" t="s">
        <v>217</v>
      </c>
      <c r="L208" s="9" t="str">
        <f t="shared" si="32"/>
        <v>N/A</v>
      </c>
    </row>
    <row r="209" spans="1:12" x14ac:dyDescent="0.25">
      <c r="A209" s="2" t="s">
        <v>125</v>
      </c>
      <c r="B209" s="33" t="s">
        <v>217</v>
      </c>
      <c r="C209" s="43">
        <v>1659335</v>
      </c>
      <c r="D209" s="11" t="str">
        <f t="shared" si="29"/>
        <v>N/A</v>
      </c>
      <c r="E209" s="43">
        <v>743482</v>
      </c>
      <c r="F209" s="11" t="str">
        <f t="shared" si="30"/>
        <v>N/A</v>
      </c>
      <c r="G209" s="43">
        <v>597601</v>
      </c>
      <c r="H209" s="11" t="str">
        <f t="shared" si="31"/>
        <v>N/A</v>
      </c>
      <c r="I209" s="12">
        <v>-55.2</v>
      </c>
      <c r="J209" s="12">
        <v>-19.600000000000001</v>
      </c>
      <c r="K209" s="14" t="s">
        <v>217</v>
      </c>
      <c r="L209" s="9" t="str">
        <f t="shared" si="32"/>
        <v>N/A</v>
      </c>
    </row>
    <row r="210" spans="1:12" x14ac:dyDescent="0.25">
      <c r="A210" s="42" t="s">
        <v>1623</v>
      </c>
      <c r="B210" s="33" t="s">
        <v>217</v>
      </c>
      <c r="C210" s="43">
        <v>1625179</v>
      </c>
      <c r="D210" s="11" t="str">
        <f t="shared" si="29"/>
        <v>N/A</v>
      </c>
      <c r="E210" s="43">
        <v>730601</v>
      </c>
      <c r="F210" s="11" t="str">
        <f t="shared" si="30"/>
        <v>N/A</v>
      </c>
      <c r="G210" s="43">
        <v>487661</v>
      </c>
      <c r="H210" s="11" t="str">
        <f t="shared" si="31"/>
        <v>N/A</v>
      </c>
      <c r="I210" s="12">
        <v>-55</v>
      </c>
      <c r="J210" s="12">
        <v>-33.299999999999997</v>
      </c>
      <c r="K210" s="14" t="s">
        <v>217</v>
      </c>
      <c r="L210" s="9" t="str">
        <f t="shared" si="32"/>
        <v>N/A</v>
      </c>
    </row>
    <row r="211" spans="1:12" x14ac:dyDescent="0.25">
      <c r="A211" s="42" t="s">
        <v>1380</v>
      </c>
      <c r="B211" s="33" t="s">
        <v>217</v>
      </c>
      <c r="C211" s="43">
        <v>532527</v>
      </c>
      <c r="D211" s="11" t="str">
        <f t="shared" si="29"/>
        <v>N/A</v>
      </c>
      <c r="E211" s="43">
        <v>378037</v>
      </c>
      <c r="F211" s="11" t="str">
        <f t="shared" si="30"/>
        <v>N/A</v>
      </c>
      <c r="G211" s="43">
        <v>581985</v>
      </c>
      <c r="H211" s="11" t="str">
        <f t="shared" si="31"/>
        <v>N/A</v>
      </c>
      <c r="I211" s="12">
        <v>-29</v>
      </c>
      <c r="J211" s="12">
        <v>53.95</v>
      </c>
      <c r="K211" s="14" t="s">
        <v>217</v>
      </c>
      <c r="L211" s="9" t="str">
        <f t="shared" si="32"/>
        <v>N/A</v>
      </c>
    </row>
    <row r="212" spans="1:12" x14ac:dyDescent="0.25">
      <c r="A212" s="42" t="s">
        <v>1617</v>
      </c>
      <c r="B212" s="33" t="s">
        <v>217</v>
      </c>
      <c r="C212" s="43">
        <v>109419</v>
      </c>
      <c r="D212" s="11" t="str">
        <f t="shared" si="29"/>
        <v>N/A</v>
      </c>
      <c r="E212" s="43">
        <v>137707</v>
      </c>
      <c r="F212" s="11" t="str">
        <f t="shared" si="30"/>
        <v>N/A</v>
      </c>
      <c r="G212" s="43">
        <v>192026</v>
      </c>
      <c r="H212" s="11" t="str">
        <f t="shared" si="31"/>
        <v>N/A</v>
      </c>
      <c r="I212" s="12">
        <v>25.85</v>
      </c>
      <c r="J212" s="12">
        <v>39.450000000000003</v>
      </c>
      <c r="K212" s="14" t="s">
        <v>217</v>
      </c>
      <c r="L212" s="9" t="str">
        <f t="shared" si="32"/>
        <v>N/A</v>
      </c>
    </row>
    <row r="213" spans="1:12" x14ac:dyDescent="0.25">
      <c r="A213" s="42" t="s">
        <v>1618</v>
      </c>
      <c r="B213" s="33" t="s">
        <v>217</v>
      </c>
      <c r="C213" s="43">
        <v>269363</v>
      </c>
      <c r="D213" s="11" t="str">
        <f t="shared" si="29"/>
        <v>N/A</v>
      </c>
      <c r="E213" s="43">
        <v>345485</v>
      </c>
      <c r="F213" s="11" t="str">
        <f t="shared" si="30"/>
        <v>N/A</v>
      </c>
      <c r="G213" s="43">
        <v>265409</v>
      </c>
      <c r="H213" s="11" t="str">
        <f t="shared" si="31"/>
        <v>N/A</v>
      </c>
      <c r="I213" s="12">
        <v>28.26</v>
      </c>
      <c r="J213" s="12">
        <v>-23.2</v>
      </c>
      <c r="K213" s="14" t="s">
        <v>217</v>
      </c>
      <c r="L213" s="9" t="str">
        <f t="shared" si="32"/>
        <v>N/A</v>
      </c>
    </row>
    <row r="214" spans="1:12" ht="25" x14ac:dyDescent="0.25">
      <c r="A214" s="2" t="s">
        <v>1381</v>
      </c>
      <c r="B214" s="33" t="s">
        <v>217</v>
      </c>
      <c r="C214" s="43">
        <v>61710</v>
      </c>
      <c r="D214" s="11" t="str">
        <f t="shared" ref="D214:D228" si="33">IF($B214="N/A","N/A",IF(C214&gt;10,"No",IF(C214&lt;-10,"No","Yes")))</f>
        <v>N/A</v>
      </c>
      <c r="E214" s="43">
        <v>26253</v>
      </c>
      <c r="F214" s="11" t="str">
        <f t="shared" ref="F214:F228" si="34">IF($B214="N/A","N/A",IF(E214&gt;10,"No",IF(E214&lt;-10,"No","Yes")))</f>
        <v>N/A</v>
      </c>
      <c r="G214" s="43">
        <v>22714</v>
      </c>
      <c r="H214" s="11" t="str">
        <f t="shared" ref="H214:H228" si="35">IF($B214="N/A","N/A",IF(G214&gt;10,"No",IF(G214&lt;-10,"No","Yes")))</f>
        <v>N/A</v>
      </c>
      <c r="I214" s="12">
        <v>-57.5</v>
      </c>
      <c r="J214" s="12">
        <v>-13.5</v>
      </c>
      <c r="K214" s="41" t="s">
        <v>732</v>
      </c>
      <c r="L214" s="9" t="str">
        <f t="shared" ref="L214:L228" si="36">IF(J214="Div by 0", "N/A", IF(K214="N/A","N/A", IF(J214&gt;VALUE(MID(K214,1,2)), "No", IF(J214&lt;-1*VALUE(MID(K214,1,2)), "No", "Yes"))))</f>
        <v>Yes</v>
      </c>
    </row>
    <row r="215" spans="1:12" x14ac:dyDescent="0.25">
      <c r="A215" s="4" t="s">
        <v>649</v>
      </c>
      <c r="B215" s="33" t="s">
        <v>217</v>
      </c>
      <c r="C215" s="34">
        <v>137</v>
      </c>
      <c r="D215" s="11" t="str">
        <f t="shared" si="33"/>
        <v>N/A</v>
      </c>
      <c r="E215" s="34">
        <v>100</v>
      </c>
      <c r="F215" s="11" t="str">
        <f t="shared" si="34"/>
        <v>N/A</v>
      </c>
      <c r="G215" s="34">
        <v>89</v>
      </c>
      <c r="H215" s="11" t="str">
        <f t="shared" si="35"/>
        <v>N/A</v>
      </c>
      <c r="I215" s="12">
        <v>-27</v>
      </c>
      <c r="J215" s="12">
        <v>-11</v>
      </c>
      <c r="K215" s="41" t="s">
        <v>732</v>
      </c>
      <c r="L215" s="9" t="str">
        <f t="shared" si="36"/>
        <v>Yes</v>
      </c>
    </row>
    <row r="216" spans="1:12" x14ac:dyDescent="0.25">
      <c r="A216" s="4" t="s">
        <v>1382</v>
      </c>
      <c r="B216" s="33" t="s">
        <v>217</v>
      </c>
      <c r="C216" s="43">
        <v>450.43795619999997</v>
      </c>
      <c r="D216" s="11" t="str">
        <f t="shared" si="33"/>
        <v>N/A</v>
      </c>
      <c r="E216" s="43">
        <v>262.52999999999997</v>
      </c>
      <c r="F216" s="11" t="str">
        <f t="shared" si="34"/>
        <v>N/A</v>
      </c>
      <c r="G216" s="43">
        <v>255.21348315</v>
      </c>
      <c r="H216" s="11" t="str">
        <f t="shared" si="35"/>
        <v>N/A</v>
      </c>
      <c r="I216" s="12">
        <v>-41.7</v>
      </c>
      <c r="J216" s="12">
        <v>-2.79</v>
      </c>
      <c r="K216" s="41" t="s">
        <v>732</v>
      </c>
      <c r="L216" s="9" t="str">
        <f t="shared" si="36"/>
        <v>Yes</v>
      </c>
    </row>
    <row r="217" spans="1:12" ht="25" x14ac:dyDescent="0.25">
      <c r="A217" s="2" t="s">
        <v>1383</v>
      </c>
      <c r="B217" s="33" t="s">
        <v>217</v>
      </c>
      <c r="C217" s="43">
        <v>0</v>
      </c>
      <c r="D217" s="11" t="str">
        <f t="shared" si="33"/>
        <v>N/A</v>
      </c>
      <c r="E217" s="43">
        <v>0</v>
      </c>
      <c r="F217" s="11" t="str">
        <f t="shared" si="34"/>
        <v>N/A</v>
      </c>
      <c r="G217" s="43">
        <v>0</v>
      </c>
      <c r="H217" s="11" t="str">
        <f t="shared" si="35"/>
        <v>N/A</v>
      </c>
      <c r="I217" s="12" t="s">
        <v>1742</v>
      </c>
      <c r="J217" s="12" t="s">
        <v>1742</v>
      </c>
      <c r="K217" s="41" t="s">
        <v>732</v>
      </c>
      <c r="L217" s="9" t="str">
        <f t="shared" si="36"/>
        <v>N/A</v>
      </c>
    </row>
    <row r="218" spans="1:12" x14ac:dyDescent="0.25">
      <c r="A218" s="4" t="s">
        <v>516</v>
      </c>
      <c r="B218" s="33" t="s">
        <v>217</v>
      </c>
      <c r="C218" s="34">
        <v>0</v>
      </c>
      <c r="D218" s="11" t="str">
        <f t="shared" si="33"/>
        <v>N/A</v>
      </c>
      <c r="E218" s="34">
        <v>0</v>
      </c>
      <c r="F218" s="11" t="str">
        <f t="shared" si="34"/>
        <v>N/A</v>
      </c>
      <c r="G218" s="34">
        <v>0</v>
      </c>
      <c r="H218" s="11" t="str">
        <f t="shared" si="35"/>
        <v>N/A</v>
      </c>
      <c r="I218" s="12" t="s">
        <v>1742</v>
      </c>
      <c r="J218" s="12" t="s">
        <v>1742</v>
      </c>
      <c r="K218" s="41" t="s">
        <v>732</v>
      </c>
      <c r="L218" s="9" t="str">
        <f t="shared" si="36"/>
        <v>N/A</v>
      </c>
    </row>
    <row r="219" spans="1:12" x14ac:dyDescent="0.25">
      <c r="A219" s="2" t="s">
        <v>1384</v>
      </c>
      <c r="B219" s="33" t="s">
        <v>217</v>
      </c>
      <c r="C219" s="43" t="s">
        <v>1742</v>
      </c>
      <c r="D219" s="11" t="str">
        <f t="shared" si="33"/>
        <v>N/A</v>
      </c>
      <c r="E219" s="43" t="s">
        <v>1742</v>
      </c>
      <c r="F219" s="11" t="str">
        <f t="shared" si="34"/>
        <v>N/A</v>
      </c>
      <c r="G219" s="43" t="s">
        <v>1742</v>
      </c>
      <c r="H219" s="11" t="str">
        <f t="shared" si="35"/>
        <v>N/A</v>
      </c>
      <c r="I219" s="12" t="s">
        <v>1742</v>
      </c>
      <c r="J219" s="12" t="s">
        <v>1742</v>
      </c>
      <c r="K219" s="41" t="s">
        <v>732</v>
      </c>
      <c r="L219" s="9" t="str">
        <f t="shared" si="36"/>
        <v>N/A</v>
      </c>
    </row>
    <row r="220" spans="1:12" ht="25" x14ac:dyDescent="0.25">
      <c r="A220" s="2" t="s">
        <v>1385</v>
      </c>
      <c r="B220" s="33" t="s">
        <v>217</v>
      </c>
      <c r="C220" s="43">
        <v>3129954</v>
      </c>
      <c r="D220" s="11" t="str">
        <f t="shared" si="33"/>
        <v>N/A</v>
      </c>
      <c r="E220" s="43">
        <v>2483940</v>
      </c>
      <c r="F220" s="11" t="str">
        <f t="shared" si="34"/>
        <v>N/A</v>
      </c>
      <c r="G220" s="43">
        <v>2342443</v>
      </c>
      <c r="H220" s="11" t="str">
        <f t="shared" si="35"/>
        <v>N/A</v>
      </c>
      <c r="I220" s="12">
        <v>-20.6</v>
      </c>
      <c r="J220" s="12">
        <v>-5.7</v>
      </c>
      <c r="K220" s="41" t="s">
        <v>732</v>
      </c>
      <c r="L220" s="9" t="str">
        <f t="shared" si="36"/>
        <v>Yes</v>
      </c>
    </row>
    <row r="221" spans="1:12" x14ac:dyDescent="0.25">
      <c r="A221" s="4" t="s">
        <v>517</v>
      </c>
      <c r="B221" s="33" t="s">
        <v>217</v>
      </c>
      <c r="C221" s="34">
        <v>5618</v>
      </c>
      <c r="D221" s="11" t="str">
        <f t="shared" si="33"/>
        <v>N/A</v>
      </c>
      <c r="E221" s="34">
        <v>4806</v>
      </c>
      <c r="F221" s="11" t="str">
        <f t="shared" si="34"/>
        <v>N/A</v>
      </c>
      <c r="G221" s="34">
        <v>5143</v>
      </c>
      <c r="H221" s="11" t="str">
        <f t="shared" si="35"/>
        <v>N/A</v>
      </c>
      <c r="I221" s="12">
        <v>-14.5</v>
      </c>
      <c r="J221" s="12">
        <v>7.0119999999999996</v>
      </c>
      <c r="K221" s="41" t="s">
        <v>732</v>
      </c>
      <c r="L221" s="9" t="str">
        <f t="shared" si="36"/>
        <v>Yes</v>
      </c>
    </row>
    <row r="222" spans="1:12" ht="25" x14ac:dyDescent="0.25">
      <c r="A222" s="2" t="s">
        <v>1386</v>
      </c>
      <c r="B222" s="33" t="s">
        <v>217</v>
      </c>
      <c r="C222" s="43">
        <v>557.12958347999995</v>
      </c>
      <c r="D222" s="11" t="str">
        <f t="shared" si="33"/>
        <v>N/A</v>
      </c>
      <c r="E222" s="43">
        <v>516.84144819000005</v>
      </c>
      <c r="F222" s="11" t="str">
        <f t="shared" si="34"/>
        <v>N/A</v>
      </c>
      <c r="G222" s="43">
        <v>455.46237604999999</v>
      </c>
      <c r="H222" s="11" t="str">
        <f t="shared" si="35"/>
        <v>N/A</v>
      </c>
      <c r="I222" s="12">
        <v>-7.23</v>
      </c>
      <c r="J222" s="12">
        <v>-11.9</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6113673</v>
      </c>
      <c r="D226" s="11" t="str">
        <f t="shared" si="33"/>
        <v>N/A</v>
      </c>
      <c r="E226" s="43">
        <v>7100692</v>
      </c>
      <c r="F226" s="11" t="str">
        <f t="shared" si="34"/>
        <v>N/A</v>
      </c>
      <c r="G226" s="43">
        <v>7701487</v>
      </c>
      <c r="H226" s="11" t="str">
        <f t="shared" si="35"/>
        <v>N/A</v>
      </c>
      <c r="I226" s="12">
        <v>16.14</v>
      </c>
      <c r="J226" s="12">
        <v>8.4610000000000003</v>
      </c>
      <c r="K226" s="41" t="s">
        <v>732</v>
      </c>
      <c r="L226" s="9" t="str">
        <f t="shared" si="36"/>
        <v>Yes</v>
      </c>
    </row>
    <row r="227" spans="1:12" ht="25" x14ac:dyDescent="0.25">
      <c r="A227" s="2" t="s">
        <v>519</v>
      </c>
      <c r="B227" s="33" t="s">
        <v>217</v>
      </c>
      <c r="C227" s="34">
        <v>568</v>
      </c>
      <c r="D227" s="11" t="str">
        <f t="shared" si="33"/>
        <v>N/A</v>
      </c>
      <c r="E227" s="34">
        <v>597</v>
      </c>
      <c r="F227" s="11" t="str">
        <f t="shared" si="34"/>
        <v>N/A</v>
      </c>
      <c r="G227" s="34">
        <v>592</v>
      </c>
      <c r="H227" s="11" t="str">
        <f t="shared" si="35"/>
        <v>N/A</v>
      </c>
      <c r="I227" s="12">
        <v>5.1059999999999999</v>
      </c>
      <c r="J227" s="12">
        <v>-0.83799999999999997</v>
      </c>
      <c r="K227" s="41" t="s">
        <v>732</v>
      </c>
      <c r="L227" s="9" t="str">
        <f t="shared" si="36"/>
        <v>Yes</v>
      </c>
    </row>
    <row r="228" spans="1:12" ht="25" x14ac:dyDescent="0.25">
      <c r="A228" s="2" t="s">
        <v>1390</v>
      </c>
      <c r="B228" s="33" t="s">
        <v>217</v>
      </c>
      <c r="C228" s="43">
        <v>10763.508803000001</v>
      </c>
      <c r="D228" s="11" t="str">
        <f t="shared" si="33"/>
        <v>N/A</v>
      </c>
      <c r="E228" s="43">
        <v>11893.956448999999</v>
      </c>
      <c r="F228" s="11" t="str">
        <f t="shared" si="34"/>
        <v>N/A</v>
      </c>
      <c r="G228" s="43">
        <v>13009.268581</v>
      </c>
      <c r="H228" s="11" t="str">
        <f t="shared" si="35"/>
        <v>N/A</v>
      </c>
      <c r="I228" s="12">
        <v>10.5</v>
      </c>
      <c r="J228" s="12">
        <v>9.3770000000000007</v>
      </c>
      <c r="K228" s="41" t="s">
        <v>732</v>
      </c>
      <c r="L228" s="9" t="str">
        <f t="shared" si="36"/>
        <v>Yes</v>
      </c>
    </row>
    <row r="229" spans="1:12" x14ac:dyDescent="0.25">
      <c r="A229" s="2" t="s">
        <v>1391</v>
      </c>
      <c r="B229" s="33" t="s">
        <v>217</v>
      </c>
      <c r="C229" s="14">
        <v>15132876</v>
      </c>
      <c r="D229" s="11" t="str">
        <f t="shared" ref="D229:D252" si="37">IF($B229="N/A","N/A",IF(C229&gt;10,"No",IF(C229&lt;-10,"No","Yes")))</f>
        <v>N/A</v>
      </c>
      <c r="E229" s="14">
        <v>15291157</v>
      </c>
      <c r="F229" s="11" t="str">
        <f t="shared" ref="F229:F252" si="38">IF($B229="N/A","N/A",IF(E229&gt;10,"No",IF(E229&lt;-10,"No","Yes")))</f>
        <v>N/A</v>
      </c>
      <c r="G229" s="14">
        <v>15452456</v>
      </c>
      <c r="H229" s="11" t="str">
        <f t="shared" ref="H229:H252" si="39">IF($B229="N/A","N/A",IF(G229&gt;10,"No",IF(G229&lt;-10,"No","Yes")))</f>
        <v>N/A</v>
      </c>
      <c r="I229" s="12">
        <v>1.046</v>
      </c>
      <c r="J229" s="12">
        <v>1.0549999999999999</v>
      </c>
      <c r="K229" s="41" t="s">
        <v>732</v>
      </c>
      <c r="L229" s="9" t="str">
        <f t="shared" ref="L229:L252" si="40">IF(J229="Div by 0", "N/A", IF(K229="N/A","N/A", IF(J229&gt;VALUE(MID(K229,1,2)), "No", IF(J229&lt;-1*VALUE(MID(K229,1,2)), "No", "Yes"))))</f>
        <v>Yes</v>
      </c>
    </row>
    <row r="230" spans="1:12" x14ac:dyDescent="0.25">
      <c r="A230" s="4" t="s">
        <v>1392</v>
      </c>
      <c r="B230" s="33" t="s">
        <v>217</v>
      </c>
      <c r="C230" s="1">
        <v>1753</v>
      </c>
      <c r="D230" s="11" t="str">
        <f t="shared" si="37"/>
        <v>N/A</v>
      </c>
      <c r="E230" s="1">
        <v>1520</v>
      </c>
      <c r="F230" s="11" t="str">
        <f t="shared" si="38"/>
        <v>N/A</v>
      </c>
      <c r="G230" s="1">
        <v>1475</v>
      </c>
      <c r="H230" s="11" t="str">
        <f t="shared" si="39"/>
        <v>N/A</v>
      </c>
      <c r="I230" s="12">
        <v>-13.3</v>
      </c>
      <c r="J230" s="12">
        <v>-2.96</v>
      </c>
      <c r="K230" s="41" t="s">
        <v>732</v>
      </c>
      <c r="L230" s="9" t="str">
        <f t="shared" si="40"/>
        <v>Yes</v>
      </c>
    </row>
    <row r="231" spans="1:12" x14ac:dyDescent="0.25">
      <c r="A231" s="4" t="s">
        <v>1393</v>
      </c>
      <c r="B231" s="33" t="s">
        <v>217</v>
      </c>
      <c r="C231" s="14">
        <v>8632.5590415999995</v>
      </c>
      <c r="D231" s="11" t="str">
        <f t="shared" si="37"/>
        <v>N/A</v>
      </c>
      <c r="E231" s="14">
        <v>10059.971711</v>
      </c>
      <c r="F231" s="11" t="str">
        <f t="shared" si="38"/>
        <v>N/A</v>
      </c>
      <c r="G231" s="14">
        <v>10476.241356</v>
      </c>
      <c r="H231" s="11" t="str">
        <f t="shared" si="39"/>
        <v>N/A</v>
      </c>
      <c r="I231" s="12">
        <v>16.54</v>
      </c>
      <c r="J231" s="12">
        <v>4.1379999999999999</v>
      </c>
      <c r="K231" s="41" t="s">
        <v>732</v>
      </c>
      <c r="L231" s="9" t="str">
        <f t="shared" si="40"/>
        <v>Yes</v>
      </c>
    </row>
    <row r="232" spans="1:12" x14ac:dyDescent="0.25">
      <c r="A232" s="4" t="s">
        <v>1394</v>
      </c>
      <c r="B232" s="33" t="s">
        <v>217</v>
      </c>
      <c r="C232" s="14">
        <v>7118.6811594000001</v>
      </c>
      <c r="D232" s="11" t="str">
        <f t="shared" si="37"/>
        <v>N/A</v>
      </c>
      <c r="E232" s="14">
        <v>8185.5079365000001</v>
      </c>
      <c r="F232" s="11" t="str">
        <f t="shared" si="38"/>
        <v>N/A</v>
      </c>
      <c r="G232" s="14">
        <v>6583.5333332999999</v>
      </c>
      <c r="H232" s="11" t="str">
        <f t="shared" si="39"/>
        <v>N/A</v>
      </c>
      <c r="I232" s="12">
        <v>14.99</v>
      </c>
      <c r="J232" s="12">
        <v>-19.600000000000001</v>
      </c>
      <c r="K232" s="41" t="s">
        <v>732</v>
      </c>
      <c r="L232" s="9" t="str">
        <f t="shared" si="40"/>
        <v>Yes</v>
      </c>
    </row>
    <row r="233" spans="1:12" ht="25" x14ac:dyDescent="0.25">
      <c r="A233" s="4" t="s">
        <v>1395</v>
      </c>
      <c r="B233" s="33" t="s">
        <v>217</v>
      </c>
      <c r="C233" s="14">
        <v>8685.8093525000004</v>
      </c>
      <c r="D233" s="11" t="str">
        <f t="shared" si="37"/>
        <v>N/A</v>
      </c>
      <c r="E233" s="14">
        <v>10254.690278</v>
      </c>
      <c r="F233" s="11" t="str">
        <f t="shared" si="38"/>
        <v>N/A</v>
      </c>
      <c r="G233" s="14">
        <v>10759.963976999999</v>
      </c>
      <c r="H233" s="11" t="str">
        <f t="shared" si="39"/>
        <v>N/A</v>
      </c>
      <c r="I233" s="12">
        <v>18.059999999999999</v>
      </c>
      <c r="J233" s="12">
        <v>4.9269999999999996</v>
      </c>
      <c r="K233" s="41" t="s">
        <v>732</v>
      </c>
      <c r="L233" s="9" t="str">
        <f t="shared" si="40"/>
        <v>Yes</v>
      </c>
    </row>
    <row r="234" spans="1:12" x14ac:dyDescent="0.25">
      <c r="A234" s="4" t="s">
        <v>1396</v>
      </c>
      <c r="B234" s="33" t="s">
        <v>217</v>
      </c>
      <c r="C234" s="14">
        <v>10974.785714</v>
      </c>
      <c r="D234" s="11" t="str">
        <f t="shared" si="37"/>
        <v>N/A</v>
      </c>
      <c r="E234" s="14">
        <v>536.5</v>
      </c>
      <c r="F234" s="11" t="str">
        <f t="shared" si="38"/>
        <v>N/A</v>
      </c>
      <c r="G234" s="14">
        <v>2716.125</v>
      </c>
      <c r="H234" s="11" t="str">
        <f t="shared" si="39"/>
        <v>N/A</v>
      </c>
      <c r="I234" s="12">
        <v>-95.1</v>
      </c>
      <c r="J234" s="12">
        <v>406.3</v>
      </c>
      <c r="K234" s="41" t="s">
        <v>732</v>
      </c>
      <c r="L234" s="9" t="str">
        <f t="shared" si="40"/>
        <v>No</v>
      </c>
    </row>
    <row r="235" spans="1:12" x14ac:dyDescent="0.25">
      <c r="A235" s="4" t="s">
        <v>1397</v>
      </c>
      <c r="B235" s="33" t="s">
        <v>217</v>
      </c>
      <c r="C235" s="14">
        <v>55</v>
      </c>
      <c r="D235" s="11" t="str">
        <f t="shared" si="37"/>
        <v>N/A</v>
      </c>
      <c r="E235" s="14">
        <v>455.6</v>
      </c>
      <c r="F235" s="11" t="str">
        <f t="shared" si="38"/>
        <v>N/A</v>
      </c>
      <c r="G235" s="14">
        <v>533</v>
      </c>
      <c r="H235" s="11" t="str">
        <f t="shared" si="39"/>
        <v>N/A</v>
      </c>
      <c r="I235" s="12">
        <v>728.4</v>
      </c>
      <c r="J235" s="12">
        <v>16.989999999999998</v>
      </c>
      <c r="K235" s="41" t="s">
        <v>732</v>
      </c>
      <c r="L235" s="9" t="str">
        <f t="shared" si="40"/>
        <v>Yes</v>
      </c>
    </row>
    <row r="236" spans="1:12" x14ac:dyDescent="0.25">
      <c r="A236" s="4" t="s">
        <v>1398</v>
      </c>
      <c r="B236" s="33" t="s">
        <v>217</v>
      </c>
      <c r="C236" s="11">
        <v>6.209266081</v>
      </c>
      <c r="D236" s="11" t="str">
        <f t="shared" si="37"/>
        <v>N/A</v>
      </c>
      <c r="E236" s="11">
        <v>4.2719428909000001</v>
      </c>
      <c r="F236" s="11" t="str">
        <f t="shared" si="38"/>
        <v>N/A</v>
      </c>
      <c r="G236" s="11">
        <v>3.5804447034</v>
      </c>
      <c r="H236" s="11" t="str">
        <f t="shared" si="39"/>
        <v>N/A</v>
      </c>
      <c r="I236" s="12">
        <v>-31.2</v>
      </c>
      <c r="J236" s="12">
        <v>-16.2</v>
      </c>
      <c r="K236" s="41" t="s">
        <v>732</v>
      </c>
      <c r="L236" s="9" t="str">
        <f t="shared" si="40"/>
        <v>Yes</v>
      </c>
    </row>
    <row r="237" spans="1:12" x14ac:dyDescent="0.25">
      <c r="A237" s="4" t="s">
        <v>1399</v>
      </c>
      <c r="B237" s="33" t="s">
        <v>217</v>
      </c>
      <c r="C237" s="11">
        <v>7.8677309007999998</v>
      </c>
      <c r="D237" s="11" t="str">
        <f t="shared" si="37"/>
        <v>N/A</v>
      </c>
      <c r="E237" s="11">
        <v>2.1920668058000001</v>
      </c>
      <c r="F237" s="11" t="str">
        <f t="shared" si="38"/>
        <v>N/A</v>
      </c>
      <c r="G237" s="11">
        <v>2.4622455680000002</v>
      </c>
      <c r="H237" s="11" t="str">
        <f t="shared" si="39"/>
        <v>N/A</v>
      </c>
      <c r="I237" s="12">
        <v>-72.099999999999994</v>
      </c>
      <c r="J237" s="12">
        <v>12.33</v>
      </c>
      <c r="K237" s="41" t="s">
        <v>732</v>
      </c>
      <c r="L237" s="9" t="str">
        <f t="shared" si="40"/>
        <v>Yes</v>
      </c>
    </row>
    <row r="238" spans="1:12" x14ac:dyDescent="0.25">
      <c r="A238" s="4" t="s">
        <v>1400</v>
      </c>
      <c r="B238" s="33" t="s">
        <v>217</v>
      </c>
      <c r="C238" s="11">
        <v>8.7752525253000009</v>
      </c>
      <c r="D238" s="11" t="str">
        <f t="shared" si="37"/>
        <v>N/A</v>
      </c>
      <c r="E238" s="11">
        <v>7.5797452363</v>
      </c>
      <c r="F238" s="11" t="str">
        <f t="shared" si="38"/>
        <v>N/A</v>
      </c>
      <c r="G238" s="11">
        <v>7.2685379137000004</v>
      </c>
      <c r="H238" s="11" t="str">
        <f t="shared" si="39"/>
        <v>N/A</v>
      </c>
      <c r="I238" s="12">
        <v>-13.6</v>
      </c>
      <c r="J238" s="12">
        <v>-4.1100000000000003</v>
      </c>
      <c r="K238" s="41" t="s">
        <v>732</v>
      </c>
      <c r="L238" s="9" t="str">
        <f t="shared" si="40"/>
        <v>Yes</v>
      </c>
    </row>
    <row r="239" spans="1:12" x14ac:dyDescent="0.25">
      <c r="A239" s="4" t="s">
        <v>1401</v>
      </c>
      <c r="B239" s="33" t="s">
        <v>217</v>
      </c>
      <c r="C239" s="11">
        <v>0.25247971149999998</v>
      </c>
      <c r="D239" s="11" t="str">
        <f t="shared" si="37"/>
        <v>N/A</v>
      </c>
      <c r="E239" s="11">
        <v>0.1428061407</v>
      </c>
      <c r="F239" s="11" t="str">
        <f t="shared" si="38"/>
        <v>N/A</v>
      </c>
      <c r="G239" s="11">
        <v>7.8300871100000002E-2</v>
      </c>
      <c r="H239" s="11" t="str">
        <f t="shared" si="39"/>
        <v>N/A</v>
      </c>
      <c r="I239" s="12">
        <v>-43.4</v>
      </c>
      <c r="J239" s="12">
        <v>-45.2</v>
      </c>
      <c r="K239" s="41" t="s">
        <v>732</v>
      </c>
      <c r="L239" s="9" t="str">
        <f t="shared" si="40"/>
        <v>No</v>
      </c>
    </row>
    <row r="240" spans="1:12" x14ac:dyDescent="0.25">
      <c r="A240" s="4" t="s">
        <v>1402</v>
      </c>
      <c r="B240" s="33" t="s">
        <v>217</v>
      </c>
      <c r="C240" s="11">
        <v>7.1377587399999998E-2</v>
      </c>
      <c r="D240" s="11" t="str">
        <f t="shared" si="37"/>
        <v>N/A</v>
      </c>
      <c r="E240" s="11">
        <v>9.4232943799999996E-2</v>
      </c>
      <c r="F240" s="11" t="str">
        <f t="shared" si="38"/>
        <v>N/A</v>
      </c>
      <c r="G240" s="11">
        <v>4.5264229900000001E-2</v>
      </c>
      <c r="H240" s="11" t="str">
        <f t="shared" si="39"/>
        <v>N/A</v>
      </c>
      <c r="I240" s="12">
        <v>32.020000000000003</v>
      </c>
      <c r="J240" s="12">
        <v>-52</v>
      </c>
      <c r="K240" s="41" t="s">
        <v>732</v>
      </c>
      <c r="L240" s="9" t="str">
        <f t="shared" si="40"/>
        <v>No</v>
      </c>
    </row>
    <row r="241" spans="1:12" x14ac:dyDescent="0.25">
      <c r="A241" s="4" t="s">
        <v>1403</v>
      </c>
      <c r="B241" s="33" t="s">
        <v>217</v>
      </c>
      <c r="C241" s="14">
        <v>6113673</v>
      </c>
      <c r="D241" s="11" t="str">
        <f t="shared" si="37"/>
        <v>N/A</v>
      </c>
      <c r="E241" s="14">
        <v>7100692</v>
      </c>
      <c r="F241" s="11" t="str">
        <f t="shared" si="38"/>
        <v>N/A</v>
      </c>
      <c r="G241" s="14">
        <v>7701487</v>
      </c>
      <c r="H241" s="11" t="str">
        <f t="shared" si="39"/>
        <v>N/A</v>
      </c>
      <c r="I241" s="12">
        <v>16.14</v>
      </c>
      <c r="J241" s="12">
        <v>8.4610000000000003</v>
      </c>
      <c r="K241" s="41" t="s">
        <v>732</v>
      </c>
      <c r="L241" s="9" t="str">
        <f t="shared" si="40"/>
        <v>Yes</v>
      </c>
    </row>
    <row r="242" spans="1:12" x14ac:dyDescent="0.25">
      <c r="A242" s="4" t="s">
        <v>1404</v>
      </c>
      <c r="B242" s="33" t="s">
        <v>217</v>
      </c>
      <c r="C242" s="1">
        <v>568</v>
      </c>
      <c r="D242" s="11" t="str">
        <f t="shared" si="37"/>
        <v>N/A</v>
      </c>
      <c r="E242" s="1">
        <v>597</v>
      </c>
      <c r="F242" s="11" t="str">
        <f t="shared" si="38"/>
        <v>N/A</v>
      </c>
      <c r="G242" s="1">
        <v>592</v>
      </c>
      <c r="H242" s="11" t="str">
        <f t="shared" si="39"/>
        <v>N/A</v>
      </c>
      <c r="I242" s="12">
        <v>5.1059999999999999</v>
      </c>
      <c r="J242" s="12">
        <v>-0.83799999999999997</v>
      </c>
      <c r="K242" s="41" t="s">
        <v>732</v>
      </c>
      <c r="L242" s="9" t="str">
        <f t="shared" si="40"/>
        <v>Yes</v>
      </c>
    </row>
    <row r="243" spans="1:12" ht="25" x14ac:dyDescent="0.25">
      <c r="A243" s="4" t="s">
        <v>1405</v>
      </c>
      <c r="B243" s="33" t="s">
        <v>217</v>
      </c>
      <c r="C243" s="14">
        <v>10763.508803000001</v>
      </c>
      <c r="D243" s="11" t="str">
        <f t="shared" si="37"/>
        <v>N/A</v>
      </c>
      <c r="E243" s="14">
        <v>11893.956448999999</v>
      </c>
      <c r="F243" s="11" t="str">
        <f t="shared" si="38"/>
        <v>N/A</v>
      </c>
      <c r="G243" s="14">
        <v>13009.268581</v>
      </c>
      <c r="H243" s="11" t="str">
        <f t="shared" si="39"/>
        <v>N/A</v>
      </c>
      <c r="I243" s="12">
        <v>10.5</v>
      </c>
      <c r="J243" s="12">
        <v>9.3770000000000007</v>
      </c>
      <c r="K243" s="41" t="s">
        <v>732</v>
      </c>
      <c r="L243" s="9" t="str">
        <f t="shared" si="40"/>
        <v>Yes</v>
      </c>
    </row>
    <row r="244" spans="1:12" ht="25" x14ac:dyDescent="0.25">
      <c r="A244" s="4" t="s">
        <v>1406</v>
      </c>
      <c r="B244" s="33" t="s">
        <v>217</v>
      </c>
      <c r="C244" s="14">
        <v>14134.827585999999</v>
      </c>
      <c r="D244" s="11" t="str">
        <f t="shared" si="37"/>
        <v>N/A</v>
      </c>
      <c r="E244" s="14">
        <v>11764.567568</v>
      </c>
      <c r="F244" s="11" t="str">
        <f t="shared" si="38"/>
        <v>N/A</v>
      </c>
      <c r="G244" s="14">
        <v>12889.083333</v>
      </c>
      <c r="H244" s="11" t="str">
        <f t="shared" si="39"/>
        <v>N/A</v>
      </c>
      <c r="I244" s="12">
        <v>-16.8</v>
      </c>
      <c r="J244" s="12">
        <v>9.5579999999999998</v>
      </c>
      <c r="K244" s="41" t="s">
        <v>732</v>
      </c>
      <c r="L244" s="9" t="str">
        <f t="shared" si="40"/>
        <v>Yes</v>
      </c>
    </row>
    <row r="245" spans="1:12" ht="25" x14ac:dyDescent="0.25">
      <c r="A245" s="4" t="s">
        <v>1407</v>
      </c>
      <c r="B245" s="33" t="s">
        <v>217</v>
      </c>
      <c r="C245" s="14">
        <v>10571.553072999999</v>
      </c>
      <c r="D245" s="11" t="str">
        <f t="shared" si="37"/>
        <v>N/A</v>
      </c>
      <c r="E245" s="14">
        <v>11922.062612</v>
      </c>
      <c r="F245" s="11" t="str">
        <f t="shared" si="38"/>
        <v>N/A</v>
      </c>
      <c r="G245" s="14">
        <v>13037.26455</v>
      </c>
      <c r="H245" s="11" t="str">
        <f t="shared" si="39"/>
        <v>N/A</v>
      </c>
      <c r="I245" s="12">
        <v>12.77</v>
      </c>
      <c r="J245" s="12">
        <v>9.3539999999999992</v>
      </c>
      <c r="K245" s="41" t="s">
        <v>732</v>
      </c>
      <c r="L245" s="9" t="str">
        <f t="shared" si="40"/>
        <v>Yes</v>
      </c>
    </row>
    <row r="246" spans="1:12" ht="25" x14ac:dyDescent="0.25">
      <c r="A246" s="4" t="s">
        <v>1408</v>
      </c>
      <c r="B246" s="33" t="s">
        <v>217</v>
      </c>
      <c r="C246" s="14">
        <v>13419.5</v>
      </c>
      <c r="D246" s="11" t="str">
        <f t="shared" si="37"/>
        <v>N/A</v>
      </c>
      <c r="E246" s="14">
        <v>970</v>
      </c>
      <c r="F246" s="11" t="str">
        <f t="shared" si="38"/>
        <v>N/A</v>
      </c>
      <c r="G246" s="14">
        <v>20</v>
      </c>
      <c r="H246" s="11" t="str">
        <f t="shared" si="39"/>
        <v>N/A</v>
      </c>
      <c r="I246" s="12">
        <v>-92.8</v>
      </c>
      <c r="J246" s="12">
        <v>-97.9</v>
      </c>
      <c r="K246" s="41" t="s">
        <v>732</v>
      </c>
      <c r="L246" s="9" t="str">
        <f t="shared" si="40"/>
        <v>No</v>
      </c>
    </row>
    <row r="247" spans="1:12" ht="25" x14ac:dyDescent="0.25">
      <c r="A247" s="4" t="s">
        <v>1409</v>
      </c>
      <c r="B247" s="33" t="s">
        <v>217</v>
      </c>
      <c r="C247" s="14" t="s">
        <v>1742</v>
      </c>
      <c r="D247" s="11" t="str">
        <f t="shared" si="37"/>
        <v>N/A</v>
      </c>
      <c r="E247" s="14" t="s">
        <v>1742</v>
      </c>
      <c r="F247" s="11" t="str">
        <f t="shared" si="38"/>
        <v>N/A</v>
      </c>
      <c r="G247" s="14" t="s">
        <v>1742</v>
      </c>
      <c r="H247" s="11" t="str">
        <f t="shared" si="39"/>
        <v>N/A</v>
      </c>
      <c r="I247" s="12" t="s">
        <v>1742</v>
      </c>
      <c r="J247" s="12" t="s">
        <v>1742</v>
      </c>
      <c r="K247" s="41" t="s">
        <v>732</v>
      </c>
      <c r="L247" s="9" t="str">
        <f t="shared" si="40"/>
        <v>N/A</v>
      </c>
    </row>
    <row r="248" spans="1:12" ht="25" x14ac:dyDescent="0.25">
      <c r="A248" s="4" t="s">
        <v>1410</v>
      </c>
      <c r="B248" s="33" t="s">
        <v>217</v>
      </c>
      <c r="C248" s="11">
        <v>2.0119013885000001</v>
      </c>
      <c r="D248" s="11" t="str">
        <f t="shared" si="37"/>
        <v>N/A</v>
      </c>
      <c r="E248" s="11">
        <v>1.6778617802</v>
      </c>
      <c r="F248" s="11" t="str">
        <f t="shared" si="38"/>
        <v>N/A</v>
      </c>
      <c r="G248" s="11">
        <v>1.4370327216000001</v>
      </c>
      <c r="H248" s="11" t="str">
        <f t="shared" si="39"/>
        <v>N/A</v>
      </c>
      <c r="I248" s="12">
        <v>-16.600000000000001</v>
      </c>
      <c r="J248" s="12">
        <v>-14.4</v>
      </c>
      <c r="K248" s="41" t="s">
        <v>732</v>
      </c>
      <c r="L248" s="9" t="str">
        <f t="shared" si="40"/>
        <v>Yes</v>
      </c>
    </row>
    <row r="249" spans="1:12" ht="25" x14ac:dyDescent="0.25">
      <c r="A249" s="4" t="s">
        <v>1411</v>
      </c>
      <c r="B249" s="33" t="s">
        <v>217</v>
      </c>
      <c r="C249" s="11">
        <v>3.3067274800000002</v>
      </c>
      <c r="D249" s="11" t="str">
        <f t="shared" si="37"/>
        <v>N/A</v>
      </c>
      <c r="E249" s="11">
        <v>1.2874043145</v>
      </c>
      <c r="F249" s="11" t="str">
        <f t="shared" si="38"/>
        <v>N/A</v>
      </c>
      <c r="G249" s="11">
        <v>0.78791858169999995</v>
      </c>
      <c r="H249" s="11" t="str">
        <f t="shared" si="39"/>
        <v>N/A</v>
      </c>
      <c r="I249" s="12">
        <v>-61.1</v>
      </c>
      <c r="J249" s="12">
        <v>-38.799999999999997</v>
      </c>
      <c r="K249" s="41" t="s">
        <v>732</v>
      </c>
      <c r="L249" s="9" t="str">
        <f t="shared" si="40"/>
        <v>No</v>
      </c>
    </row>
    <row r="250" spans="1:12" ht="25" x14ac:dyDescent="0.25">
      <c r="A250" s="4" t="s">
        <v>1412</v>
      </c>
      <c r="B250" s="33" t="s">
        <v>217</v>
      </c>
      <c r="C250" s="11">
        <v>2.8251262626</v>
      </c>
      <c r="D250" s="11" t="str">
        <f t="shared" si="37"/>
        <v>N/A</v>
      </c>
      <c r="E250" s="11">
        <v>2.9424149911000002</v>
      </c>
      <c r="F250" s="11" t="str">
        <f t="shared" si="38"/>
        <v>N/A</v>
      </c>
      <c r="G250" s="11">
        <v>2.9692082111000002</v>
      </c>
      <c r="H250" s="11" t="str">
        <f t="shared" si="39"/>
        <v>N/A</v>
      </c>
      <c r="I250" s="12">
        <v>4.1520000000000001</v>
      </c>
      <c r="J250" s="12">
        <v>0.91059999999999997</v>
      </c>
      <c r="K250" s="41" t="s">
        <v>732</v>
      </c>
      <c r="L250" s="9" t="str">
        <f t="shared" si="40"/>
        <v>Yes</v>
      </c>
    </row>
    <row r="251" spans="1:12" ht="25" x14ac:dyDescent="0.25">
      <c r="A251" s="4" t="s">
        <v>1413</v>
      </c>
      <c r="B251" s="33" t="s">
        <v>217</v>
      </c>
      <c r="C251" s="11">
        <v>3.6068530199999997E-2</v>
      </c>
      <c r="D251" s="11" t="str">
        <f t="shared" si="37"/>
        <v>N/A</v>
      </c>
      <c r="E251" s="11">
        <v>1.19005117E-2</v>
      </c>
      <c r="F251" s="11" t="str">
        <f t="shared" si="38"/>
        <v>N/A</v>
      </c>
      <c r="G251" s="11">
        <v>9.7876088999999996E-3</v>
      </c>
      <c r="H251" s="11" t="str">
        <f t="shared" si="39"/>
        <v>N/A</v>
      </c>
      <c r="I251" s="12">
        <v>-67</v>
      </c>
      <c r="J251" s="12">
        <v>-17.8</v>
      </c>
      <c r="K251" s="41" t="s">
        <v>732</v>
      </c>
      <c r="L251" s="9" t="str">
        <f t="shared" si="40"/>
        <v>Yes</v>
      </c>
    </row>
    <row r="252" spans="1:12" ht="25" x14ac:dyDescent="0.25">
      <c r="A252" s="4" t="s">
        <v>1414</v>
      </c>
      <c r="B252" s="33" t="s">
        <v>217</v>
      </c>
      <c r="C252" s="11">
        <v>0</v>
      </c>
      <c r="D252" s="11" t="str">
        <f t="shared" si="37"/>
        <v>N/A</v>
      </c>
      <c r="E252" s="11">
        <v>0</v>
      </c>
      <c r="F252" s="11" t="str">
        <f t="shared" si="38"/>
        <v>N/A</v>
      </c>
      <c r="G252" s="11">
        <v>0</v>
      </c>
      <c r="H252" s="11" t="str">
        <f t="shared" si="39"/>
        <v>N/A</v>
      </c>
      <c r="I252" s="12" t="s">
        <v>1742</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34576</v>
      </c>
      <c r="D6" s="11" t="str">
        <f t="shared" ref="D6:D37" si="0">IF($B6="N/A","N/A",IF(C6&gt;10,"No",IF(C6&lt;-10,"No","Yes")))</f>
        <v>N/A</v>
      </c>
      <c r="E6" s="34">
        <v>37083</v>
      </c>
      <c r="F6" s="11" t="str">
        <f t="shared" ref="F6:F37" si="1">IF($B6="N/A","N/A",IF(E6&gt;10,"No",IF(E6&lt;-10,"No","Yes")))</f>
        <v>N/A</v>
      </c>
      <c r="G6" s="34">
        <v>38759</v>
      </c>
      <c r="H6" s="11" t="str">
        <f t="shared" ref="H6:H37" si="2">IF($B6="N/A","N/A",IF(G6&gt;10,"No",IF(G6&lt;-10,"No","Yes")))</f>
        <v>N/A</v>
      </c>
      <c r="I6" s="12">
        <v>7.2510000000000003</v>
      </c>
      <c r="J6" s="12">
        <v>4.5199999999999996</v>
      </c>
      <c r="K6" s="41" t="s">
        <v>732</v>
      </c>
      <c r="L6" s="9" t="str">
        <f t="shared" ref="L6:L39" si="3">IF(J6="Div by 0", "N/A", IF(K6="N/A","N/A", IF(J6&gt;VALUE(MID(K6,1,2)), "No", IF(J6&lt;-1*VALUE(MID(K6,1,2)), "No", "Yes"))))</f>
        <v>Yes</v>
      </c>
    </row>
    <row r="7" spans="1:12" x14ac:dyDescent="0.25">
      <c r="A7" s="42" t="s">
        <v>6</v>
      </c>
      <c r="B7" s="33" t="s">
        <v>217</v>
      </c>
      <c r="C7" s="34">
        <v>32298</v>
      </c>
      <c r="D7" s="11" t="str">
        <f t="shared" si="0"/>
        <v>N/A</v>
      </c>
      <c r="E7" s="34">
        <v>32860</v>
      </c>
      <c r="F7" s="11" t="str">
        <f t="shared" si="1"/>
        <v>N/A</v>
      </c>
      <c r="G7" s="34">
        <v>34852</v>
      </c>
      <c r="H7" s="11" t="str">
        <f t="shared" si="2"/>
        <v>N/A</v>
      </c>
      <c r="I7" s="12">
        <v>1.74</v>
      </c>
      <c r="J7" s="12">
        <v>6.0620000000000003</v>
      </c>
      <c r="K7" s="41" t="s">
        <v>732</v>
      </c>
      <c r="L7" s="9" t="str">
        <f t="shared" si="3"/>
        <v>Yes</v>
      </c>
    </row>
    <row r="8" spans="1:12" x14ac:dyDescent="0.25">
      <c r="A8" s="42" t="s">
        <v>364</v>
      </c>
      <c r="B8" s="33" t="s">
        <v>217</v>
      </c>
      <c r="C8" s="34" t="s">
        <v>217</v>
      </c>
      <c r="D8" s="11" t="str">
        <f t="shared" si="0"/>
        <v>N/A</v>
      </c>
      <c r="E8" s="34" t="s">
        <v>217</v>
      </c>
      <c r="F8" s="11" t="str">
        <f t="shared" si="1"/>
        <v>N/A</v>
      </c>
      <c r="G8" s="8">
        <v>89.919760572000001</v>
      </c>
      <c r="H8" s="11" t="str">
        <f t="shared" si="2"/>
        <v>N/A</v>
      </c>
      <c r="I8" s="12" t="s">
        <v>217</v>
      </c>
      <c r="J8" s="12" t="s">
        <v>217</v>
      </c>
      <c r="K8" s="41" t="s">
        <v>732</v>
      </c>
      <c r="L8" s="9" t="str">
        <f t="shared" si="3"/>
        <v>No</v>
      </c>
    </row>
    <row r="9" spans="1:12" x14ac:dyDescent="0.25">
      <c r="A9" s="4" t="s">
        <v>88</v>
      </c>
      <c r="B9" s="41" t="s">
        <v>217</v>
      </c>
      <c r="C9" s="1">
        <v>30954.39</v>
      </c>
      <c r="D9" s="11" t="str">
        <f t="shared" si="0"/>
        <v>N/A</v>
      </c>
      <c r="E9" s="1">
        <v>32289.47</v>
      </c>
      <c r="F9" s="11" t="str">
        <f t="shared" si="1"/>
        <v>N/A</v>
      </c>
      <c r="G9" s="1">
        <v>34410.019999999997</v>
      </c>
      <c r="H9" s="11" t="str">
        <f t="shared" si="2"/>
        <v>N/A</v>
      </c>
      <c r="I9" s="12">
        <v>4.3129999999999997</v>
      </c>
      <c r="J9" s="12">
        <v>6.5670000000000002</v>
      </c>
      <c r="K9" s="41" t="s">
        <v>732</v>
      </c>
      <c r="L9" s="9" t="str">
        <f t="shared" si="3"/>
        <v>Yes</v>
      </c>
    </row>
    <row r="10" spans="1:12" x14ac:dyDescent="0.25">
      <c r="A10" s="4" t="s">
        <v>1415</v>
      </c>
      <c r="B10" s="33" t="s">
        <v>217</v>
      </c>
      <c r="C10" s="8">
        <v>0.433826932</v>
      </c>
      <c r="D10" s="11" t="str">
        <f t="shared" si="0"/>
        <v>N/A</v>
      </c>
      <c r="E10" s="8">
        <v>5.3070139956000002</v>
      </c>
      <c r="F10" s="11" t="str">
        <f t="shared" si="1"/>
        <v>N/A</v>
      </c>
      <c r="G10" s="8">
        <v>7.2886297376</v>
      </c>
      <c r="H10" s="11" t="str">
        <f t="shared" si="2"/>
        <v>N/A</v>
      </c>
      <c r="I10" s="12">
        <v>1123</v>
      </c>
      <c r="J10" s="12">
        <v>37.340000000000003</v>
      </c>
      <c r="K10" s="41" t="s">
        <v>732</v>
      </c>
      <c r="L10" s="9" t="str">
        <f t="shared" si="3"/>
        <v>No</v>
      </c>
    </row>
    <row r="11" spans="1:12" x14ac:dyDescent="0.25">
      <c r="A11" s="4" t="s">
        <v>1416</v>
      </c>
      <c r="B11" s="33" t="s">
        <v>217</v>
      </c>
      <c r="C11" s="8">
        <v>8.6765386400000005E-2</v>
      </c>
      <c r="D11" s="11" t="str">
        <f t="shared" si="0"/>
        <v>N/A</v>
      </c>
      <c r="E11" s="8">
        <v>9.1686217400000006E-2</v>
      </c>
      <c r="F11" s="11" t="str">
        <f t="shared" si="1"/>
        <v>N/A</v>
      </c>
      <c r="G11" s="8">
        <v>0.14448257179999999</v>
      </c>
      <c r="H11" s="11" t="str">
        <f t="shared" si="2"/>
        <v>N/A</v>
      </c>
      <c r="I11" s="12">
        <v>5.6710000000000003</v>
      </c>
      <c r="J11" s="12">
        <v>57.58</v>
      </c>
      <c r="K11" s="41" t="s">
        <v>732</v>
      </c>
      <c r="L11" s="9" t="str">
        <f t="shared" si="3"/>
        <v>No</v>
      </c>
    </row>
    <row r="12" spans="1:12" x14ac:dyDescent="0.25">
      <c r="A12" s="4" t="s">
        <v>1417</v>
      </c>
      <c r="B12" s="33" t="s">
        <v>217</v>
      </c>
      <c r="C12" s="8">
        <v>61.588963442999997</v>
      </c>
      <c r="D12" s="11" t="str">
        <f t="shared" si="0"/>
        <v>N/A</v>
      </c>
      <c r="E12" s="8">
        <v>57.058490413000001</v>
      </c>
      <c r="F12" s="11" t="str">
        <f t="shared" si="1"/>
        <v>N/A</v>
      </c>
      <c r="G12" s="8">
        <v>55.912175237</v>
      </c>
      <c r="H12" s="11" t="str">
        <f t="shared" si="2"/>
        <v>N/A</v>
      </c>
      <c r="I12" s="12">
        <v>-7.36</v>
      </c>
      <c r="J12" s="12">
        <v>-2.0099999999999998</v>
      </c>
      <c r="K12" s="41" t="s">
        <v>732</v>
      </c>
      <c r="L12" s="9" t="str">
        <f t="shared" si="3"/>
        <v>Yes</v>
      </c>
    </row>
    <row r="13" spans="1:12" x14ac:dyDescent="0.25">
      <c r="A13" s="4" t="s">
        <v>1418</v>
      </c>
      <c r="B13" s="33" t="s">
        <v>217</v>
      </c>
      <c r="C13" s="8">
        <v>0.99201758449999999</v>
      </c>
      <c r="D13" s="11" t="str">
        <f t="shared" si="0"/>
        <v>N/A</v>
      </c>
      <c r="E13" s="8">
        <v>1.262033816</v>
      </c>
      <c r="F13" s="11" t="str">
        <f t="shared" si="1"/>
        <v>N/A</v>
      </c>
      <c r="G13" s="8">
        <v>1.1119997935999999</v>
      </c>
      <c r="H13" s="11" t="str">
        <f t="shared" si="2"/>
        <v>N/A</v>
      </c>
      <c r="I13" s="12">
        <v>27.22</v>
      </c>
      <c r="J13" s="12">
        <v>-11.9</v>
      </c>
      <c r="K13" s="41" t="s">
        <v>732</v>
      </c>
      <c r="L13" s="9" t="str">
        <f t="shared" si="3"/>
        <v>Yes</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0.2313743637</v>
      </c>
      <c r="D16" s="11" t="str">
        <f t="shared" si="0"/>
        <v>N/A</v>
      </c>
      <c r="E16" s="8">
        <v>0.26427203840000002</v>
      </c>
      <c r="F16" s="11" t="str">
        <f t="shared" si="1"/>
        <v>N/A</v>
      </c>
      <c r="G16" s="8">
        <v>0.31992569469999999</v>
      </c>
      <c r="H16" s="11" t="str">
        <f t="shared" si="2"/>
        <v>N/A</v>
      </c>
      <c r="I16" s="12">
        <v>14.22</v>
      </c>
      <c r="J16" s="12">
        <v>21.06</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36.667052290999997</v>
      </c>
      <c r="D18" s="11" t="str">
        <f t="shared" si="0"/>
        <v>N/A</v>
      </c>
      <c r="E18" s="8">
        <v>36.016503518999997</v>
      </c>
      <c r="F18" s="11" t="str">
        <f t="shared" si="1"/>
        <v>N/A</v>
      </c>
      <c r="G18" s="8">
        <v>35.222786966000001</v>
      </c>
      <c r="H18" s="11" t="str">
        <f t="shared" si="2"/>
        <v>N/A</v>
      </c>
      <c r="I18" s="12">
        <v>-1.77</v>
      </c>
      <c r="J18" s="12">
        <v>-2.2000000000000002</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98.689842665</v>
      </c>
      <c r="D20" s="11" t="str">
        <f t="shared" si="0"/>
        <v>N/A</v>
      </c>
      <c r="E20" s="8">
        <v>98.382007927999993</v>
      </c>
      <c r="F20" s="11" t="str">
        <f t="shared" si="1"/>
        <v>N/A</v>
      </c>
      <c r="G20" s="8">
        <v>98.423591939999994</v>
      </c>
      <c r="H20" s="11" t="str">
        <f t="shared" si="2"/>
        <v>N/A</v>
      </c>
      <c r="I20" s="12">
        <v>-0.312</v>
      </c>
      <c r="J20" s="12">
        <v>4.2299999999999997E-2</v>
      </c>
      <c r="K20" s="41" t="s">
        <v>732</v>
      </c>
      <c r="L20" s="9" t="str">
        <f t="shared" si="3"/>
        <v>Yes</v>
      </c>
    </row>
    <row r="21" spans="1:12" x14ac:dyDescent="0.25">
      <c r="A21" s="2" t="s">
        <v>968</v>
      </c>
      <c r="B21" s="33" t="s">
        <v>217</v>
      </c>
      <c r="C21" s="8">
        <v>1.3101573345999999</v>
      </c>
      <c r="D21" s="11" t="str">
        <f t="shared" si="0"/>
        <v>N/A</v>
      </c>
      <c r="E21" s="8">
        <v>1.6179920718</v>
      </c>
      <c r="F21" s="11" t="str">
        <f t="shared" si="1"/>
        <v>N/A</v>
      </c>
      <c r="G21" s="8">
        <v>1.5764080600999999</v>
      </c>
      <c r="H21" s="11" t="str">
        <f t="shared" si="2"/>
        <v>N/A</v>
      </c>
      <c r="I21" s="12">
        <v>23.5</v>
      </c>
      <c r="J21" s="12">
        <v>-2.57</v>
      </c>
      <c r="K21" s="41" t="s">
        <v>732</v>
      </c>
      <c r="L21" s="9" t="str">
        <f t="shared" si="3"/>
        <v>Yes</v>
      </c>
    </row>
    <row r="22" spans="1:12" x14ac:dyDescent="0.25">
      <c r="A22" s="3" t="s">
        <v>1727</v>
      </c>
      <c r="B22" s="33" t="s">
        <v>217</v>
      </c>
      <c r="C22" s="34">
        <v>15488</v>
      </c>
      <c r="D22" s="11" t="str">
        <f t="shared" si="0"/>
        <v>N/A</v>
      </c>
      <c r="E22" s="34">
        <v>17519</v>
      </c>
      <c r="F22" s="11" t="str">
        <f t="shared" si="1"/>
        <v>N/A</v>
      </c>
      <c r="G22" s="34">
        <v>17987</v>
      </c>
      <c r="H22" s="11" t="str">
        <f t="shared" si="2"/>
        <v>N/A</v>
      </c>
      <c r="I22" s="12">
        <v>13.11</v>
      </c>
      <c r="J22" s="12">
        <v>2.6709999999999998</v>
      </c>
      <c r="K22" s="41" t="s">
        <v>732</v>
      </c>
      <c r="L22" s="9" t="str">
        <f t="shared" si="3"/>
        <v>Yes</v>
      </c>
    </row>
    <row r="23" spans="1:12" x14ac:dyDescent="0.25">
      <c r="A23" s="3" t="s">
        <v>983</v>
      </c>
      <c r="B23" s="33" t="s">
        <v>217</v>
      </c>
      <c r="C23" s="34">
        <v>4194</v>
      </c>
      <c r="D23" s="11" t="str">
        <f t="shared" si="0"/>
        <v>N/A</v>
      </c>
      <c r="E23" s="34">
        <v>3992</v>
      </c>
      <c r="F23" s="11" t="str">
        <f t="shared" si="1"/>
        <v>N/A</v>
      </c>
      <c r="G23" s="34">
        <v>3913</v>
      </c>
      <c r="H23" s="11" t="str">
        <f t="shared" si="2"/>
        <v>N/A</v>
      </c>
      <c r="I23" s="12">
        <v>-4.82</v>
      </c>
      <c r="J23" s="12">
        <v>-1.98</v>
      </c>
      <c r="K23" s="41" t="s">
        <v>732</v>
      </c>
      <c r="L23" s="9" t="str">
        <f t="shared" si="3"/>
        <v>Yes</v>
      </c>
    </row>
    <row r="24" spans="1:12" x14ac:dyDescent="0.25">
      <c r="A24" s="3" t="s">
        <v>984</v>
      </c>
      <c r="B24" s="33" t="s">
        <v>217</v>
      </c>
      <c r="C24" s="34">
        <v>3182</v>
      </c>
      <c r="D24" s="11" t="str">
        <f t="shared" si="0"/>
        <v>N/A</v>
      </c>
      <c r="E24" s="34">
        <v>3178</v>
      </c>
      <c r="F24" s="11" t="str">
        <f t="shared" si="1"/>
        <v>N/A</v>
      </c>
      <c r="G24" s="34">
        <v>3189</v>
      </c>
      <c r="H24" s="11" t="str">
        <f t="shared" si="2"/>
        <v>N/A</v>
      </c>
      <c r="I24" s="12">
        <v>-0.126</v>
      </c>
      <c r="J24" s="12">
        <v>0.34610000000000002</v>
      </c>
      <c r="K24" s="41" t="s">
        <v>732</v>
      </c>
      <c r="L24" s="9" t="str">
        <f t="shared" si="3"/>
        <v>Yes</v>
      </c>
    </row>
    <row r="25" spans="1:12" x14ac:dyDescent="0.25">
      <c r="A25" s="3" t="s">
        <v>985</v>
      </c>
      <c r="B25" s="33" t="s">
        <v>217</v>
      </c>
      <c r="C25" s="34">
        <v>172</v>
      </c>
      <c r="D25" s="11" t="str">
        <f t="shared" si="0"/>
        <v>N/A</v>
      </c>
      <c r="E25" s="34">
        <v>218</v>
      </c>
      <c r="F25" s="11" t="str">
        <f t="shared" si="1"/>
        <v>N/A</v>
      </c>
      <c r="G25" s="34">
        <v>216</v>
      </c>
      <c r="H25" s="11" t="str">
        <f t="shared" si="2"/>
        <v>N/A</v>
      </c>
      <c r="I25" s="12">
        <v>26.74</v>
      </c>
      <c r="J25" s="12">
        <v>-0.91700000000000004</v>
      </c>
      <c r="K25" s="41" t="s">
        <v>732</v>
      </c>
      <c r="L25" s="9" t="str">
        <f t="shared" si="3"/>
        <v>Yes</v>
      </c>
    </row>
    <row r="26" spans="1:12" x14ac:dyDescent="0.25">
      <c r="A26" s="3" t="s">
        <v>986</v>
      </c>
      <c r="B26" s="33" t="s">
        <v>217</v>
      </c>
      <c r="C26" s="34">
        <v>7940</v>
      </c>
      <c r="D26" s="11" t="str">
        <f t="shared" si="0"/>
        <v>N/A</v>
      </c>
      <c r="E26" s="34">
        <v>8097</v>
      </c>
      <c r="F26" s="11" t="str">
        <f t="shared" si="1"/>
        <v>N/A</v>
      </c>
      <c r="G26" s="34">
        <v>8283</v>
      </c>
      <c r="H26" s="11" t="str">
        <f t="shared" si="2"/>
        <v>N/A</v>
      </c>
      <c r="I26" s="12">
        <v>1.9770000000000001</v>
      </c>
      <c r="J26" s="12">
        <v>2.2970000000000002</v>
      </c>
      <c r="K26" s="41" t="s">
        <v>732</v>
      </c>
      <c r="L26" s="9" t="str">
        <f t="shared" si="3"/>
        <v>Yes</v>
      </c>
    </row>
    <row r="27" spans="1:12" x14ac:dyDescent="0.25">
      <c r="A27" s="3" t="s">
        <v>987</v>
      </c>
      <c r="B27" s="33" t="s">
        <v>217</v>
      </c>
      <c r="C27" s="34">
        <v>0</v>
      </c>
      <c r="D27" s="11" t="str">
        <f t="shared" si="0"/>
        <v>N/A</v>
      </c>
      <c r="E27" s="34">
        <v>2034</v>
      </c>
      <c r="F27" s="11" t="str">
        <f t="shared" si="1"/>
        <v>N/A</v>
      </c>
      <c r="G27" s="34">
        <v>2386</v>
      </c>
      <c r="H27" s="11" t="str">
        <f t="shared" si="2"/>
        <v>N/A</v>
      </c>
      <c r="I27" s="12" t="s">
        <v>1742</v>
      </c>
      <c r="J27" s="12">
        <v>17.309999999999999</v>
      </c>
      <c r="K27" s="41" t="s">
        <v>732</v>
      </c>
      <c r="L27" s="9" t="str">
        <f t="shared" si="3"/>
        <v>Yes</v>
      </c>
    </row>
    <row r="28" spans="1:12" x14ac:dyDescent="0.25">
      <c r="A28" s="3" t="s">
        <v>103</v>
      </c>
      <c r="B28" s="33" t="s">
        <v>217</v>
      </c>
      <c r="C28" s="34">
        <v>17759</v>
      </c>
      <c r="D28" s="11" t="str">
        <f t="shared" si="0"/>
        <v>N/A</v>
      </c>
      <c r="E28" s="34">
        <v>17974</v>
      </c>
      <c r="F28" s="11" t="str">
        <f t="shared" si="1"/>
        <v>N/A</v>
      </c>
      <c r="G28" s="34">
        <v>18619</v>
      </c>
      <c r="H28" s="11" t="str">
        <f t="shared" si="2"/>
        <v>N/A</v>
      </c>
      <c r="I28" s="12">
        <v>1.2110000000000001</v>
      </c>
      <c r="J28" s="12">
        <v>3.589</v>
      </c>
      <c r="K28" s="41" t="s">
        <v>732</v>
      </c>
      <c r="L28" s="9" t="str">
        <f t="shared" si="3"/>
        <v>Yes</v>
      </c>
    </row>
    <row r="29" spans="1:12" x14ac:dyDescent="0.25">
      <c r="A29" s="3" t="s">
        <v>988</v>
      </c>
      <c r="B29" s="33" t="s">
        <v>217</v>
      </c>
      <c r="C29" s="34">
        <v>11079</v>
      </c>
      <c r="D29" s="11" t="str">
        <f t="shared" si="0"/>
        <v>N/A</v>
      </c>
      <c r="E29" s="34">
        <v>10810</v>
      </c>
      <c r="F29" s="11" t="str">
        <f t="shared" si="1"/>
        <v>N/A</v>
      </c>
      <c r="G29" s="34">
        <v>11063</v>
      </c>
      <c r="H29" s="11" t="str">
        <f t="shared" si="2"/>
        <v>N/A</v>
      </c>
      <c r="I29" s="12">
        <v>-2.4300000000000002</v>
      </c>
      <c r="J29" s="12">
        <v>2.34</v>
      </c>
      <c r="K29" s="41" t="s">
        <v>732</v>
      </c>
      <c r="L29" s="9" t="str">
        <f t="shared" si="3"/>
        <v>Yes</v>
      </c>
    </row>
    <row r="30" spans="1:12" x14ac:dyDescent="0.25">
      <c r="A30" s="3" t="s">
        <v>989</v>
      </c>
      <c r="B30" s="33" t="s">
        <v>217</v>
      </c>
      <c r="C30" s="34">
        <v>827</v>
      </c>
      <c r="D30" s="11" t="str">
        <f t="shared" si="0"/>
        <v>N/A</v>
      </c>
      <c r="E30" s="34">
        <v>855</v>
      </c>
      <c r="F30" s="11" t="str">
        <f t="shared" si="1"/>
        <v>N/A</v>
      </c>
      <c r="G30" s="34">
        <v>854</v>
      </c>
      <c r="H30" s="11" t="str">
        <f t="shared" si="2"/>
        <v>N/A</v>
      </c>
      <c r="I30" s="12">
        <v>3.3860000000000001</v>
      </c>
      <c r="J30" s="12">
        <v>-0.11700000000000001</v>
      </c>
      <c r="K30" s="41" t="s">
        <v>732</v>
      </c>
      <c r="L30" s="9" t="str">
        <f t="shared" si="3"/>
        <v>Yes</v>
      </c>
    </row>
    <row r="31" spans="1:12" x14ac:dyDescent="0.25">
      <c r="A31" s="3" t="s">
        <v>990</v>
      </c>
      <c r="B31" s="33" t="s">
        <v>217</v>
      </c>
      <c r="C31" s="34">
        <v>326</v>
      </c>
      <c r="D31" s="11" t="str">
        <f t="shared" si="0"/>
        <v>N/A</v>
      </c>
      <c r="E31" s="34">
        <v>367</v>
      </c>
      <c r="F31" s="11" t="str">
        <f t="shared" si="1"/>
        <v>N/A</v>
      </c>
      <c r="G31" s="34">
        <v>422</v>
      </c>
      <c r="H31" s="11" t="str">
        <f t="shared" si="2"/>
        <v>N/A</v>
      </c>
      <c r="I31" s="12">
        <v>12.58</v>
      </c>
      <c r="J31" s="12">
        <v>14.99</v>
      </c>
      <c r="K31" s="41" t="s">
        <v>732</v>
      </c>
      <c r="L31" s="9" t="str">
        <f t="shared" si="3"/>
        <v>Yes</v>
      </c>
    </row>
    <row r="32" spans="1:12" x14ac:dyDescent="0.25">
      <c r="A32" s="3" t="s">
        <v>991</v>
      </c>
      <c r="B32" s="33" t="s">
        <v>217</v>
      </c>
      <c r="C32" s="34">
        <v>5527</v>
      </c>
      <c r="D32" s="11" t="str">
        <f t="shared" si="0"/>
        <v>N/A</v>
      </c>
      <c r="E32" s="34">
        <v>5942</v>
      </c>
      <c r="F32" s="11" t="str">
        <f t="shared" si="1"/>
        <v>N/A</v>
      </c>
      <c r="G32" s="34">
        <v>6280</v>
      </c>
      <c r="H32" s="11" t="str">
        <f t="shared" si="2"/>
        <v>N/A</v>
      </c>
      <c r="I32" s="12">
        <v>7.5090000000000003</v>
      </c>
      <c r="J32" s="12">
        <v>5.6879999999999997</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692884436</v>
      </c>
      <c r="D34" s="11" t="str">
        <f t="shared" si="0"/>
        <v>N/A</v>
      </c>
      <c r="E34" s="43">
        <v>687714924</v>
      </c>
      <c r="F34" s="11" t="str">
        <f t="shared" si="1"/>
        <v>N/A</v>
      </c>
      <c r="G34" s="43">
        <v>713666523</v>
      </c>
      <c r="H34" s="11" t="str">
        <f t="shared" si="2"/>
        <v>N/A</v>
      </c>
      <c r="I34" s="12">
        <v>-0.746</v>
      </c>
      <c r="J34" s="12">
        <v>3.774</v>
      </c>
      <c r="K34" s="41" t="s">
        <v>732</v>
      </c>
      <c r="L34" s="9" t="str">
        <f t="shared" si="3"/>
        <v>Yes</v>
      </c>
    </row>
    <row r="35" spans="1:12" x14ac:dyDescent="0.25">
      <c r="A35" s="42" t="s">
        <v>1425</v>
      </c>
      <c r="B35" s="33" t="s">
        <v>217</v>
      </c>
      <c r="C35" s="43">
        <v>20039.461939000001</v>
      </c>
      <c r="D35" s="11" t="str">
        <f t="shared" si="0"/>
        <v>N/A</v>
      </c>
      <c r="E35" s="43">
        <v>18545.288245</v>
      </c>
      <c r="F35" s="11" t="str">
        <f t="shared" si="1"/>
        <v>N/A</v>
      </c>
      <c r="G35" s="43">
        <v>18412.924042999999</v>
      </c>
      <c r="H35" s="11" t="str">
        <f t="shared" si="2"/>
        <v>N/A</v>
      </c>
      <c r="I35" s="12">
        <v>-7.46</v>
      </c>
      <c r="J35" s="12">
        <v>-0.71399999999999997</v>
      </c>
      <c r="K35" s="41" t="s">
        <v>732</v>
      </c>
      <c r="L35" s="9" t="str">
        <f t="shared" si="3"/>
        <v>Yes</v>
      </c>
    </row>
    <row r="36" spans="1:12" x14ac:dyDescent="0.25">
      <c r="A36" s="42" t="s">
        <v>1426</v>
      </c>
      <c r="B36" s="33" t="s">
        <v>217</v>
      </c>
      <c r="C36" s="43">
        <v>21452.858876999999</v>
      </c>
      <c r="D36" s="11" t="str">
        <f t="shared" si="0"/>
        <v>N/A</v>
      </c>
      <c r="E36" s="43">
        <v>20928.634327</v>
      </c>
      <c r="F36" s="11" t="str">
        <f t="shared" si="1"/>
        <v>N/A</v>
      </c>
      <c r="G36" s="43">
        <v>20477.060799999999</v>
      </c>
      <c r="H36" s="11" t="str">
        <f t="shared" si="2"/>
        <v>N/A</v>
      </c>
      <c r="I36" s="12">
        <v>-2.44</v>
      </c>
      <c r="J36" s="12">
        <v>-2.16</v>
      </c>
      <c r="K36" s="41" t="s">
        <v>732</v>
      </c>
      <c r="L36" s="9" t="str">
        <f t="shared" si="3"/>
        <v>Yes</v>
      </c>
    </row>
    <row r="37" spans="1:12" x14ac:dyDescent="0.25">
      <c r="A37" s="4" t="s">
        <v>107</v>
      </c>
      <c r="B37" s="33" t="s">
        <v>217</v>
      </c>
      <c r="C37" s="43">
        <v>26691</v>
      </c>
      <c r="D37" s="11" t="str">
        <f t="shared" si="0"/>
        <v>N/A</v>
      </c>
      <c r="E37" s="43">
        <v>1642</v>
      </c>
      <c r="F37" s="11" t="str">
        <f t="shared" si="1"/>
        <v>N/A</v>
      </c>
      <c r="G37" s="43">
        <v>1670</v>
      </c>
      <c r="H37" s="11" t="str">
        <f t="shared" si="2"/>
        <v>N/A</v>
      </c>
      <c r="I37" s="12">
        <v>-93.8</v>
      </c>
      <c r="J37" s="12">
        <v>1.7050000000000001</v>
      </c>
      <c r="K37" s="41" t="s">
        <v>732</v>
      </c>
      <c r="L37" s="9" t="str">
        <f t="shared" si="3"/>
        <v>Yes</v>
      </c>
    </row>
    <row r="38" spans="1:12" x14ac:dyDescent="0.25">
      <c r="A38" s="42" t="s">
        <v>162</v>
      </c>
      <c r="B38" s="41" t="s">
        <v>221</v>
      </c>
      <c r="C38" s="1">
        <v>31</v>
      </c>
      <c r="D38" s="11" t="str">
        <f>IF($B38="N/A","N/A",IF(C38&gt;0,"No",IF(C38&lt;0,"No","Yes")))</f>
        <v>No</v>
      </c>
      <c r="E38" s="1">
        <v>11</v>
      </c>
      <c r="F38" s="11" t="str">
        <f>IF($B38="N/A","N/A",IF(E38&gt;0,"No",IF(E38&lt;0,"No","Yes")))</f>
        <v>No</v>
      </c>
      <c r="G38" s="1">
        <v>11</v>
      </c>
      <c r="H38" s="11" t="str">
        <f>IF($B38="N/A","N/A",IF(G38&gt;0,"No",IF(G38&lt;0,"No","Yes")))</f>
        <v>No</v>
      </c>
      <c r="I38" s="12">
        <v>-77.400000000000006</v>
      </c>
      <c r="J38" s="12">
        <v>-42.9</v>
      </c>
      <c r="K38" s="41" t="s">
        <v>732</v>
      </c>
      <c r="L38" s="9" t="str">
        <f t="shared" si="3"/>
        <v>No</v>
      </c>
    </row>
    <row r="39" spans="1:12" x14ac:dyDescent="0.25">
      <c r="A39" s="42" t="s">
        <v>160</v>
      </c>
      <c r="B39" s="33" t="s">
        <v>217</v>
      </c>
      <c r="C39" s="43">
        <v>26691</v>
      </c>
      <c r="D39" s="11" t="str">
        <f t="shared" ref="D39:D40" si="4">IF($B39="N/A","N/A",IF(C39&gt;10,"No",IF(C39&lt;-10,"No","Yes")))</f>
        <v>N/A</v>
      </c>
      <c r="E39" s="43">
        <v>1642</v>
      </c>
      <c r="F39" s="11" t="str">
        <f t="shared" ref="F39:F40" si="5">IF($B39="N/A","N/A",IF(E39&gt;10,"No",IF(E39&lt;-10,"No","Yes")))</f>
        <v>N/A</v>
      </c>
      <c r="G39" s="43">
        <v>1670</v>
      </c>
      <c r="H39" s="11" t="str">
        <f t="shared" ref="H39:H40" si="6">IF($B39="N/A","N/A",IF(G39&gt;10,"No",IF(G39&lt;-10,"No","Yes")))</f>
        <v>N/A</v>
      </c>
      <c r="I39" s="12">
        <v>-93.8</v>
      </c>
      <c r="J39" s="12">
        <v>1.7050000000000001</v>
      </c>
      <c r="K39" s="41" t="s">
        <v>732</v>
      </c>
      <c r="L39" s="9" t="str">
        <f t="shared" si="3"/>
        <v>Yes</v>
      </c>
    </row>
    <row r="40" spans="1:12" x14ac:dyDescent="0.25">
      <c r="A40" s="42" t="s">
        <v>1289</v>
      </c>
      <c r="B40" s="33" t="s">
        <v>217</v>
      </c>
      <c r="C40" s="43">
        <v>861</v>
      </c>
      <c r="D40" s="11" t="str">
        <f t="shared" si="4"/>
        <v>N/A</v>
      </c>
      <c r="E40" s="43">
        <v>234.57142856999999</v>
      </c>
      <c r="F40" s="11" t="str">
        <f t="shared" si="5"/>
        <v>N/A</v>
      </c>
      <c r="G40" s="43">
        <v>417.5</v>
      </c>
      <c r="H40" s="11" t="str">
        <f t="shared" si="6"/>
        <v>N/A</v>
      </c>
      <c r="I40" s="12">
        <v>-72.8</v>
      </c>
      <c r="J40" s="12">
        <v>77.98</v>
      </c>
      <c r="K40" s="41" t="s">
        <v>732</v>
      </c>
      <c r="L40" s="9" t="str">
        <f>IF(J40="Div by 0", "N/A", IF(OR(J40="N/A",K40="N/A"),"N/A", IF(J40&gt;VALUE(MID(K40,1,2)), "No", IF(J40&lt;-1*VALUE(MID(K40,1,2)), "No", "Yes"))))</f>
        <v>No</v>
      </c>
    </row>
    <row r="41" spans="1:12" x14ac:dyDescent="0.25">
      <c r="A41" s="3" t="s">
        <v>1427</v>
      </c>
      <c r="B41" s="33" t="s">
        <v>217</v>
      </c>
      <c r="C41" s="43">
        <v>22303.067858999999</v>
      </c>
      <c r="D41" s="11" t="str">
        <f t="shared" ref="D41:D52" si="7">IF($B41="N/A","N/A",IF(C41&gt;10,"No",IF(C41&lt;-10,"No","Yes")))</f>
        <v>N/A</v>
      </c>
      <c r="E41" s="43">
        <v>19920.769679000001</v>
      </c>
      <c r="F41" s="11" t="str">
        <f t="shared" ref="F41:F52" si="8">IF($B41="N/A","N/A",IF(E41&gt;10,"No",IF(E41&lt;-10,"No","Yes")))</f>
        <v>N/A</v>
      </c>
      <c r="G41" s="43">
        <v>20428.015955999999</v>
      </c>
      <c r="H41" s="11" t="str">
        <f t="shared" ref="H41:H52" si="9">IF($B41="N/A","N/A",IF(G41&gt;10,"No",IF(G41&lt;-10,"No","Yes")))</f>
        <v>N/A</v>
      </c>
      <c r="I41" s="12">
        <v>-10.7</v>
      </c>
      <c r="J41" s="12">
        <v>2.5459999999999998</v>
      </c>
      <c r="K41" s="41" t="s">
        <v>732</v>
      </c>
      <c r="L41" s="9" t="str">
        <f t="shared" ref="L41:L52" si="10">IF(J41="Div by 0", "N/A", IF(K41="N/A","N/A", IF(J41&gt;VALUE(MID(K41,1,2)), "No", IF(J41&lt;-1*VALUE(MID(K41,1,2)), "No", "Yes"))))</f>
        <v>Yes</v>
      </c>
    </row>
    <row r="42" spans="1:12" x14ac:dyDescent="0.25">
      <c r="A42" s="3" t="s">
        <v>1428</v>
      </c>
      <c r="B42" s="33" t="s">
        <v>217</v>
      </c>
      <c r="C42" s="43">
        <v>6248.3855507999997</v>
      </c>
      <c r="D42" s="11" t="str">
        <f t="shared" si="7"/>
        <v>N/A</v>
      </c>
      <c r="E42" s="43">
        <v>6529.2079157999997</v>
      </c>
      <c r="F42" s="11" t="str">
        <f t="shared" si="8"/>
        <v>N/A</v>
      </c>
      <c r="G42" s="43">
        <v>6955.5775620000004</v>
      </c>
      <c r="H42" s="11" t="str">
        <f t="shared" si="9"/>
        <v>N/A</v>
      </c>
      <c r="I42" s="12">
        <v>4.4939999999999998</v>
      </c>
      <c r="J42" s="12">
        <v>6.53</v>
      </c>
      <c r="K42" s="41" t="s">
        <v>732</v>
      </c>
      <c r="L42" s="9" t="str">
        <f t="shared" si="10"/>
        <v>Yes</v>
      </c>
    </row>
    <row r="43" spans="1:12" x14ac:dyDescent="0.25">
      <c r="A43" s="3" t="s">
        <v>1429</v>
      </c>
      <c r="B43" s="33" t="s">
        <v>217</v>
      </c>
      <c r="C43" s="43">
        <v>31671.935889</v>
      </c>
      <c r="D43" s="11" t="str">
        <f t="shared" si="7"/>
        <v>N/A</v>
      </c>
      <c r="E43" s="43">
        <v>31675.826935000001</v>
      </c>
      <c r="F43" s="11" t="str">
        <f t="shared" si="8"/>
        <v>N/A</v>
      </c>
      <c r="G43" s="43">
        <v>32385.991533</v>
      </c>
      <c r="H43" s="11" t="str">
        <f t="shared" si="9"/>
        <v>N/A</v>
      </c>
      <c r="I43" s="12">
        <v>1.23E-2</v>
      </c>
      <c r="J43" s="12">
        <v>2.242</v>
      </c>
      <c r="K43" s="41" t="s">
        <v>732</v>
      </c>
      <c r="L43" s="9" t="str">
        <f t="shared" si="10"/>
        <v>Yes</v>
      </c>
    </row>
    <row r="44" spans="1:12" x14ac:dyDescent="0.25">
      <c r="A44" s="3" t="s">
        <v>1430</v>
      </c>
      <c r="B44" s="33" t="s">
        <v>217</v>
      </c>
      <c r="C44" s="43">
        <v>1375.9476744000001</v>
      </c>
      <c r="D44" s="11" t="str">
        <f t="shared" si="7"/>
        <v>N/A</v>
      </c>
      <c r="E44" s="43">
        <v>741.53211008999995</v>
      </c>
      <c r="F44" s="11" t="str">
        <f t="shared" si="8"/>
        <v>N/A</v>
      </c>
      <c r="G44" s="43">
        <v>992.82407407000005</v>
      </c>
      <c r="H44" s="11" t="str">
        <f t="shared" si="9"/>
        <v>N/A</v>
      </c>
      <c r="I44" s="12">
        <v>-46.1</v>
      </c>
      <c r="J44" s="12">
        <v>33.89</v>
      </c>
      <c r="K44" s="41" t="s">
        <v>732</v>
      </c>
      <c r="L44" s="9" t="str">
        <f t="shared" si="10"/>
        <v>No</v>
      </c>
    </row>
    <row r="45" spans="1:12" x14ac:dyDescent="0.25">
      <c r="A45" s="3" t="s">
        <v>1431</v>
      </c>
      <c r="B45" s="33" t="s">
        <v>217</v>
      </c>
      <c r="C45" s="43">
        <v>27482.043199</v>
      </c>
      <c r="D45" s="11" t="str">
        <f t="shared" si="7"/>
        <v>N/A</v>
      </c>
      <c r="E45" s="43">
        <v>27417.461282</v>
      </c>
      <c r="F45" s="11" t="str">
        <f t="shared" si="8"/>
        <v>N/A</v>
      </c>
      <c r="G45" s="43">
        <v>28503.853314</v>
      </c>
      <c r="H45" s="11" t="str">
        <f t="shared" si="9"/>
        <v>N/A</v>
      </c>
      <c r="I45" s="12">
        <v>-0.23499999999999999</v>
      </c>
      <c r="J45" s="12">
        <v>3.9620000000000002</v>
      </c>
      <c r="K45" s="41" t="s">
        <v>732</v>
      </c>
      <c r="L45" s="9" t="str">
        <f t="shared" si="10"/>
        <v>Yes</v>
      </c>
    </row>
    <row r="46" spans="1:12" x14ac:dyDescent="0.25">
      <c r="A46" s="3" t="s">
        <v>1432</v>
      </c>
      <c r="B46" s="33" t="s">
        <v>217</v>
      </c>
      <c r="C46" s="43" t="s">
        <v>1742</v>
      </c>
      <c r="D46" s="11" t="str">
        <f t="shared" si="7"/>
        <v>N/A</v>
      </c>
      <c r="E46" s="43">
        <v>49.532940019999998</v>
      </c>
      <c r="F46" s="11" t="str">
        <f t="shared" si="8"/>
        <v>N/A</v>
      </c>
      <c r="G46" s="43">
        <v>264.35624475999998</v>
      </c>
      <c r="H46" s="11" t="str">
        <f t="shared" si="9"/>
        <v>N/A</v>
      </c>
      <c r="I46" s="12" t="s">
        <v>1742</v>
      </c>
      <c r="J46" s="12">
        <v>433.7</v>
      </c>
      <c r="K46" s="41" t="s">
        <v>732</v>
      </c>
      <c r="L46" s="9" t="str">
        <f t="shared" si="10"/>
        <v>No</v>
      </c>
    </row>
    <row r="47" spans="1:12" x14ac:dyDescent="0.25">
      <c r="A47" s="3" t="s">
        <v>1433</v>
      </c>
      <c r="B47" s="33" t="s">
        <v>217</v>
      </c>
      <c r="C47" s="43">
        <v>19454.662198999999</v>
      </c>
      <c r="D47" s="11" t="str">
        <f t="shared" si="7"/>
        <v>N/A</v>
      </c>
      <c r="E47" s="43">
        <v>18685.928674999999</v>
      </c>
      <c r="F47" s="11" t="str">
        <f t="shared" si="8"/>
        <v>N/A</v>
      </c>
      <c r="G47" s="43">
        <v>18372.903001999999</v>
      </c>
      <c r="H47" s="11" t="str">
        <f t="shared" si="9"/>
        <v>N/A</v>
      </c>
      <c r="I47" s="12">
        <v>-3.95</v>
      </c>
      <c r="J47" s="12">
        <v>-1.68</v>
      </c>
      <c r="K47" s="41" t="s">
        <v>732</v>
      </c>
      <c r="L47" s="9" t="str">
        <f t="shared" si="10"/>
        <v>Yes</v>
      </c>
    </row>
    <row r="48" spans="1:12" x14ac:dyDescent="0.25">
      <c r="A48" s="3" t="s">
        <v>1434</v>
      </c>
      <c r="B48" s="41" t="s">
        <v>217</v>
      </c>
      <c r="C48" s="14">
        <v>13774.253182</v>
      </c>
      <c r="D48" s="11" t="str">
        <f t="shared" si="7"/>
        <v>N/A</v>
      </c>
      <c r="E48" s="14">
        <v>12945.222849</v>
      </c>
      <c r="F48" s="11" t="str">
        <f t="shared" si="8"/>
        <v>N/A</v>
      </c>
      <c r="G48" s="14">
        <v>12984.28175</v>
      </c>
      <c r="H48" s="11" t="str">
        <f t="shared" si="9"/>
        <v>N/A</v>
      </c>
      <c r="I48" s="12">
        <v>-6.02</v>
      </c>
      <c r="J48" s="12">
        <v>0.30170000000000002</v>
      </c>
      <c r="K48" s="41" t="s">
        <v>732</v>
      </c>
      <c r="L48" s="9" t="str">
        <f t="shared" si="10"/>
        <v>Yes</v>
      </c>
    </row>
    <row r="49" spans="1:12" x14ac:dyDescent="0.25">
      <c r="A49" s="3" t="s">
        <v>1435</v>
      </c>
      <c r="B49" s="41" t="s">
        <v>217</v>
      </c>
      <c r="C49" s="14">
        <v>25264.519951999999</v>
      </c>
      <c r="D49" s="11" t="str">
        <f t="shared" si="7"/>
        <v>N/A</v>
      </c>
      <c r="E49" s="14">
        <v>24170.155556000002</v>
      </c>
      <c r="F49" s="11" t="str">
        <f t="shared" si="8"/>
        <v>N/A</v>
      </c>
      <c r="G49" s="14">
        <v>23812.461358</v>
      </c>
      <c r="H49" s="11" t="str">
        <f t="shared" si="9"/>
        <v>N/A</v>
      </c>
      <c r="I49" s="12">
        <v>-4.33</v>
      </c>
      <c r="J49" s="12">
        <v>-1.48</v>
      </c>
      <c r="K49" s="41" t="s">
        <v>732</v>
      </c>
      <c r="L49" s="9" t="str">
        <f t="shared" si="10"/>
        <v>Yes</v>
      </c>
    </row>
    <row r="50" spans="1:12" x14ac:dyDescent="0.25">
      <c r="A50" s="3" t="s">
        <v>1436</v>
      </c>
      <c r="B50" s="41" t="s">
        <v>217</v>
      </c>
      <c r="C50" s="14">
        <v>4051.3036809999999</v>
      </c>
      <c r="D50" s="11" t="str">
        <f t="shared" si="7"/>
        <v>N/A</v>
      </c>
      <c r="E50" s="14">
        <v>2668.4468664999999</v>
      </c>
      <c r="F50" s="11" t="str">
        <f t="shared" si="8"/>
        <v>N/A</v>
      </c>
      <c r="G50" s="14">
        <v>3850.5402844</v>
      </c>
      <c r="H50" s="11" t="str">
        <f t="shared" si="9"/>
        <v>N/A</v>
      </c>
      <c r="I50" s="12">
        <v>-34.1</v>
      </c>
      <c r="J50" s="12">
        <v>44.3</v>
      </c>
      <c r="K50" s="41" t="s">
        <v>732</v>
      </c>
      <c r="L50" s="9" t="str">
        <f t="shared" si="10"/>
        <v>No</v>
      </c>
    </row>
    <row r="51" spans="1:12" x14ac:dyDescent="0.25">
      <c r="A51" s="3" t="s">
        <v>1437</v>
      </c>
      <c r="B51" s="41" t="s">
        <v>217</v>
      </c>
      <c r="C51" s="14">
        <v>30880.389361000001</v>
      </c>
      <c r="D51" s="11" t="str">
        <f t="shared" si="7"/>
        <v>N/A</v>
      </c>
      <c r="E51" s="14">
        <v>29329.892292</v>
      </c>
      <c r="F51" s="11" t="str">
        <f t="shared" si="8"/>
        <v>N/A</v>
      </c>
      <c r="G51" s="14">
        <v>28101.783758000001</v>
      </c>
      <c r="H51" s="11" t="str">
        <f t="shared" si="9"/>
        <v>N/A</v>
      </c>
      <c r="I51" s="12">
        <v>-5.0199999999999996</v>
      </c>
      <c r="J51" s="12">
        <v>-4.1900000000000004</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17533725</v>
      </c>
      <c r="D53" s="11" t="str">
        <f t="shared" ref="D53:D122" si="11">IF($B53="N/A","N/A",IF(C53&gt;10,"No",IF(C53&lt;-10,"No","Yes")))</f>
        <v>N/A</v>
      </c>
      <c r="E53" s="43">
        <v>19424739</v>
      </c>
      <c r="F53" s="11" t="str">
        <f t="shared" ref="F53:F122" si="12">IF($B53="N/A","N/A",IF(E53&gt;10,"No",IF(E53&lt;-10,"No","Yes")))</f>
        <v>N/A</v>
      </c>
      <c r="G53" s="43">
        <v>20879598</v>
      </c>
      <c r="H53" s="11" t="str">
        <f t="shared" ref="H53:H122" si="13">IF($B53="N/A","N/A",IF(G53&gt;10,"No",IF(G53&lt;-10,"No","Yes")))</f>
        <v>N/A</v>
      </c>
      <c r="I53" s="12">
        <v>10.79</v>
      </c>
      <c r="J53" s="12">
        <v>7.49</v>
      </c>
      <c r="K53" s="41" t="s">
        <v>732</v>
      </c>
      <c r="L53" s="9" t="str">
        <f t="shared" ref="L53:L113" si="14">IF(J53="Div by 0", "N/A", IF(K53="N/A","N/A", IF(J53&gt;VALUE(MID(K53,1,2)), "No", IF(J53&lt;-1*VALUE(MID(K53,1,2)), "No", "Yes"))))</f>
        <v>Yes</v>
      </c>
    </row>
    <row r="54" spans="1:12" x14ac:dyDescent="0.25">
      <c r="A54" s="42" t="s">
        <v>598</v>
      </c>
      <c r="B54" s="33" t="s">
        <v>217</v>
      </c>
      <c r="C54" s="34">
        <v>6947</v>
      </c>
      <c r="D54" s="11" t="str">
        <f t="shared" si="11"/>
        <v>N/A</v>
      </c>
      <c r="E54" s="34">
        <v>6844</v>
      </c>
      <c r="F54" s="11" t="str">
        <f t="shared" si="12"/>
        <v>N/A</v>
      </c>
      <c r="G54" s="34">
        <v>6904</v>
      </c>
      <c r="H54" s="11" t="str">
        <f t="shared" si="13"/>
        <v>N/A</v>
      </c>
      <c r="I54" s="12">
        <v>-1.48</v>
      </c>
      <c r="J54" s="12">
        <v>0.87670000000000003</v>
      </c>
      <c r="K54" s="41" t="s">
        <v>732</v>
      </c>
      <c r="L54" s="9" t="str">
        <f t="shared" si="14"/>
        <v>Yes</v>
      </c>
    </row>
    <row r="55" spans="1:12" x14ac:dyDescent="0.25">
      <c r="A55" s="42" t="s">
        <v>1439</v>
      </c>
      <c r="B55" s="33" t="s">
        <v>217</v>
      </c>
      <c r="C55" s="43">
        <v>2523.9275945999998</v>
      </c>
      <c r="D55" s="11" t="str">
        <f t="shared" si="11"/>
        <v>N/A</v>
      </c>
      <c r="E55" s="43">
        <v>2838.2143483</v>
      </c>
      <c r="F55" s="11" t="str">
        <f t="shared" si="12"/>
        <v>N/A</v>
      </c>
      <c r="G55" s="43">
        <v>3024.2754924999999</v>
      </c>
      <c r="H55" s="11" t="str">
        <f t="shared" si="13"/>
        <v>N/A</v>
      </c>
      <c r="I55" s="12">
        <v>12.45</v>
      </c>
      <c r="J55" s="12">
        <v>6.556</v>
      </c>
      <c r="K55" s="41" t="s">
        <v>732</v>
      </c>
      <c r="L55" s="9" t="str">
        <f t="shared" si="14"/>
        <v>Yes</v>
      </c>
    </row>
    <row r="56" spans="1:12" x14ac:dyDescent="0.25">
      <c r="A56" s="42" t="s">
        <v>1440</v>
      </c>
      <c r="B56" s="33" t="s">
        <v>217</v>
      </c>
      <c r="C56" s="34">
        <v>0.67611918810000005</v>
      </c>
      <c r="D56" s="11" t="str">
        <f t="shared" si="11"/>
        <v>N/A</v>
      </c>
      <c r="E56" s="34">
        <v>0.51256575100000001</v>
      </c>
      <c r="F56" s="11" t="str">
        <f t="shared" si="12"/>
        <v>N/A</v>
      </c>
      <c r="G56" s="34">
        <v>0.46523754350000002</v>
      </c>
      <c r="H56" s="11" t="str">
        <f t="shared" si="13"/>
        <v>N/A</v>
      </c>
      <c r="I56" s="12">
        <v>-24.2</v>
      </c>
      <c r="J56" s="12">
        <v>-9.23</v>
      </c>
      <c r="K56" s="41" t="s">
        <v>732</v>
      </c>
      <c r="L56" s="9" t="str">
        <f t="shared" si="14"/>
        <v>Yes</v>
      </c>
    </row>
    <row r="57" spans="1:12" x14ac:dyDescent="0.25">
      <c r="A57" s="42" t="s">
        <v>599</v>
      </c>
      <c r="B57" s="33" t="s">
        <v>217</v>
      </c>
      <c r="C57" s="43">
        <v>141063</v>
      </c>
      <c r="D57" s="11" t="str">
        <f t="shared" si="11"/>
        <v>N/A</v>
      </c>
      <c r="E57" s="43">
        <v>203335</v>
      </c>
      <c r="F57" s="11" t="str">
        <f t="shared" si="12"/>
        <v>N/A</v>
      </c>
      <c r="G57" s="43">
        <v>187516</v>
      </c>
      <c r="H57" s="11" t="str">
        <f t="shared" si="13"/>
        <v>N/A</v>
      </c>
      <c r="I57" s="12">
        <v>44.14</v>
      </c>
      <c r="J57" s="12">
        <v>-7.78</v>
      </c>
      <c r="K57" s="41" t="s">
        <v>732</v>
      </c>
      <c r="L57" s="9" t="str">
        <f t="shared" si="14"/>
        <v>Yes</v>
      </c>
    </row>
    <row r="58" spans="1:12" x14ac:dyDescent="0.25">
      <c r="A58" s="42" t="s">
        <v>600</v>
      </c>
      <c r="B58" s="33" t="s">
        <v>217</v>
      </c>
      <c r="C58" s="34">
        <v>63</v>
      </c>
      <c r="D58" s="11" t="str">
        <f t="shared" si="11"/>
        <v>N/A</v>
      </c>
      <c r="E58" s="34">
        <v>77</v>
      </c>
      <c r="F58" s="11" t="str">
        <f t="shared" si="12"/>
        <v>N/A</v>
      </c>
      <c r="G58" s="34">
        <v>61</v>
      </c>
      <c r="H58" s="11" t="str">
        <f t="shared" si="13"/>
        <v>N/A</v>
      </c>
      <c r="I58" s="12">
        <v>22.22</v>
      </c>
      <c r="J58" s="12">
        <v>-20.8</v>
      </c>
      <c r="K58" s="41" t="s">
        <v>732</v>
      </c>
      <c r="L58" s="9" t="str">
        <f t="shared" si="14"/>
        <v>Yes</v>
      </c>
    </row>
    <row r="59" spans="1:12" x14ac:dyDescent="0.25">
      <c r="A59" s="42" t="s">
        <v>1441</v>
      </c>
      <c r="B59" s="33" t="s">
        <v>217</v>
      </c>
      <c r="C59" s="43">
        <v>2239.0952381000002</v>
      </c>
      <c r="D59" s="11" t="str">
        <f t="shared" si="11"/>
        <v>N/A</v>
      </c>
      <c r="E59" s="43">
        <v>2640.7142856999999</v>
      </c>
      <c r="F59" s="11" t="str">
        <f t="shared" si="12"/>
        <v>N/A</v>
      </c>
      <c r="G59" s="43">
        <v>3074.0327868999998</v>
      </c>
      <c r="H59" s="11" t="str">
        <f t="shared" si="13"/>
        <v>N/A</v>
      </c>
      <c r="I59" s="12">
        <v>17.940000000000001</v>
      </c>
      <c r="J59" s="12">
        <v>16.41</v>
      </c>
      <c r="K59" s="41" t="s">
        <v>732</v>
      </c>
      <c r="L59" s="9" t="str">
        <f t="shared" si="14"/>
        <v>Yes</v>
      </c>
    </row>
    <row r="60" spans="1:12" ht="25" x14ac:dyDescent="0.25">
      <c r="A60" s="42" t="s">
        <v>601</v>
      </c>
      <c r="B60" s="33" t="s">
        <v>217</v>
      </c>
      <c r="C60" s="43">
        <v>2332</v>
      </c>
      <c r="D60" s="11" t="str">
        <f t="shared" si="11"/>
        <v>N/A</v>
      </c>
      <c r="E60" s="43">
        <v>549</v>
      </c>
      <c r="F60" s="11" t="str">
        <f t="shared" si="12"/>
        <v>N/A</v>
      </c>
      <c r="G60" s="43">
        <v>704</v>
      </c>
      <c r="H60" s="11" t="str">
        <f t="shared" si="13"/>
        <v>N/A</v>
      </c>
      <c r="I60" s="12">
        <v>-76.5</v>
      </c>
      <c r="J60" s="12">
        <v>28.23</v>
      </c>
      <c r="K60" s="41" t="s">
        <v>732</v>
      </c>
      <c r="L60" s="9" t="str">
        <f t="shared" si="14"/>
        <v>Yes</v>
      </c>
    </row>
    <row r="61" spans="1:12" x14ac:dyDescent="0.25">
      <c r="A61" s="4" t="s">
        <v>602</v>
      </c>
      <c r="B61" s="41" t="s">
        <v>217</v>
      </c>
      <c r="C61" s="1">
        <v>11</v>
      </c>
      <c r="D61" s="11" t="str">
        <f t="shared" si="11"/>
        <v>N/A</v>
      </c>
      <c r="E61" s="1">
        <v>11</v>
      </c>
      <c r="F61" s="11" t="str">
        <f t="shared" si="12"/>
        <v>N/A</v>
      </c>
      <c r="G61" s="1">
        <v>11</v>
      </c>
      <c r="H61" s="11" t="str">
        <f t="shared" si="13"/>
        <v>N/A</v>
      </c>
      <c r="I61" s="12">
        <v>-66.7</v>
      </c>
      <c r="J61" s="12">
        <v>100</v>
      </c>
      <c r="K61" s="41" t="s">
        <v>732</v>
      </c>
      <c r="L61" s="9" t="str">
        <f t="shared" si="14"/>
        <v>No</v>
      </c>
    </row>
    <row r="62" spans="1:12" ht="25" x14ac:dyDescent="0.25">
      <c r="A62" s="4" t="s">
        <v>1442</v>
      </c>
      <c r="B62" s="41" t="s">
        <v>217</v>
      </c>
      <c r="C62" s="14">
        <v>777.33333332999996</v>
      </c>
      <c r="D62" s="11" t="str">
        <f t="shared" si="11"/>
        <v>N/A</v>
      </c>
      <c r="E62" s="14">
        <v>549</v>
      </c>
      <c r="F62" s="11" t="str">
        <f t="shared" si="12"/>
        <v>N/A</v>
      </c>
      <c r="G62" s="14">
        <v>352</v>
      </c>
      <c r="H62" s="11" t="str">
        <f t="shared" si="13"/>
        <v>N/A</v>
      </c>
      <c r="I62" s="12">
        <v>-29.4</v>
      </c>
      <c r="J62" s="12">
        <v>-35.9</v>
      </c>
      <c r="K62" s="41" t="s">
        <v>732</v>
      </c>
      <c r="L62" s="9" t="str">
        <f t="shared" si="14"/>
        <v>No</v>
      </c>
    </row>
    <row r="63" spans="1:12" x14ac:dyDescent="0.25">
      <c r="A63" s="4" t="s">
        <v>603</v>
      </c>
      <c r="B63" s="41" t="s">
        <v>217</v>
      </c>
      <c r="C63" s="14">
        <v>3571540</v>
      </c>
      <c r="D63" s="11" t="str">
        <f t="shared" si="11"/>
        <v>N/A</v>
      </c>
      <c r="E63" s="14">
        <v>3510818</v>
      </c>
      <c r="F63" s="11" t="str">
        <f t="shared" si="12"/>
        <v>N/A</v>
      </c>
      <c r="G63" s="14">
        <v>3765893</v>
      </c>
      <c r="H63" s="11" t="str">
        <f t="shared" si="13"/>
        <v>N/A</v>
      </c>
      <c r="I63" s="12">
        <v>-1.7</v>
      </c>
      <c r="J63" s="12">
        <v>7.2649999999999997</v>
      </c>
      <c r="K63" s="41" t="s">
        <v>732</v>
      </c>
      <c r="L63" s="9" t="str">
        <f t="shared" si="14"/>
        <v>Yes</v>
      </c>
    </row>
    <row r="64" spans="1:12" x14ac:dyDescent="0.25">
      <c r="A64" s="4" t="s">
        <v>604</v>
      </c>
      <c r="B64" s="41" t="s">
        <v>217</v>
      </c>
      <c r="C64" s="1">
        <v>17</v>
      </c>
      <c r="D64" s="11" t="str">
        <f t="shared" si="11"/>
        <v>N/A</v>
      </c>
      <c r="E64" s="1">
        <v>17</v>
      </c>
      <c r="F64" s="11" t="str">
        <f t="shared" si="12"/>
        <v>N/A</v>
      </c>
      <c r="G64" s="1">
        <v>16</v>
      </c>
      <c r="H64" s="11" t="str">
        <f t="shared" si="13"/>
        <v>N/A</v>
      </c>
      <c r="I64" s="12">
        <v>0</v>
      </c>
      <c r="J64" s="12">
        <v>-5.88</v>
      </c>
      <c r="K64" s="41" t="s">
        <v>732</v>
      </c>
      <c r="L64" s="9" t="str">
        <f t="shared" si="14"/>
        <v>Yes</v>
      </c>
    </row>
    <row r="65" spans="1:12" x14ac:dyDescent="0.25">
      <c r="A65" s="4" t="s">
        <v>1443</v>
      </c>
      <c r="B65" s="41" t="s">
        <v>217</v>
      </c>
      <c r="C65" s="14">
        <v>210090.58824000001</v>
      </c>
      <c r="D65" s="11" t="str">
        <f t="shared" si="11"/>
        <v>N/A</v>
      </c>
      <c r="E65" s="14">
        <v>206518.70587999999</v>
      </c>
      <c r="F65" s="11" t="str">
        <f t="shared" si="12"/>
        <v>N/A</v>
      </c>
      <c r="G65" s="14">
        <v>235368.3125</v>
      </c>
      <c r="H65" s="11" t="str">
        <f t="shared" si="13"/>
        <v>N/A</v>
      </c>
      <c r="I65" s="12">
        <v>-1.7</v>
      </c>
      <c r="J65" s="12">
        <v>13.97</v>
      </c>
      <c r="K65" s="41" t="s">
        <v>732</v>
      </c>
      <c r="L65" s="9" t="str">
        <f t="shared" si="14"/>
        <v>Yes</v>
      </c>
    </row>
    <row r="66" spans="1:12" x14ac:dyDescent="0.25">
      <c r="A66" s="4" t="s">
        <v>605</v>
      </c>
      <c r="B66" s="41" t="s">
        <v>217</v>
      </c>
      <c r="C66" s="14">
        <v>449064992</v>
      </c>
      <c r="D66" s="11" t="str">
        <f t="shared" si="11"/>
        <v>N/A</v>
      </c>
      <c r="E66" s="14">
        <v>434255568</v>
      </c>
      <c r="F66" s="11" t="str">
        <f t="shared" si="12"/>
        <v>N/A</v>
      </c>
      <c r="G66" s="14">
        <v>427763128</v>
      </c>
      <c r="H66" s="11" t="str">
        <f t="shared" si="13"/>
        <v>N/A</v>
      </c>
      <c r="I66" s="12">
        <v>-3.3</v>
      </c>
      <c r="J66" s="12">
        <v>-1.5</v>
      </c>
      <c r="K66" s="41" t="s">
        <v>732</v>
      </c>
      <c r="L66" s="9" t="str">
        <f t="shared" si="14"/>
        <v>Yes</v>
      </c>
    </row>
    <row r="67" spans="1:12" x14ac:dyDescent="0.25">
      <c r="A67" s="4" t="s">
        <v>606</v>
      </c>
      <c r="B67" s="41" t="s">
        <v>217</v>
      </c>
      <c r="C67" s="1">
        <v>8960</v>
      </c>
      <c r="D67" s="11" t="str">
        <f t="shared" si="11"/>
        <v>N/A</v>
      </c>
      <c r="E67" s="1">
        <v>8747</v>
      </c>
      <c r="F67" s="11" t="str">
        <f t="shared" si="12"/>
        <v>N/A</v>
      </c>
      <c r="G67" s="1">
        <v>8693</v>
      </c>
      <c r="H67" s="11" t="str">
        <f t="shared" si="13"/>
        <v>N/A</v>
      </c>
      <c r="I67" s="12">
        <v>-2.38</v>
      </c>
      <c r="J67" s="12">
        <v>-0.61699999999999999</v>
      </c>
      <c r="K67" s="41" t="s">
        <v>732</v>
      </c>
      <c r="L67" s="9" t="str">
        <f t="shared" si="14"/>
        <v>Yes</v>
      </c>
    </row>
    <row r="68" spans="1:12" x14ac:dyDescent="0.25">
      <c r="A68" s="4" t="s">
        <v>1444</v>
      </c>
      <c r="B68" s="41" t="s">
        <v>217</v>
      </c>
      <c r="C68" s="14">
        <v>50118.860714000002</v>
      </c>
      <c r="D68" s="11" t="str">
        <f t="shared" si="11"/>
        <v>N/A</v>
      </c>
      <c r="E68" s="14">
        <v>49646.229335999997</v>
      </c>
      <c r="F68" s="11" t="str">
        <f t="shared" si="12"/>
        <v>N/A</v>
      </c>
      <c r="G68" s="14">
        <v>49207.768088999997</v>
      </c>
      <c r="H68" s="11" t="str">
        <f t="shared" si="13"/>
        <v>N/A</v>
      </c>
      <c r="I68" s="12">
        <v>-0.94299999999999995</v>
      </c>
      <c r="J68" s="12">
        <v>-0.88300000000000001</v>
      </c>
      <c r="K68" s="41" t="s">
        <v>732</v>
      </c>
      <c r="L68" s="9" t="str">
        <f t="shared" si="14"/>
        <v>Yes</v>
      </c>
    </row>
    <row r="69" spans="1:12" x14ac:dyDescent="0.25">
      <c r="A69" s="4" t="s">
        <v>607</v>
      </c>
      <c r="B69" s="41" t="s">
        <v>217</v>
      </c>
      <c r="C69" s="14">
        <v>1875265</v>
      </c>
      <c r="D69" s="11" t="str">
        <f t="shared" si="11"/>
        <v>N/A</v>
      </c>
      <c r="E69" s="14">
        <v>1679371</v>
      </c>
      <c r="F69" s="11" t="str">
        <f t="shared" si="12"/>
        <v>N/A</v>
      </c>
      <c r="G69" s="14">
        <v>1834909</v>
      </c>
      <c r="H69" s="11" t="str">
        <f t="shared" si="13"/>
        <v>N/A</v>
      </c>
      <c r="I69" s="12">
        <v>-10.4</v>
      </c>
      <c r="J69" s="12">
        <v>9.2620000000000005</v>
      </c>
      <c r="K69" s="41" t="s">
        <v>732</v>
      </c>
      <c r="L69" s="9" t="str">
        <f t="shared" si="14"/>
        <v>Yes</v>
      </c>
    </row>
    <row r="70" spans="1:12" x14ac:dyDescent="0.25">
      <c r="A70" s="4" t="s">
        <v>608</v>
      </c>
      <c r="B70" s="41" t="s">
        <v>217</v>
      </c>
      <c r="C70" s="1">
        <v>19006</v>
      </c>
      <c r="D70" s="11" t="str">
        <f t="shared" si="11"/>
        <v>N/A</v>
      </c>
      <c r="E70" s="1">
        <v>18105</v>
      </c>
      <c r="F70" s="11" t="str">
        <f t="shared" si="12"/>
        <v>N/A</v>
      </c>
      <c r="G70" s="1">
        <v>20476</v>
      </c>
      <c r="H70" s="11" t="str">
        <f t="shared" si="13"/>
        <v>N/A</v>
      </c>
      <c r="I70" s="12">
        <v>-4.74</v>
      </c>
      <c r="J70" s="12">
        <v>13.1</v>
      </c>
      <c r="K70" s="41" t="s">
        <v>732</v>
      </c>
      <c r="L70" s="9" t="str">
        <f t="shared" si="14"/>
        <v>Yes</v>
      </c>
    </row>
    <row r="71" spans="1:12" x14ac:dyDescent="0.25">
      <c r="A71" s="4" t="s">
        <v>1445</v>
      </c>
      <c r="B71" s="41" t="s">
        <v>217</v>
      </c>
      <c r="C71" s="14">
        <v>98.666999895000004</v>
      </c>
      <c r="D71" s="11" t="str">
        <f t="shared" si="11"/>
        <v>N/A</v>
      </c>
      <c r="E71" s="14">
        <v>92.757304611999999</v>
      </c>
      <c r="F71" s="11" t="str">
        <f t="shared" si="12"/>
        <v>N/A</v>
      </c>
      <c r="G71" s="14">
        <v>89.612668490000004</v>
      </c>
      <c r="H71" s="11" t="str">
        <f t="shared" si="13"/>
        <v>N/A</v>
      </c>
      <c r="I71" s="12">
        <v>-5.99</v>
      </c>
      <c r="J71" s="12">
        <v>-3.39</v>
      </c>
      <c r="K71" s="41" t="s">
        <v>732</v>
      </c>
      <c r="L71" s="9" t="str">
        <f t="shared" si="14"/>
        <v>Yes</v>
      </c>
    </row>
    <row r="72" spans="1:12" x14ac:dyDescent="0.25">
      <c r="A72" s="4" t="s">
        <v>609</v>
      </c>
      <c r="B72" s="41" t="s">
        <v>217</v>
      </c>
      <c r="C72" s="14">
        <v>1957690</v>
      </c>
      <c r="D72" s="11" t="str">
        <f t="shared" si="11"/>
        <v>N/A</v>
      </c>
      <c r="E72" s="14">
        <v>2264210</v>
      </c>
      <c r="F72" s="11" t="str">
        <f t="shared" si="12"/>
        <v>N/A</v>
      </c>
      <c r="G72" s="14">
        <v>2548045</v>
      </c>
      <c r="H72" s="11" t="str">
        <f t="shared" si="13"/>
        <v>N/A</v>
      </c>
      <c r="I72" s="12">
        <v>15.66</v>
      </c>
      <c r="J72" s="12">
        <v>12.54</v>
      </c>
      <c r="K72" s="41" t="s">
        <v>732</v>
      </c>
      <c r="L72" s="9" t="str">
        <f t="shared" si="14"/>
        <v>Yes</v>
      </c>
    </row>
    <row r="73" spans="1:12" x14ac:dyDescent="0.25">
      <c r="A73" s="4" t="s">
        <v>610</v>
      </c>
      <c r="B73" s="41" t="s">
        <v>217</v>
      </c>
      <c r="C73" s="1">
        <v>7889</v>
      </c>
      <c r="D73" s="11" t="str">
        <f t="shared" si="11"/>
        <v>N/A</v>
      </c>
      <c r="E73" s="1">
        <v>8632</v>
      </c>
      <c r="F73" s="11" t="str">
        <f t="shared" si="12"/>
        <v>N/A</v>
      </c>
      <c r="G73" s="1">
        <v>8896</v>
      </c>
      <c r="H73" s="11" t="str">
        <f t="shared" si="13"/>
        <v>N/A</v>
      </c>
      <c r="I73" s="12">
        <v>9.4179999999999993</v>
      </c>
      <c r="J73" s="12">
        <v>3.0579999999999998</v>
      </c>
      <c r="K73" s="41" t="s">
        <v>732</v>
      </c>
      <c r="L73" s="9" t="str">
        <f t="shared" si="14"/>
        <v>Yes</v>
      </c>
    </row>
    <row r="74" spans="1:12" x14ac:dyDescent="0.25">
      <c r="A74" s="4" t="s">
        <v>1446</v>
      </c>
      <c r="B74" s="41" t="s">
        <v>217</v>
      </c>
      <c r="C74" s="14">
        <v>248.15439219000001</v>
      </c>
      <c r="D74" s="11" t="str">
        <f t="shared" si="11"/>
        <v>N/A</v>
      </c>
      <c r="E74" s="14">
        <v>262.30421687</v>
      </c>
      <c r="F74" s="11" t="str">
        <f t="shared" si="12"/>
        <v>N/A</v>
      </c>
      <c r="G74" s="14">
        <v>286.42592175999999</v>
      </c>
      <c r="H74" s="11" t="str">
        <f t="shared" si="13"/>
        <v>N/A</v>
      </c>
      <c r="I74" s="12">
        <v>5.702</v>
      </c>
      <c r="J74" s="12">
        <v>9.1959999999999997</v>
      </c>
      <c r="K74" s="41" t="s">
        <v>732</v>
      </c>
      <c r="L74" s="9" t="str">
        <f t="shared" si="14"/>
        <v>Yes</v>
      </c>
    </row>
    <row r="75" spans="1:12" ht="25" x14ac:dyDescent="0.25">
      <c r="A75" s="4" t="s">
        <v>611</v>
      </c>
      <c r="B75" s="41" t="s">
        <v>217</v>
      </c>
      <c r="C75" s="14">
        <v>273831</v>
      </c>
      <c r="D75" s="11" t="str">
        <f t="shared" si="11"/>
        <v>N/A</v>
      </c>
      <c r="E75" s="14">
        <v>282090</v>
      </c>
      <c r="F75" s="11" t="str">
        <f t="shared" si="12"/>
        <v>N/A</v>
      </c>
      <c r="G75" s="14">
        <v>337165</v>
      </c>
      <c r="H75" s="11" t="str">
        <f t="shared" si="13"/>
        <v>N/A</v>
      </c>
      <c r="I75" s="12">
        <v>3.016</v>
      </c>
      <c r="J75" s="12">
        <v>19.52</v>
      </c>
      <c r="K75" s="41" t="s">
        <v>732</v>
      </c>
      <c r="L75" s="9" t="str">
        <f t="shared" si="14"/>
        <v>Yes</v>
      </c>
    </row>
    <row r="76" spans="1:12" x14ac:dyDescent="0.25">
      <c r="A76" s="42" t="s">
        <v>612</v>
      </c>
      <c r="B76" s="33" t="s">
        <v>217</v>
      </c>
      <c r="C76" s="34">
        <v>7943</v>
      </c>
      <c r="D76" s="11" t="str">
        <f t="shared" si="11"/>
        <v>N/A</v>
      </c>
      <c r="E76" s="34">
        <v>7636</v>
      </c>
      <c r="F76" s="11" t="str">
        <f t="shared" si="12"/>
        <v>N/A</v>
      </c>
      <c r="G76" s="34">
        <v>8370</v>
      </c>
      <c r="H76" s="11" t="str">
        <f t="shared" si="13"/>
        <v>N/A</v>
      </c>
      <c r="I76" s="12">
        <v>-3.87</v>
      </c>
      <c r="J76" s="12">
        <v>9.6120000000000001</v>
      </c>
      <c r="K76" s="41" t="s">
        <v>732</v>
      </c>
      <c r="L76" s="9" t="str">
        <f t="shared" si="14"/>
        <v>Yes</v>
      </c>
    </row>
    <row r="77" spans="1:12" ht="25" x14ac:dyDescent="0.25">
      <c r="A77" s="42" t="s">
        <v>1447</v>
      </c>
      <c r="B77" s="33" t="s">
        <v>217</v>
      </c>
      <c r="C77" s="43">
        <v>34.474505854</v>
      </c>
      <c r="D77" s="11" t="str">
        <f t="shared" si="11"/>
        <v>N/A</v>
      </c>
      <c r="E77" s="43">
        <v>36.942116290999998</v>
      </c>
      <c r="F77" s="11" t="str">
        <f t="shared" si="12"/>
        <v>N/A</v>
      </c>
      <c r="G77" s="43">
        <v>40.282556749999998</v>
      </c>
      <c r="H77" s="11" t="str">
        <f t="shared" si="13"/>
        <v>N/A</v>
      </c>
      <c r="I77" s="12">
        <v>7.1580000000000004</v>
      </c>
      <c r="J77" s="12">
        <v>9.0419999999999998</v>
      </c>
      <c r="K77" s="41" t="s">
        <v>732</v>
      </c>
      <c r="L77" s="9" t="str">
        <f t="shared" si="14"/>
        <v>Yes</v>
      </c>
    </row>
    <row r="78" spans="1:12" ht="25" x14ac:dyDescent="0.25">
      <c r="A78" s="42" t="s">
        <v>613</v>
      </c>
      <c r="B78" s="33" t="s">
        <v>217</v>
      </c>
      <c r="C78" s="43">
        <v>3648662</v>
      </c>
      <c r="D78" s="11" t="str">
        <f t="shared" si="11"/>
        <v>N/A</v>
      </c>
      <c r="E78" s="43">
        <v>3470710</v>
      </c>
      <c r="F78" s="11" t="str">
        <f t="shared" si="12"/>
        <v>N/A</v>
      </c>
      <c r="G78" s="43">
        <v>3179896</v>
      </c>
      <c r="H78" s="11" t="str">
        <f t="shared" si="13"/>
        <v>N/A</v>
      </c>
      <c r="I78" s="12">
        <v>-4.88</v>
      </c>
      <c r="J78" s="12">
        <v>-8.3800000000000008</v>
      </c>
      <c r="K78" s="41" t="s">
        <v>732</v>
      </c>
      <c r="L78" s="9" t="str">
        <f t="shared" si="14"/>
        <v>Yes</v>
      </c>
    </row>
    <row r="79" spans="1:12" x14ac:dyDescent="0.25">
      <c r="A79" s="42" t="s">
        <v>614</v>
      </c>
      <c r="B79" s="33" t="s">
        <v>217</v>
      </c>
      <c r="C79" s="34">
        <v>18717</v>
      </c>
      <c r="D79" s="11" t="str">
        <f t="shared" si="11"/>
        <v>N/A</v>
      </c>
      <c r="E79" s="34">
        <v>18802</v>
      </c>
      <c r="F79" s="11" t="str">
        <f t="shared" si="12"/>
        <v>N/A</v>
      </c>
      <c r="G79" s="34">
        <v>18875</v>
      </c>
      <c r="H79" s="11" t="str">
        <f t="shared" si="13"/>
        <v>N/A</v>
      </c>
      <c r="I79" s="12">
        <v>0.4541</v>
      </c>
      <c r="J79" s="12">
        <v>0.38829999999999998</v>
      </c>
      <c r="K79" s="41" t="s">
        <v>732</v>
      </c>
      <c r="L79" s="9" t="str">
        <f t="shared" si="14"/>
        <v>Yes</v>
      </c>
    </row>
    <row r="80" spans="1:12" x14ac:dyDescent="0.25">
      <c r="A80" s="42" t="s">
        <v>1448</v>
      </c>
      <c r="B80" s="33" t="s">
        <v>217</v>
      </c>
      <c r="C80" s="43">
        <v>194.93839825000001</v>
      </c>
      <c r="D80" s="11" t="str">
        <f t="shared" si="11"/>
        <v>N/A</v>
      </c>
      <c r="E80" s="43">
        <v>184.59259653000001</v>
      </c>
      <c r="F80" s="11" t="str">
        <f t="shared" si="12"/>
        <v>N/A</v>
      </c>
      <c r="G80" s="43">
        <v>168.47131125999999</v>
      </c>
      <c r="H80" s="11" t="str">
        <f t="shared" si="13"/>
        <v>N/A</v>
      </c>
      <c r="I80" s="12">
        <v>-5.31</v>
      </c>
      <c r="J80" s="12">
        <v>-8.73</v>
      </c>
      <c r="K80" s="41" t="s">
        <v>732</v>
      </c>
      <c r="L80" s="9" t="str">
        <f t="shared" si="14"/>
        <v>Yes</v>
      </c>
    </row>
    <row r="81" spans="1:12" x14ac:dyDescent="0.25">
      <c r="A81" s="42" t="s">
        <v>615</v>
      </c>
      <c r="B81" s="33" t="s">
        <v>217</v>
      </c>
      <c r="C81" s="43">
        <v>2499720</v>
      </c>
      <c r="D81" s="11" t="str">
        <f t="shared" si="11"/>
        <v>N/A</v>
      </c>
      <c r="E81" s="43">
        <v>2232976</v>
      </c>
      <c r="F81" s="11" t="str">
        <f t="shared" si="12"/>
        <v>N/A</v>
      </c>
      <c r="G81" s="43">
        <v>2178875</v>
      </c>
      <c r="H81" s="11" t="str">
        <f t="shared" si="13"/>
        <v>N/A</v>
      </c>
      <c r="I81" s="12">
        <v>-10.7</v>
      </c>
      <c r="J81" s="12">
        <v>-2.42</v>
      </c>
      <c r="K81" s="41" t="s">
        <v>732</v>
      </c>
      <c r="L81" s="9" t="str">
        <f t="shared" si="14"/>
        <v>Yes</v>
      </c>
    </row>
    <row r="82" spans="1:12" x14ac:dyDescent="0.25">
      <c r="A82" s="42" t="s">
        <v>616</v>
      </c>
      <c r="B82" s="33" t="s">
        <v>217</v>
      </c>
      <c r="C82" s="34">
        <v>4955</v>
      </c>
      <c r="D82" s="11" t="str">
        <f t="shared" si="11"/>
        <v>N/A</v>
      </c>
      <c r="E82" s="34">
        <v>5325</v>
      </c>
      <c r="F82" s="11" t="str">
        <f t="shared" si="12"/>
        <v>N/A</v>
      </c>
      <c r="G82" s="34">
        <v>5694</v>
      </c>
      <c r="H82" s="11" t="str">
        <f t="shared" si="13"/>
        <v>N/A</v>
      </c>
      <c r="I82" s="12">
        <v>7.4669999999999996</v>
      </c>
      <c r="J82" s="12">
        <v>6.93</v>
      </c>
      <c r="K82" s="41" t="s">
        <v>732</v>
      </c>
      <c r="L82" s="9" t="str">
        <f t="shared" si="14"/>
        <v>Yes</v>
      </c>
    </row>
    <row r="83" spans="1:12" x14ac:dyDescent="0.25">
      <c r="A83" s="42" t="s">
        <v>1449</v>
      </c>
      <c r="B83" s="33" t="s">
        <v>217</v>
      </c>
      <c r="C83" s="43">
        <v>504.48435923</v>
      </c>
      <c r="D83" s="11" t="str">
        <f t="shared" si="11"/>
        <v>N/A</v>
      </c>
      <c r="E83" s="43">
        <v>419.33821596000001</v>
      </c>
      <c r="F83" s="11" t="str">
        <f t="shared" si="12"/>
        <v>N/A</v>
      </c>
      <c r="G83" s="43">
        <v>382.66157358999999</v>
      </c>
      <c r="H83" s="11" t="str">
        <f t="shared" si="13"/>
        <v>N/A</v>
      </c>
      <c r="I83" s="12">
        <v>-16.899999999999999</v>
      </c>
      <c r="J83" s="12">
        <v>-8.75</v>
      </c>
      <c r="K83" s="41" t="s">
        <v>732</v>
      </c>
      <c r="L83" s="9" t="str">
        <f t="shared" si="14"/>
        <v>Yes</v>
      </c>
    </row>
    <row r="84" spans="1:12" ht="25" x14ac:dyDescent="0.25">
      <c r="A84" s="42" t="s">
        <v>617</v>
      </c>
      <c r="B84" s="33" t="s">
        <v>217</v>
      </c>
      <c r="C84" s="43">
        <v>31220358</v>
      </c>
      <c r="D84" s="11" t="str">
        <f t="shared" si="11"/>
        <v>N/A</v>
      </c>
      <c r="E84" s="43">
        <v>28356839</v>
      </c>
      <c r="F84" s="11" t="str">
        <f t="shared" si="12"/>
        <v>N/A</v>
      </c>
      <c r="G84" s="43">
        <v>14239455</v>
      </c>
      <c r="H84" s="11" t="str">
        <f t="shared" si="13"/>
        <v>N/A</v>
      </c>
      <c r="I84" s="12">
        <v>-9.17</v>
      </c>
      <c r="J84" s="12">
        <v>-49.8</v>
      </c>
      <c r="K84" s="41" t="s">
        <v>732</v>
      </c>
      <c r="L84" s="9" t="str">
        <f t="shared" si="14"/>
        <v>No</v>
      </c>
    </row>
    <row r="85" spans="1:12" x14ac:dyDescent="0.25">
      <c r="A85" s="42" t="s">
        <v>618</v>
      </c>
      <c r="B85" s="33" t="s">
        <v>217</v>
      </c>
      <c r="C85" s="34">
        <v>2682</v>
      </c>
      <c r="D85" s="11" t="str">
        <f t="shared" si="11"/>
        <v>N/A</v>
      </c>
      <c r="E85" s="34">
        <v>2841</v>
      </c>
      <c r="F85" s="11" t="str">
        <f t="shared" si="12"/>
        <v>N/A</v>
      </c>
      <c r="G85" s="34">
        <v>1609</v>
      </c>
      <c r="H85" s="11" t="str">
        <f t="shared" si="13"/>
        <v>N/A</v>
      </c>
      <c r="I85" s="12">
        <v>5.9279999999999999</v>
      </c>
      <c r="J85" s="12">
        <v>-43.4</v>
      </c>
      <c r="K85" s="41" t="s">
        <v>732</v>
      </c>
      <c r="L85" s="9" t="str">
        <f t="shared" si="14"/>
        <v>No</v>
      </c>
    </row>
    <row r="86" spans="1:12" x14ac:dyDescent="0.25">
      <c r="A86" s="42" t="s">
        <v>1450</v>
      </c>
      <c r="B86" s="33" t="s">
        <v>217</v>
      </c>
      <c r="C86" s="43">
        <v>11640.700224</v>
      </c>
      <c r="D86" s="11" t="str">
        <f t="shared" si="11"/>
        <v>N/A</v>
      </c>
      <c r="E86" s="43">
        <v>9981.2879267999997</v>
      </c>
      <c r="F86" s="11" t="str">
        <f t="shared" si="12"/>
        <v>N/A</v>
      </c>
      <c r="G86" s="43">
        <v>8849.8788067000005</v>
      </c>
      <c r="H86" s="11" t="str">
        <f t="shared" si="13"/>
        <v>N/A</v>
      </c>
      <c r="I86" s="12">
        <v>-14.3</v>
      </c>
      <c r="J86" s="12">
        <v>-11.3</v>
      </c>
      <c r="K86" s="41" t="s">
        <v>732</v>
      </c>
      <c r="L86" s="9" t="str">
        <f t="shared" si="14"/>
        <v>Yes</v>
      </c>
    </row>
    <row r="87" spans="1:12" x14ac:dyDescent="0.25">
      <c r="A87" s="42" t="s">
        <v>619</v>
      </c>
      <c r="B87" s="33" t="s">
        <v>217</v>
      </c>
      <c r="C87" s="43">
        <v>861765</v>
      </c>
      <c r="D87" s="11" t="str">
        <f t="shared" si="11"/>
        <v>N/A</v>
      </c>
      <c r="E87" s="43">
        <v>664607</v>
      </c>
      <c r="F87" s="11" t="str">
        <f t="shared" si="12"/>
        <v>N/A</v>
      </c>
      <c r="G87" s="43">
        <v>1076234</v>
      </c>
      <c r="H87" s="11" t="str">
        <f t="shared" si="13"/>
        <v>N/A</v>
      </c>
      <c r="I87" s="12">
        <v>-22.9</v>
      </c>
      <c r="J87" s="12">
        <v>61.94</v>
      </c>
      <c r="K87" s="41" t="s">
        <v>732</v>
      </c>
      <c r="L87" s="9" t="str">
        <f t="shared" si="14"/>
        <v>No</v>
      </c>
    </row>
    <row r="88" spans="1:12" x14ac:dyDescent="0.25">
      <c r="A88" s="42" t="s">
        <v>620</v>
      </c>
      <c r="B88" s="33" t="s">
        <v>217</v>
      </c>
      <c r="C88" s="34">
        <v>3269</v>
      </c>
      <c r="D88" s="11" t="str">
        <f t="shared" si="11"/>
        <v>N/A</v>
      </c>
      <c r="E88" s="34">
        <v>2400</v>
      </c>
      <c r="F88" s="11" t="str">
        <f t="shared" si="12"/>
        <v>N/A</v>
      </c>
      <c r="G88" s="34">
        <v>2648</v>
      </c>
      <c r="H88" s="11" t="str">
        <f t="shared" si="13"/>
        <v>N/A</v>
      </c>
      <c r="I88" s="12">
        <v>-26.6</v>
      </c>
      <c r="J88" s="12">
        <v>10.33</v>
      </c>
      <c r="K88" s="41" t="s">
        <v>732</v>
      </c>
      <c r="L88" s="9" t="str">
        <f t="shared" si="14"/>
        <v>Yes</v>
      </c>
    </row>
    <row r="89" spans="1:12" x14ac:dyDescent="0.25">
      <c r="A89" s="42" t="s">
        <v>1451</v>
      </c>
      <c r="B89" s="33" t="s">
        <v>217</v>
      </c>
      <c r="C89" s="43">
        <v>263.61731415999998</v>
      </c>
      <c r="D89" s="11" t="str">
        <f t="shared" si="11"/>
        <v>N/A</v>
      </c>
      <c r="E89" s="43">
        <v>276.91958333000002</v>
      </c>
      <c r="F89" s="11" t="str">
        <f t="shared" si="12"/>
        <v>N/A</v>
      </c>
      <c r="G89" s="43">
        <v>406.43277946000001</v>
      </c>
      <c r="H89" s="11" t="str">
        <f t="shared" si="13"/>
        <v>N/A</v>
      </c>
      <c r="I89" s="12">
        <v>5.0460000000000003</v>
      </c>
      <c r="J89" s="12">
        <v>46.77</v>
      </c>
      <c r="K89" s="41" t="s">
        <v>732</v>
      </c>
      <c r="L89" s="9" t="str">
        <f t="shared" si="14"/>
        <v>No</v>
      </c>
    </row>
    <row r="90" spans="1:12" x14ac:dyDescent="0.25">
      <c r="A90" s="42" t="s">
        <v>621</v>
      </c>
      <c r="B90" s="33" t="s">
        <v>217</v>
      </c>
      <c r="C90" s="43">
        <v>5155534</v>
      </c>
      <c r="D90" s="11" t="str">
        <f t="shared" si="11"/>
        <v>N/A</v>
      </c>
      <c r="E90" s="43">
        <v>3657974</v>
      </c>
      <c r="F90" s="11" t="str">
        <f t="shared" si="12"/>
        <v>N/A</v>
      </c>
      <c r="G90" s="43">
        <v>3546620</v>
      </c>
      <c r="H90" s="11" t="str">
        <f t="shared" si="13"/>
        <v>N/A</v>
      </c>
      <c r="I90" s="12">
        <v>-29</v>
      </c>
      <c r="J90" s="12">
        <v>-3.04</v>
      </c>
      <c r="K90" s="41" t="s">
        <v>732</v>
      </c>
      <c r="L90" s="9" t="str">
        <f t="shared" si="14"/>
        <v>Yes</v>
      </c>
    </row>
    <row r="91" spans="1:12" x14ac:dyDescent="0.25">
      <c r="A91" s="42" t="s">
        <v>622</v>
      </c>
      <c r="B91" s="33" t="s">
        <v>217</v>
      </c>
      <c r="C91" s="34">
        <v>19251</v>
      </c>
      <c r="D91" s="11" t="str">
        <f t="shared" si="11"/>
        <v>N/A</v>
      </c>
      <c r="E91" s="34">
        <v>18948</v>
      </c>
      <c r="F91" s="11" t="str">
        <f t="shared" si="12"/>
        <v>N/A</v>
      </c>
      <c r="G91" s="34">
        <v>19544</v>
      </c>
      <c r="H91" s="11" t="str">
        <f t="shared" si="13"/>
        <v>N/A</v>
      </c>
      <c r="I91" s="12">
        <v>-1.57</v>
      </c>
      <c r="J91" s="12">
        <v>3.145</v>
      </c>
      <c r="K91" s="41" t="s">
        <v>732</v>
      </c>
      <c r="L91" s="9" t="str">
        <f t="shared" si="14"/>
        <v>Yes</v>
      </c>
    </row>
    <row r="92" spans="1:12" x14ac:dyDescent="0.25">
      <c r="A92" s="42" t="s">
        <v>1452</v>
      </c>
      <c r="B92" s="33" t="s">
        <v>217</v>
      </c>
      <c r="C92" s="43">
        <v>267.80603604999999</v>
      </c>
      <c r="D92" s="11" t="str">
        <f t="shared" si="11"/>
        <v>N/A</v>
      </c>
      <c r="E92" s="43">
        <v>193.05330377999999</v>
      </c>
      <c r="F92" s="11" t="str">
        <f t="shared" si="12"/>
        <v>N/A</v>
      </c>
      <c r="G92" s="43">
        <v>181.46848137999999</v>
      </c>
      <c r="H92" s="11" t="str">
        <f t="shared" si="13"/>
        <v>N/A</v>
      </c>
      <c r="I92" s="12">
        <v>-27.9</v>
      </c>
      <c r="J92" s="12">
        <v>-6</v>
      </c>
      <c r="K92" s="41" t="s">
        <v>732</v>
      </c>
      <c r="L92" s="9" t="str">
        <f t="shared" si="14"/>
        <v>Yes</v>
      </c>
    </row>
    <row r="93" spans="1:12" ht="25" x14ac:dyDescent="0.25">
      <c r="A93" s="42" t="s">
        <v>623</v>
      </c>
      <c r="B93" s="33" t="s">
        <v>217</v>
      </c>
      <c r="C93" s="43">
        <v>64460357</v>
      </c>
      <c r="D93" s="11" t="str">
        <f t="shared" si="11"/>
        <v>N/A</v>
      </c>
      <c r="E93" s="43">
        <v>66195929</v>
      </c>
      <c r="F93" s="11" t="str">
        <f t="shared" si="12"/>
        <v>N/A</v>
      </c>
      <c r="G93" s="43">
        <v>89522357</v>
      </c>
      <c r="H93" s="11" t="str">
        <f t="shared" si="13"/>
        <v>N/A</v>
      </c>
      <c r="I93" s="12">
        <v>2.6920000000000002</v>
      </c>
      <c r="J93" s="12">
        <v>35.24</v>
      </c>
      <c r="K93" s="41" t="s">
        <v>732</v>
      </c>
      <c r="L93" s="9" t="str">
        <f t="shared" si="14"/>
        <v>No</v>
      </c>
    </row>
    <row r="94" spans="1:12" x14ac:dyDescent="0.25">
      <c r="A94" s="44" t="s">
        <v>624</v>
      </c>
      <c r="B94" s="34" t="s">
        <v>217</v>
      </c>
      <c r="C94" s="34">
        <v>10347</v>
      </c>
      <c r="D94" s="11" t="str">
        <f t="shared" si="11"/>
        <v>N/A</v>
      </c>
      <c r="E94" s="34">
        <v>10451</v>
      </c>
      <c r="F94" s="11" t="str">
        <f t="shared" si="12"/>
        <v>N/A</v>
      </c>
      <c r="G94" s="34">
        <v>11264</v>
      </c>
      <c r="H94" s="11" t="str">
        <f t="shared" si="13"/>
        <v>N/A</v>
      </c>
      <c r="I94" s="12">
        <v>1.0049999999999999</v>
      </c>
      <c r="J94" s="12">
        <v>7.7789999999999999</v>
      </c>
      <c r="K94" s="1" t="s">
        <v>732</v>
      </c>
      <c r="L94" s="9" t="str">
        <f t="shared" si="14"/>
        <v>Yes</v>
      </c>
    </row>
    <row r="95" spans="1:12" x14ac:dyDescent="0.25">
      <c r="A95" s="42" t="s">
        <v>1453</v>
      </c>
      <c r="B95" s="33" t="s">
        <v>217</v>
      </c>
      <c r="C95" s="43">
        <v>6229.8595728</v>
      </c>
      <c r="D95" s="11" t="str">
        <f t="shared" si="11"/>
        <v>N/A</v>
      </c>
      <c r="E95" s="43">
        <v>6333.9325423</v>
      </c>
      <c r="F95" s="11" t="str">
        <f t="shared" si="12"/>
        <v>N/A</v>
      </c>
      <c r="G95" s="43">
        <v>7947.6524325</v>
      </c>
      <c r="H95" s="11" t="str">
        <f t="shared" si="13"/>
        <v>N/A</v>
      </c>
      <c r="I95" s="12">
        <v>1.671</v>
      </c>
      <c r="J95" s="12">
        <v>25.48</v>
      </c>
      <c r="K95" s="41" t="s">
        <v>732</v>
      </c>
      <c r="L95" s="9" t="str">
        <f t="shared" si="14"/>
        <v>Yes</v>
      </c>
    </row>
    <row r="96" spans="1:12" ht="25" x14ac:dyDescent="0.25">
      <c r="A96" s="42" t="s">
        <v>625</v>
      </c>
      <c r="B96" s="33" t="s">
        <v>217</v>
      </c>
      <c r="C96" s="43">
        <v>7181955</v>
      </c>
      <c r="D96" s="11" t="str">
        <f t="shared" si="11"/>
        <v>N/A</v>
      </c>
      <c r="E96" s="43">
        <v>9614744</v>
      </c>
      <c r="F96" s="11" t="str">
        <f t="shared" si="12"/>
        <v>N/A</v>
      </c>
      <c r="G96" s="43">
        <v>9585505</v>
      </c>
      <c r="H96" s="11" t="str">
        <f t="shared" si="13"/>
        <v>N/A</v>
      </c>
      <c r="I96" s="12">
        <v>33.869999999999997</v>
      </c>
      <c r="J96" s="12">
        <v>-0.30399999999999999</v>
      </c>
      <c r="K96" s="41" t="s">
        <v>732</v>
      </c>
      <c r="L96" s="9" t="str">
        <f t="shared" si="14"/>
        <v>Yes</v>
      </c>
    </row>
    <row r="97" spans="1:12" x14ac:dyDescent="0.25">
      <c r="A97" s="42" t="s">
        <v>626</v>
      </c>
      <c r="B97" s="33" t="s">
        <v>217</v>
      </c>
      <c r="C97" s="34">
        <v>5331</v>
      </c>
      <c r="D97" s="11" t="str">
        <f t="shared" si="11"/>
        <v>N/A</v>
      </c>
      <c r="E97" s="34">
        <v>5451</v>
      </c>
      <c r="F97" s="11" t="str">
        <f t="shared" si="12"/>
        <v>N/A</v>
      </c>
      <c r="G97" s="34">
        <v>5414</v>
      </c>
      <c r="H97" s="11" t="str">
        <f t="shared" si="13"/>
        <v>N/A</v>
      </c>
      <c r="I97" s="12">
        <v>2.2509999999999999</v>
      </c>
      <c r="J97" s="12">
        <v>-0.67900000000000005</v>
      </c>
      <c r="K97" s="41" t="s">
        <v>732</v>
      </c>
      <c r="L97" s="9" t="str">
        <f t="shared" si="14"/>
        <v>Yes</v>
      </c>
    </row>
    <row r="98" spans="1:12" x14ac:dyDescent="0.25">
      <c r="A98" s="42" t="s">
        <v>1454</v>
      </c>
      <c r="B98" s="33" t="s">
        <v>217</v>
      </c>
      <c r="C98" s="43">
        <v>1347.2059651</v>
      </c>
      <c r="D98" s="11" t="str">
        <f t="shared" si="11"/>
        <v>N/A</v>
      </c>
      <c r="E98" s="43">
        <v>1763.8495688999999</v>
      </c>
      <c r="F98" s="11" t="str">
        <f t="shared" si="12"/>
        <v>N/A</v>
      </c>
      <c r="G98" s="43">
        <v>1770.5033246999999</v>
      </c>
      <c r="H98" s="11" t="str">
        <f t="shared" si="13"/>
        <v>N/A</v>
      </c>
      <c r="I98" s="12">
        <v>30.93</v>
      </c>
      <c r="J98" s="12">
        <v>0.37719999999999998</v>
      </c>
      <c r="K98" s="41" t="s">
        <v>732</v>
      </c>
      <c r="L98" s="9" t="str">
        <f t="shared" si="14"/>
        <v>Yes</v>
      </c>
    </row>
    <row r="99" spans="1:12" ht="25" x14ac:dyDescent="0.25">
      <c r="A99" s="42" t="s">
        <v>627</v>
      </c>
      <c r="B99" s="33" t="s">
        <v>217</v>
      </c>
      <c r="C99" s="43">
        <v>1638089</v>
      </c>
      <c r="D99" s="11" t="str">
        <f t="shared" si="11"/>
        <v>N/A</v>
      </c>
      <c r="E99" s="43">
        <v>8865575</v>
      </c>
      <c r="F99" s="11" t="str">
        <f t="shared" si="12"/>
        <v>N/A</v>
      </c>
      <c r="G99" s="43">
        <v>28843626</v>
      </c>
      <c r="H99" s="11" t="str">
        <f t="shared" si="13"/>
        <v>N/A</v>
      </c>
      <c r="I99" s="12">
        <v>441.2</v>
      </c>
      <c r="J99" s="12">
        <v>225.3</v>
      </c>
      <c r="K99" s="41" t="s">
        <v>732</v>
      </c>
      <c r="L99" s="9" t="str">
        <f t="shared" si="14"/>
        <v>No</v>
      </c>
    </row>
    <row r="100" spans="1:12" x14ac:dyDescent="0.25">
      <c r="A100" s="42" t="s">
        <v>628</v>
      </c>
      <c r="B100" s="33" t="s">
        <v>217</v>
      </c>
      <c r="C100" s="34">
        <v>415</v>
      </c>
      <c r="D100" s="11" t="str">
        <f t="shared" si="11"/>
        <v>N/A</v>
      </c>
      <c r="E100" s="34">
        <v>2006</v>
      </c>
      <c r="F100" s="11" t="str">
        <f t="shared" si="12"/>
        <v>N/A</v>
      </c>
      <c r="G100" s="34">
        <v>2524</v>
      </c>
      <c r="H100" s="11" t="str">
        <f t="shared" si="13"/>
        <v>N/A</v>
      </c>
      <c r="I100" s="12">
        <v>383.4</v>
      </c>
      <c r="J100" s="12">
        <v>25.82</v>
      </c>
      <c r="K100" s="41" t="s">
        <v>732</v>
      </c>
      <c r="L100" s="9" t="str">
        <f t="shared" si="14"/>
        <v>Yes</v>
      </c>
    </row>
    <row r="101" spans="1:12" ht="25" x14ac:dyDescent="0.25">
      <c r="A101" s="42" t="s">
        <v>1455</v>
      </c>
      <c r="B101" s="33" t="s">
        <v>217</v>
      </c>
      <c r="C101" s="43">
        <v>3947.2024096</v>
      </c>
      <c r="D101" s="11" t="str">
        <f t="shared" si="11"/>
        <v>N/A</v>
      </c>
      <c r="E101" s="43">
        <v>4419.5289132999997</v>
      </c>
      <c r="F101" s="11" t="str">
        <f t="shared" si="12"/>
        <v>N/A</v>
      </c>
      <c r="G101" s="43">
        <v>11427.744057</v>
      </c>
      <c r="H101" s="11" t="str">
        <f t="shared" si="13"/>
        <v>N/A</v>
      </c>
      <c r="I101" s="12">
        <v>11.97</v>
      </c>
      <c r="J101" s="12">
        <v>158.6</v>
      </c>
      <c r="K101" s="41" t="s">
        <v>732</v>
      </c>
      <c r="L101" s="9" t="str">
        <f t="shared" si="14"/>
        <v>No</v>
      </c>
    </row>
    <row r="102" spans="1:12" ht="25" x14ac:dyDescent="0.25">
      <c r="A102" s="42" t="s">
        <v>629</v>
      </c>
      <c r="B102" s="33" t="s">
        <v>217</v>
      </c>
      <c r="C102" s="43">
        <v>878605</v>
      </c>
      <c r="D102" s="11" t="str">
        <f t="shared" si="11"/>
        <v>N/A</v>
      </c>
      <c r="E102" s="43">
        <v>896724</v>
      </c>
      <c r="F102" s="11" t="str">
        <f t="shared" si="12"/>
        <v>N/A</v>
      </c>
      <c r="G102" s="43">
        <v>1031309</v>
      </c>
      <c r="H102" s="11" t="str">
        <f t="shared" si="13"/>
        <v>N/A</v>
      </c>
      <c r="I102" s="12">
        <v>2.0619999999999998</v>
      </c>
      <c r="J102" s="12">
        <v>15.01</v>
      </c>
      <c r="K102" s="41" t="s">
        <v>732</v>
      </c>
      <c r="L102" s="9" t="str">
        <f t="shared" si="14"/>
        <v>Yes</v>
      </c>
    </row>
    <row r="103" spans="1:12" x14ac:dyDescent="0.25">
      <c r="A103" s="42" t="s">
        <v>630</v>
      </c>
      <c r="B103" s="33" t="s">
        <v>217</v>
      </c>
      <c r="C103" s="34">
        <v>1190</v>
      </c>
      <c r="D103" s="11" t="str">
        <f t="shared" si="11"/>
        <v>N/A</v>
      </c>
      <c r="E103" s="34">
        <v>1902</v>
      </c>
      <c r="F103" s="11" t="str">
        <f t="shared" si="12"/>
        <v>N/A</v>
      </c>
      <c r="G103" s="34">
        <v>2192</v>
      </c>
      <c r="H103" s="11" t="str">
        <f t="shared" si="13"/>
        <v>N/A</v>
      </c>
      <c r="I103" s="12">
        <v>59.83</v>
      </c>
      <c r="J103" s="12">
        <v>15.25</v>
      </c>
      <c r="K103" s="41" t="s">
        <v>732</v>
      </c>
      <c r="L103" s="9" t="str">
        <f t="shared" si="14"/>
        <v>Yes</v>
      </c>
    </row>
    <row r="104" spans="1:12" ht="25" x14ac:dyDescent="0.25">
      <c r="A104" s="42" t="s">
        <v>1456</v>
      </c>
      <c r="B104" s="33" t="s">
        <v>217</v>
      </c>
      <c r="C104" s="43">
        <v>738.32352940999999</v>
      </c>
      <c r="D104" s="11" t="str">
        <f t="shared" si="11"/>
        <v>N/A</v>
      </c>
      <c r="E104" s="43">
        <v>471.46372239999999</v>
      </c>
      <c r="F104" s="11" t="str">
        <f t="shared" si="12"/>
        <v>N/A</v>
      </c>
      <c r="G104" s="43">
        <v>470.48768247999999</v>
      </c>
      <c r="H104" s="11" t="str">
        <f t="shared" si="13"/>
        <v>N/A</v>
      </c>
      <c r="I104" s="12">
        <v>-36.1</v>
      </c>
      <c r="J104" s="12">
        <v>-0.20699999999999999</v>
      </c>
      <c r="K104" s="41" t="s">
        <v>732</v>
      </c>
      <c r="L104" s="9" t="str">
        <f t="shared" si="14"/>
        <v>Yes</v>
      </c>
    </row>
    <row r="105" spans="1:12" ht="25" x14ac:dyDescent="0.25">
      <c r="A105" s="42" t="s">
        <v>631</v>
      </c>
      <c r="B105" s="33" t="s">
        <v>217</v>
      </c>
      <c r="C105" s="43">
        <v>2548039</v>
      </c>
      <c r="D105" s="11" t="str">
        <f t="shared" si="11"/>
        <v>N/A</v>
      </c>
      <c r="E105" s="43">
        <v>2790554</v>
      </c>
      <c r="F105" s="11" t="str">
        <f t="shared" si="12"/>
        <v>N/A</v>
      </c>
      <c r="G105" s="43">
        <v>3127923</v>
      </c>
      <c r="H105" s="11" t="str">
        <f t="shared" si="13"/>
        <v>N/A</v>
      </c>
      <c r="I105" s="12">
        <v>9.5180000000000007</v>
      </c>
      <c r="J105" s="12">
        <v>12.09</v>
      </c>
      <c r="K105" s="41" t="s">
        <v>732</v>
      </c>
      <c r="L105" s="9" t="str">
        <f t="shared" si="14"/>
        <v>Yes</v>
      </c>
    </row>
    <row r="106" spans="1:12" x14ac:dyDescent="0.25">
      <c r="A106" s="42" t="s">
        <v>632</v>
      </c>
      <c r="B106" s="33" t="s">
        <v>217</v>
      </c>
      <c r="C106" s="34">
        <v>2402</v>
      </c>
      <c r="D106" s="11" t="str">
        <f t="shared" si="11"/>
        <v>N/A</v>
      </c>
      <c r="E106" s="34">
        <v>1986</v>
      </c>
      <c r="F106" s="11" t="str">
        <f t="shared" si="12"/>
        <v>N/A</v>
      </c>
      <c r="G106" s="34">
        <v>1975</v>
      </c>
      <c r="H106" s="11" t="str">
        <f t="shared" si="13"/>
        <v>N/A</v>
      </c>
      <c r="I106" s="12">
        <v>-17.3</v>
      </c>
      <c r="J106" s="12">
        <v>-0.55400000000000005</v>
      </c>
      <c r="K106" s="41" t="s">
        <v>732</v>
      </c>
      <c r="L106" s="9" t="str">
        <f t="shared" si="14"/>
        <v>Yes</v>
      </c>
    </row>
    <row r="107" spans="1:12" ht="25" x14ac:dyDescent="0.25">
      <c r="A107" s="42" t="s">
        <v>1457</v>
      </c>
      <c r="B107" s="33" t="s">
        <v>217</v>
      </c>
      <c r="C107" s="43">
        <v>1060.7989176000001</v>
      </c>
      <c r="D107" s="11" t="str">
        <f t="shared" si="11"/>
        <v>N/A</v>
      </c>
      <c r="E107" s="43">
        <v>1405.1127895</v>
      </c>
      <c r="F107" s="11" t="str">
        <f t="shared" si="12"/>
        <v>N/A</v>
      </c>
      <c r="G107" s="43">
        <v>1583.7584810000001</v>
      </c>
      <c r="H107" s="11" t="str">
        <f t="shared" si="13"/>
        <v>N/A</v>
      </c>
      <c r="I107" s="12">
        <v>32.46</v>
      </c>
      <c r="J107" s="12">
        <v>12.71</v>
      </c>
      <c r="K107" s="41" t="s">
        <v>732</v>
      </c>
      <c r="L107" s="9" t="str">
        <f t="shared" si="14"/>
        <v>Yes</v>
      </c>
    </row>
    <row r="108" spans="1:12" ht="25" x14ac:dyDescent="0.25">
      <c r="A108" s="42" t="s">
        <v>633</v>
      </c>
      <c r="B108" s="33" t="s">
        <v>217</v>
      </c>
      <c r="C108" s="43">
        <v>0</v>
      </c>
      <c r="D108" s="11" t="str">
        <f t="shared" si="11"/>
        <v>N/A</v>
      </c>
      <c r="E108" s="43">
        <v>0</v>
      </c>
      <c r="F108" s="11" t="str">
        <f t="shared" si="12"/>
        <v>N/A</v>
      </c>
      <c r="G108" s="43">
        <v>0</v>
      </c>
      <c r="H108" s="11" t="str">
        <f t="shared" si="13"/>
        <v>N/A</v>
      </c>
      <c r="I108" s="12" t="s">
        <v>1742</v>
      </c>
      <c r="J108" s="12" t="s">
        <v>1742</v>
      </c>
      <c r="K108" s="41" t="s">
        <v>732</v>
      </c>
      <c r="L108" s="9" t="str">
        <f t="shared" si="14"/>
        <v>N/A</v>
      </c>
    </row>
    <row r="109" spans="1:12" x14ac:dyDescent="0.25">
      <c r="A109" s="42" t="s">
        <v>634</v>
      </c>
      <c r="B109" s="33" t="s">
        <v>217</v>
      </c>
      <c r="C109" s="34">
        <v>0</v>
      </c>
      <c r="D109" s="11" t="str">
        <f t="shared" si="11"/>
        <v>N/A</v>
      </c>
      <c r="E109" s="34">
        <v>0</v>
      </c>
      <c r="F109" s="11" t="str">
        <f t="shared" si="12"/>
        <v>N/A</v>
      </c>
      <c r="G109" s="34">
        <v>0</v>
      </c>
      <c r="H109" s="11" t="str">
        <f t="shared" si="13"/>
        <v>N/A</v>
      </c>
      <c r="I109" s="12" t="s">
        <v>1742</v>
      </c>
      <c r="J109" s="12" t="s">
        <v>1742</v>
      </c>
      <c r="K109" s="41" t="s">
        <v>732</v>
      </c>
      <c r="L109" s="9" t="str">
        <f t="shared" si="14"/>
        <v>N/A</v>
      </c>
    </row>
    <row r="110" spans="1:12" ht="25" x14ac:dyDescent="0.25">
      <c r="A110" s="42" t="s">
        <v>1458</v>
      </c>
      <c r="B110" s="33" t="s">
        <v>217</v>
      </c>
      <c r="C110" s="43" t="s">
        <v>1742</v>
      </c>
      <c r="D110" s="11" t="str">
        <f t="shared" si="11"/>
        <v>N/A</v>
      </c>
      <c r="E110" s="43" t="s">
        <v>1742</v>
      </c>
      <c r="F110" s="11" t="str">
        <f t="shared" si="12"/>
        <v>N/A</v>
      </c>
      <c r="G110" s="43" t="s">
        <v>1742</v>
      </c>
      <c r="H110" s="11" t="str">
        <f t="shared" si="13"/>
        <v>N/A</v>
      </c>
      <c r="I110" s="12" t="s">
        <v>1742</v>
      </c>
      <c r="J110" s="12" t="s">
        <v>1742</v>
      </c>
      <c r="K110" s="41" t="s">
        <v>732</v>
      </c>
      <c r="L110" s="9" t="str">
        <f t="shared" si="14"/>
        <v>N/A</v>
      </c>
    </row>
    <row r="111" spans="1:12" x14ac:dyDescent="0.25">
      <c r="A111" s="42" t="s">
        <v>635</v>
      </c>
      <c r="B111" s="33" t="s">
        <v>217</v>
      </c>
      <c r="C111" s="43">
        <v>22411121</v>
      </c>
      <c r="D111" s="11" t="str">
        <f t="shared" si="11"/>
        <v>N/A</v>
      </c>
      <c r="E111" s="43">
        <v>25287469</v>
      </c>
      <c r="F111" s="11" t="str">
        <f t="shared" si="12"/>
        <v>N/A</v>
      </c>
      <c r="G111" s="43">
        <v>25625840</v>
      </c>
      <c r="H111" s="11" t="str">
        <f t="shared" si="13"/>
        <v>N/A</v>
      </c>
      <c r="I111" s="12">
        <v>12.83</v>
      </c>
      <c r="J111" s="12">
        <v>1.3380000000000001</v>
      </c>
      <c r="K111" s="41" t="s">
        <v>732</v>
      </c>
      <c r="L111" s="9" t="str">
        <f t="shared" si="14"/>
        <v>Yes</v>
      </c>
    </row>
    <row r="112" spans="1:12" x14ac:dyDescent="0.25">
      <c r="A112" s="42" t="s">
        <v>636</v>
      </c>
      <c r="B112" s="33" t="s">
        <v>217</v>
      </c>
      <c r="C112" s="34">
        <v>1531</v>
      </c>
      <c r="D112" s="11" t="str">
        <f t="shared" si="11"/>
        <v>N/A</v>
      </c>
      <c r="E112" s="34">
        <v>1467</v>
      </c>
      <c r="F112" s="11" t="str">
        <f t="shared" si="12"/>
        <v>N/A</v>
      </c>
      <c r="G112" s="34">
        <v>1440</v>
      </c>
      <c r="H112" s="11" t="str">
        <f t="shared" si="13"/>
        <v>N/A</v>
      </c>
      <c r="I112" s="12">
        <v>-4.18</v>
      </c>
      <c r="J112" s="12">
        <v>-1.84</v>
      </c>
      <c r="K112" s="41" t="s">
        <v>732</v>
      </c>
      <c r="L112" s="9" t="str">
        <f t="shared" si="14"/>
        <v>Yes</v>
      </c>
    </row>
    <row r="113" spans="1:12" x14ac:dyDescent="0.25">
      <c r="A113" s="42" t="s">
        <v>1459</v>
      </c>
      <c r="B113" s="33" t="s">
        <v>217</v>
      </c>
      <c r="C113" s="43">
        <v>14638.224037</v>
      </c>
      <c r="D113" s="11" t="str">
        <f t="shared" si="11"/>
        <v>N/A</v>
      </c>
      <c r="E113" s="43">
        <v>17237.538514</v>
      </c>
      <c r="F113" s="11" t="str">
        <f t="shared" si="12"/>
        <v>N/A</v>
      </c>
      <c r="G113" s="43">
        <v>17795.722222</v>
      </c>
      <c r="H113" s="11" t="str">
        <f t="shared" si="13"/>
        <v>N/A</v>
      </c>
      <c r="I113" s="12">
        <v>17.760000000000002</v>
      </c>
      <c r="J113" s="12">
        <v>3.238</v>
      </c>
      <c r="K113" s="41" t="s">
        <v>732</v>
      </c>
      <c r="L113" s="9" t="str">
        <f t="shared" si="14"/>
        <v>Yes</v>
      </c>
    </row>
    <row r="114" spans="1:12" ht="25" x14ac:dyDescent="0.25">
      <c r="A114" s="42" t="s">
        <v>637</v>
      </c>
      <c r="B114" s="33" t="s">
        <v>217</v>
      </c>
      <c r="C114" s="43">
        <v>0</v>
      </c>
      <c r="D114" s="11" t="str">
        <f t="shared" si="11"/>
        <v>N/A</v>
      </c>
      <c r="E114" s="43">
        <v>0</v>
      </c>
      <c r="F114" s="11" t="str">
        <f t="shared" si="12"/>
        <v>N/A</v>
      </c>
      <c r="G114" s="43">
        <v>0</v>
      </c>
      <c r="H114" s="11" t="str">
        <f t="shared" si="13"/>
        <v>N/A</v>
      </c>
      <c r="I114" s="12" t="s">
        <v>1742</v>
      </c>
      <c r="J114" s="12" t="s">
        <v>1742</v>
      </c>
      <c r="K114" s="41" t="s">
        <v>732</v>
      </c>
      <c r="L114" s="9" t="str">
        <f>IF(J114="Div by 0", "N/A", IF(OR(J114="N/A",K114="N/A"),"N/A", IF(J114&gt;VALUE(MID(K114,1,2)), "No", IF(J114&lt;-1*VALUE(MID(K114,1,2)), "No", "Yes"))))</f>
        <v>N/A</v>
      </c>
    </row>
    <row r="115" spans="1:12" x14ac:dyDescent="0.25">
      <c r="A115" s="42" t="s">
        <v>638</v>
      </c>
      <c r="B115" s="33" t="s">
        <v>217</v>
      </c>
      <c r="C115" s="34">
        <v>0</v>
      </c>
      <c r="D115" s="11" t="str">
        <f t="shared" si="11"/>
        <v>N/A</v>
      </c>
      <c r="E115" s="34">
        <v>0</v>
      </c>
      <c r="F115" s="11" t="str">
        <f t="shared" si="12"/>
        <v>N/A</v>
      </c>
      <c r="G115" s="34">
        <v>0</v>
      </c>
      <c r="H115" s="11" t="str">
        <f t="shared" si="13"/>
        <v>N/A</v>
      </c>
      <c r="I115" s="12" t="s">
        <v>1742</v>
      </c>
      <c r="J115" s="12" t="s">
        <v>1742</v>
      </c>
      <c r="K115" s="41" t="s">
        <v>732</v>
      </c>
      <c r="L115" s="9" t="str">
        <f t="shared" ref="L115:L119" si="15">IF(J115="Div by 0", "N/A", IF(OR(J115="N/A",K115="N/A"),"N/A", IF(J115&gt;VALUE(MID(K115,1,2)), "No", IF(J115&lt;-1*VALUE(MID(K115,1,2)), "No", "Yes"))))</f>
        <v>N/A</v>
      </c>
    </row>
    <row r="116" spans="1:12" ht="25" x14ac:dyDescent="0.25">
      <c r="A116" s="42" t="s">
        <v>1460</v>
      </c>
      <c r="B116" s="33" t="s">
        <v>217</v>
      </c>
      <c r="C116" s="43" t="s">
        <v>1742</v>
      </c>
      <c r="D116" s="11" t="str">
        <f t="shared" si="11"/>
        <v>N/A</v>
      </c>
      <c r="E116" s="43" t="s">
        <v>1742</v>
      </c>
      <c r="F116" s="11" t="str">
        <f t="shared" si="12"/>
        <v>N/A</v>
      </c>
      <c r="G116" s="43" t="s">
        <v>1742</v>
      </c>
      <c r="H116" s="11" t="str">
        <f t="shared" si="13"/>
        <v>N/A</v>
      </c>
      <c r="I116" s="12" t="s">
        <v>1742</v>
      </c>
      <c r="J116" s="12" t="s">
        <v>1742</v>
      </c>
      <c r="K116" s="41" t="s">
        <v>732</v>
      </c>
      <c r="L116" s="9" t="str">
        <f t="shared" si="15"/>
        <v>N/A</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4369298</v>
      </c>
      <c r="D120" s="11" t="str">
        <f t="shared" si="11"/>
        <v>N/A</v>
      </c>
      <c r="E120" s="43">
        <v>4241207</v>
      </c>
      <c r="F120" s="11" t="str">
        <f t="shared" si="12"/>
        <v>N/A</v>
      </c>
      <c r="G120" s="43">
        <v>4632545</v>
      </c>
      <c r="H120" s="11" t="str">
        <f t="shared" si="13"/>
        <v>N/A</v>
      </c>
      <c r="I120" s="12">
        <v>-2.93</v>
      </c>
      <c r="J120" s="12">
        <v>9.2270000000000003</v>
      </c>
      <c r="K120" s="41" t="s">
        <v>732</v>
      </c>
      <c r="L120" s="9" t="str">
        <f t="shared" ref="L120:L131" si="16">IF(J120="Div by 0", "N/A", IF(K120="N/A","N/A", IF(J120&gt;VALUE(MID(K120,1,2)), "No", IF(J120&lt;-1*VALUE(MID(K120,1,2)), "No", "Yes"))))</f>
        <v>Yes</v>
      </c>
    </row>
    <row r="121" spans="1:12" x14ac:dyDescent="0.25">
      <c r="A121" s="42" t="s">
        <v>642</v>
      </c>
      <c r="B121" s="33" t="s">
        <v>217</v>
      </c>
      <c r="C121" s="34">
        <v>8017</v>
      </c>
      <c r="D121" s="11" t="str">
        <f t="shared" si="11"/>
        <v>N/A</v>
      </c>
      <c r="E121" s="34">
        <v>8134</v>
      </c>
      <c r="F121" s="11" t="str">
        <f t="shared" si="12"/>
        <v>N/A</v>
      </c>
      <c r="G121" s="34">
        <v>9137</v>
      </c>
      <c r="H121" s="11" t="str">
        <f t="shared" si="13"/>
        <v>N/A</v>
      </c>
      <c r="I121" s="12">
        <v>1.4590000000000001</v>
      </c>
      <c r="J121" s="12">
        <v>12.33</v>
      </c>
      <c r="K121" s="41" t="s">
        <v>732</v>
      </c>
      <c r="L121" s="9" t="str">
        <f t="shared" si="16"/>
        <v>Yes</v>
      </c>
    </row>
    <row r="122" spans="1:12" ht="25" x14ac:dyDescent="0.25">
      <c r="A122" s="42" t="s">
        <v>1462</v>
      </c>
      <c r="B122" s="33" t="s">
        <v>217</v>
      </c>
      <c r="C122" s="43">
        <v>545.00411625000004</v>
      </c>
      <c r="D122" s="11" t="str">
        <f t="shared" si="11"/>
        <v>N/A</v>
      </c>
      <c r="E122" s="43">
        <v>521.41713793999998</v>
      </c>
      <c r="F122" s="11" t="str">
        <f t="shared" si="12"/>
        <v>N/A</v>
      </c>
      <c r="G122" s="43">
        <v>507.00941227999999</v>
      </c>
      <c r="H122" s="11" t="str">
        <f t="shared" si="13"/>
        <v>N/A</v>
      </c>
      <c r="I122" s="12">
        <v>-4.33</v>
      </c>
      <c r="J122" s="12">
        <v>-2.76</v>
      </c>
      <c r="K122" s="41" t="s">
        <v>732</v>
      </c>
      <c r="L122" s="9" t="str">
        <f t="shared" si="16"/>
        <v>Yes</v>
      </c>
    </row>
    <row r="123" spans="1:12" ht="25" x14ac:dyDescent="0.25">
      <c r="A123" s="42" t="s">
        <v>643</v>
      </c>
      <c r="B123" s="33" t="s">
        <v>217</v>
      </c>
      <c r="C123" s="43">
        <v>0</v>
      </c>
      <c r="D123" s="11" t="str">
        <f t="shared" ref="D123:D131" si="17">IF($B123="N/A","N/A",IF(C123&gt;10,"No",IF(C123&lt;-10,"No","Yes")))</f>
        <v>N/A</v>
      </c>
      <c r="E123" s="43">
        <v>0</v>
      </c>
      <c r="F123" s="11" t="str">
        <f t="shared" ref="F123:F131" si="18">IF($B123="N/A","N/A",IF(E123&gt;10,"No",IF(E123&lt;-10,"No","Yes")))</f>
        <v>N/A</v>
      </c>
      <c r="G123" s="43">
        <v>0</v>
      </c>
      <c r="H123" s="11" t="str">
        <f t="shared" ref="H123:H131" si="19">IF($B123="N/A","N/A",IF(G123&gt;10,"No",IF(G123&lt;-10,"No","Yes")))</f>
        <v>N/A</v>
      </c>
      <c r="I123" s="12" t="s">
        <v>1742</v>
      </c>
      <c r="J123" s="12" t="s">
        <v>1742</v>
      </c>
      <c r="K123" s="41" t="s">
        <v>732</v>
      </c>
      <c r="L123" s="9" t="str">
        <f t="shared" si="16"/>
        <v>N/A</v>
      </c>
    </row>
    <row r="124" spans="1:12" x14ac:dyDescent="0.25">
      <c r="A124" s="42" t="s">
        <v>644</v>
      </c>
      <c r="B124" s="33" t="s">
        <v>217</v>
      </c>
      <c r="C124" s="34">
        <v>0</v>
      </c>
      <c r="D124" s="11" t="str">
        <f t="shared" si="17"/>
        <v>N/A</v>
      </c>
      <c r="E124" s="34">
        <v>0</v>
      </c>
      <c r="F124" s="11" t="str">
        <f t="shared" si="18"/>
        <v>N/A</v>
      </c>
      <c r="G124" s="34">
        <v>0</v>
      </c>
      <c r="H124" s="11" t="str">
        <f t="shared" si="19"/>
        <v>N/A</v>
      </c>
      <c r="I124" s="12" t="s">
        <v>1742</v>
      </c>
      <c r="J124" s="12" t="s">
        <v>1742</v>
      </c>
      <c r="K124" s="41" t="s">
        <v>732</v>
      </c>
      <c r="L124" s="9" t="str">
        <f t="shared" si="16"/>
        <v>N/A</v>
      </c>
    </row>
    <row r="125" spans="1:12" ht="25" x14ac:dyDescent="0.25">
      <c r="A125" s="42" t="s">
        <v>1463</v>
      </c>
      <c r="B125" s="33" t="s">
        <v>217</v>
      </c>
      <c r="C125" s="43" t="s">
        <v>1742</v>
      </c>
      <c r="D125" s="11" t="str">
        <f t="shared" si="17"/>
        <v>N/A</v>
      </c>
      <c r="E125" s="43" t="s">
        <v>1742</v>
      </c>
      <c r="F125" s="11" t="str">
        <f t="shared" si="18"/>
        <v>N/A</v>
      </c>
      <c r="G125" s="43" t="s">
        <v>1742</v>
      </c>
      <c r="H125" s="11" t="str">
        <f t="shared" si="19"/>
        <v>N/A</v>
      </c>
      <c r="I125" s="12" t="s">
        <v>1742</v>
      </c>
      <c r="J125" s="12" t="s">
        <v>1742</v>
      </c>
      <c r="K125" s="41" t="s">
        <v>732</v>
      </c>
      <c r="L125" s="9" t="str">
        <f t="shared" si="16"/>
        <v>N/A</v>
      </c>
    </row>
    <row r="126" spans="1:12" ht="25" x14ac:dyDescent="0.25">
      <c r="A126" s="42" t="s">
        <v>645</v>
      </c>
      <c r="B126" s="33" t="s">
        <v>217</v>
      </c>
      <c r="C126" s="43">
        <v>45808200</v>
      </c>
      <c r="D126" s="11" t="str">
        <f t="shared" si="17"/>
        <v>N/A</v>
      </c>
      <c r="E126" s="43">
        <v>44887800</v>
      </c>
      <c r="F126" s="11" t="str">
        <f t="shared" si="18"/>
        <v>N/A</v>
      </c>
      <c r="G126" s="43">
        <v>44163676</v>
      </c>
      <c r="H126" s="11" t="str">
        <f t="shared" si="19"/>
        <v>N/A</v>
      </c>
      <c r="I126" s="12">
        <v>-2.0099999999999998</v>
      </c>
      <c r="J126" s="12">
        <v>-1.61</v>
      </c>
      <c r="K126" s="41" t="s">
        <v>732</v>
      </c>
      <c r="L126" s="9" t="str">
        <f t="shared" si="16"/>
        <v>Yes</v>
      </c>
    </row>
    <row r="127" spans="1:12" x14ac:dyDescent="0.25">
      <c r="A127" s="42" t="s">
        <v>646</v>
      </c>
      <c r="B127" s="33" t="s">
        <v>217</v>
      </c>
      <c r="C127" s="34">
        <v>5228</v>
      </c>
      <c r="D127" s="11" t="str">
        <f t="shared" si="17"/>
        <v>N/A</v>
      </c>
      <c r="E127" s="34">
        <v>5082</v>
      </c>
      <c r="F127" s="11" t="str">
        <f t="shared" si="18"/>
        <v>N/A</v>
      </c>
      <c r="G127" s="34">
        <v>5689</v>
      </c>
      <c r="H127" s="11" t="str">
        <f t="shared" si="19"/>
        <v>N/A</v>
      </c>
      <c r="I127" s="12">
        <v>-2.79</v>
      </c>
      <c r="J127" s="12">
        <v>11.94</v>
      </c>
      <c r="K127" s="41" t="s">
        <v>732</v>
      </c>
      <c r="L127" s="9" t="str">
        <f t="shared" si="16"/>
        <v>Yes</v>
      </c>
    </row>
    <row r="128" spans="1:12" ht="25" x14ac:dyDescent="0.25">
      <c r="A128" s="42" t="s">
        <v>1464</v>
      </c>
      <c r="B128" s="33" t="s">
        <v>217</v>
      </c>
      <c r="C128" s="43">
        <v>8762.0887528999992</v>
      </c>
      <c r="D128" s="11" t="str">
        <f t="shared" si="17"/>
        <v>N/A</v>
      </c>
      <c r="E128" s="43">
        <v>8832.7036599999992</v>
      </c>
      <c r="F128" s="11" t="str">
        <f t="shared" si="18"/>
        <v>N/A</v>
      </c>
      <c r="G128" s="43">
        <v>7762.9945508999999</v>
      </c>
      <c r="H128" s="11" t="str">
        <f t="shared" si="19"/>
        <v>N/A</v>
      </c>
      <c r="I128" s="12">
        <v>0.80589999999999995</v>
      </c>
      <c r="J128" s="12">
        <v>-12.1</v>
      </c>
      <c r="K128" s="41" t="s">
        <v>732</v>
      </c>
      <c r="L128" s="9" t="str">
        <f t="shared" si="16"/>
        <v>Yes</v>
      </c>
    </row>
    <row r="129" spans="1:12" ht="25" x14ac:dyDescent="0.25">
      <c r="A129" s="42" t="s">
        <v>647</v>
      </c>
      <c r="B129" s="33" t="s">
        <v>217</v>
      </c>
      <c r="C129" s="43">
        <v>25760521</v>
      </c>
      <c r="D129" s="11" t="str">
        <f t="shared" si="17"/>
        <v>N/A</v>
      </c>
      <c r="E129" s="43">
        <v>24910777</v>
      </c>
      <c r="F129" s="11" t="str">
        <f t="shared" si="18"/>
        <v>N/A</v>
      </c>
      <c r="G129" s="43">
        <v>25575325</v>
      </c>
      <c r="H129" s="11" t="str">
        <f t="shared" si="19"/>
        <v>N/A</v>
      </c>
      <c r="I129" s="12">
        <v>-3.3</v>
      </c>
      <c r="J129" s="12">
        <v>2.6680000000000001</v>
      </c>
      <c r="K129" s="41" t="s">
        <v>732</v>
      </c>
      <c r="L129" s="9" t="str">
        <f t="shared" si="16"/>
        <v>Yes</v>
      </c>
    </row>
    <row r="130" spans="1:12" x14ac:dyDescent="0.25">
      <c r="A130" s="42" t="s">
        <v>648</v>
      </c>
      <c r="B130" s="33" t="s">
        <v>217</v>
      </c>
      <c r="C130" s="34">
        <v>2014</v>
      </c>
      <c r="D130" s="11" t="str">
        <f t="shared" si="17"/>
        <v>N/A</v>
      </c>
      <c r="E130" s="34">
        <v>1983</v>
      </c>
      <c r="F130" s="11" t="str">
        <f t="shared" si="18"/>
        <v>N/A</v>
      </c>
      <c r="G130" s="34">
        <v>2043</v>
      </c>
      <c r="H130" s="11" t="str">
        <f t="shared" si="19"/>
        <v>N/A</v>
      </c>
      <c r="I130" s="12">
        <v>-1.54</v>
      </c>
      <c r="J130" s="12">
        <v>3.0259999999999998</v>
      </c>
      <c r="K130" s="41" t="s">
        <v>732</v>
      </c>
      <c r="L130" s="9" t="str">
        <f t="shared" si="16"/>
        <v>Yes</v>
      </c>
    </row>
    <row r="131" spans="1:12" ht="25" x14ac:dyDescent="0.25">
      <c r="A131" s="42" t="s">
        <v>1465</v>
      </c>
      <c r="B131" s="33" t="s">
        <v>217</v>
      </c>
      <c r="C131" s="43">
        <v>12790.725422</v>
      </c>
      <c r="D131" s="11" t="str">
        <f t="shared" si="17"/>
        <v>N/A</v>
      </c>
      <c r="E131" s="43">
        <v>12562.166918999999</v>
      </c>
      <c r="F131" s="11" t="str">
        <f t="shared" si="18"/>
        <v>N/A</v>
      </c>
      <c r="G131" s="43">
        <v>12518.514440000001</v>
      </c>
      <c r="H131" s="11" t="str">
        <f t="shared" si="19"/>
        <v>N/A</v>
      </c>
      <c r="I131" s="12">
        <v>-1.79</v>
      </c>
      <c r="J131" s="12">
        <v>-0.34699999999999998</v>
      </c>
      <c r="K131" s="41" t="s">
        <v>732</v>
      </c>
      <c r="L131" s="9" t="str">
        <f t="shared" si="16"/>
        <v>Yes</v>
      </c>
    </row>
    <row r="132" spans="1:12" x14ac:dyDescent="0.25">
      <c r="A132" s="42" t="s">
        <v>1466</v>
      </c>
      <c r="B132" s="33" t="s">
        <v>217</v>
      </c>
      <c r="C132" s="43">
        <v>507.10680818999998</v>
      </c>
      <c r="D132" s="11" t="str">
        <f t="shared" ref="D132:D143" si="20">IF($B132="N/A","N/A",IF(C132&gt;10,"No",IF(C132&lt;-10,"No","Yes")))</f>
        <v>N/A</v>
      </c>
      <c r="E132" s="43">
        <v>523.81789499000001</v>
      </c>
      <c r="F132" s="11" t="str">
        <f t="shared" ref="F132:F143" si="21">IF($B132="N/A","N/A",IF(E132&gt;10,"No",IF(E132&lt;-10,"No","Yes")))</f>
        <v>N/A</v>
      </c>
      <c r="G132" s="43">
        <v>538.70321732000002</v>
      </c>
      <c r="H132" s="11" t="str">
        <f t="shared" ref="H132:H143" si="22">IF($B132="N/A","N/A",IF(G132&gt;10,"No",IF(G132&lt;-10,"No","Yes")))</f>
        <v>N/A</v>
      </c>
      <c r="I132" s="12">
        <v>3.2949999999999999</v>
      </c>
      <c r="J132" s="12">
        <v>2.8420000000000001</v>
      </c>
      <c r="K132" s="41" t="s">
        <v>732</v>
      </c>
      <c r="L132" s="9" t="str">
        <f t="shared" ref="L132:L143" si="23">IF(J132="Div by 0", "N/A", IF(K132="N/A","N/A", IF(J132&gt;VALUE(MID(K132,1,2)), "No", IF(J132&lt;-1*VALUE(MID(K132,1,2)), "No", "Yes"))))</f>
        <v>Yes</v>
      </c>
    </row>
    <row r="133" spans="1:12" x14ac:dyDescent="0.25">
      <c r="A133" s="42" t="s">
        <v>1467</v>
      </c>
      <c r="B133" s="33" t="s">
        <v>217</v>
      </c>
      <c r="C133" s="43">
        <v>352.05952996000002</v>
      </c>
      <c r="D133" s="11" t="str">
        <f t="shared" si="20"/>
        <v>N/A</v>
      </c>
      <c r="E133" s="43">
        <v>385.37445059999999</v>
      </c>
      <c r="F133" s="11" t="str">
        <f t="shared" si="21"/>
        <v>N/A</v>
      </c>
      <c r="G133" s="43">
        <v>450.77261355000002</v>
      </c>
      <c r="H133" s="11" t="str">
        <f t="shared" si="22"/>
        <v>N/A</v>
      </c>
      <c r="I133" s="12">
        <v>9.4629999999999992</v>
      </c>
      <c r="J133" s="12">
        <v>16.97</v>
      </c>
      <c r="K133" s="41" t="s">
        <v>732</v>
      </c>
      <c r="L133" s="9" t="str">
        <f t="shared" si="23"/>
        <v>Yes</v>
      </c>
    </row>
    <row r="134" spans="1:12" x14ac:dyDescent="0.25">
      <c r="A134" s="42" t="s">
        <v>1468</v>
      </c>
      <c r="B134" s="33" t="s">
        <v>217</v>
      </c>
      <c r="C134" s="43">
        <v>672.70403739000005</v>
      </c>
      <c r="D134" s="11" t="str">
        <f t="shared" si="20"/>
        <v>N/A</v>
      </c>
      <c r="E134" s="43">
        <v>671.35434516999999</v>
      </c>
      <c r="F134" s="11" t="str">
        <f t="shared" si="21"/>
        <v>N/A</v>
      </c>
      <c r="G134" s="43">
        <v>676.14673183000002</v>
      </c>
      <c r="H134" s="11" t="str">
        <f t="shared" si="22"/>
        <v>N/A</v>
      </c>
      <c r="I134" s="12">
        <v>-0.20100000000000001</v>
      </c>
      <c r="J134" s="12">
        <v>0.71379999999999999</v>
      </c>
      <c r="K134" s="41" t="s">
        <v>732</v>
      </c>
      <c r="L134" s="9" t="str">
        <f t="shared" si="23"/>
        <v>Yes</v>
      </c>
    </row>
    <row r="135" spans="1:12" x14ac:dyDescent="0.25">
      <c r="A135" s="42" t="s">
        <v>1469</v>
      </c>
      <c r="B135" s="33" t="s">
        <v>217</v>
      </c>
      <c r="C135" s="43">
        <v>13095.208439</v>
      </c>
      <c r="D135" s="11" t="str">
        <f t="shared" si="20"/>
        <v>N/A</v>
      </c>
      <c r="E135" s="43">
        <v>11810.540408999999</v>
      </c>
      <c r="F135" s="11" t="str">
        <f t="shared" si="21"/>
        <v>N/A</v>
      </c>
      <c r="G135" s="43">
        <v>11138.503083</v>
      </c>
      <c r="H135" s="11" t="str">
        <f t="shared" si="22"/>
        <v>N/A</v>
      </c>
      <c r="I135" s="12">
        <v>-9.81</v>
      </c>
      <c r="J135" s="12">
        <v>-5.69</v>
      </c>
      <c r="K135" s="41" t="s">
        <v>732</v>
      </c>
      <c r="L135" s="9" t="str">
        <f t="shared" si="23"/>
        <v>Yes</v>
      </c>
    </row>
    <row r="136" spans="1:12" x14ac:dyDescent="0.25">
      <c r="A136" s="42" t="s">
        <v>1470</v>
      </c>
      <c r="B136" s="33" t="s">
        <v>217</v>
      </c>
      <c r="C136" s="43">
        <v>18349.061014999999</v>
      </c>
      <c r="D136" s="11" t="str">
        <f t="shared" si="20"/>
        <v>N/A</v>
      </c>
      <c r="E136" s="43">
        <v>15942.094868</v>
      </c>
      <c r="F136" s="11" t="str">
        <f t="shared" si="21"/>
        <v>N/A</v>
      </c>
      <c r="G136" s="43">
        <v>15976.894869</v>
      </c>
      <c r="H136" s="11" t="str">
        <f t="shared" si="22"/>
        <v>N/A</v>
      </c>
      <c r="I136" s="12">
        <v>-13.1</v>
      </c>
      <c r="J136" s="12">
        <v>0.21829999999999999</v>
      </c>
      <c r="K136" s="41" t="s">
        <v>732</v>
      </c>
      <c r="L136" s="9" t="str">
        <f t="shared" si="23"/>
        <v>Yes</v>
      </c>
    </row>
    <row r="137" spans="1:12" x14ac:dyDescent="0.25">
      <c r="A137" s="42" t="s">
        <v>1471</v>
      </c>
      <c r="B137" s="33" t="s">
        <v>217</v>
      </c>
      <c r="C137" s="43">
        <v>9489.9420011999991</v>
      </c>
      <c r="D137" s="11" t="str">
        <f t="shared" si="20"/>
        <v>N/A</v>
      </c>
      <c r="E137" s="43">
        <v>8824.0582508000007</v>
      </c>
      <c r="F137" s="11" t="str">
        <f t="shared" si="21"/>
        <v>N/A</v>
      </c>
      <c r="G137" s="43">
        <v>7751.4146301999999</v>
      </c>
      <c r="H137" s="11" t="str">
        <f t="shared" si="22"/>
        <v>N/A</v>
      </c>
      <c r="I137" s="12">
        <v>-7.02</v>
      </c>
      <c r="J137" s="12">
        <v>-12.2</v>
      </c>
      <c r="K137" s="41" t="s">
        <v>732</v>
      </c>
      <c r="L137" s="9" t="str">
        <f t="shared" si="23"/>
        <v>Yes</v>
      </c>
    </row>
    <row r="138" spans="1:12" x14ac:dyDescent="0.25">
      <c r="A138" s="42" t="s">
        <v>1472</v>
      </c>
      <c r="B138" s="33" t="s">
        <v>217</v>
      </c>
      <c r="C138" s="43">
        <v>149.10729986000001</v>
      </c>
      <c r="D138" s="11" t="str">
        <f t="shared" si="20"/>
        <v>N/A</v>
      </c>
      <c r="E138" s="43">
        <v>98.642882182999998</v>
      </c>
      <c r="F138" s="11" t="str">
        <f t="shared" si="21"/>
        <v>N/A</v>
      </c>
      <c r="G138" s="43">
        <v>91.504424779000004</v>
      </c>
      <c r="H138" s="11" t="str">
        <f t="shared" si="22"/>
        <v>N/A</v>
      </c>
      <c r="I138" s="12">
        <v>-33.799999999999997</v>
      </c>
      <c r="J138" s="12">
        <v>-7.24</v>
      </c>
      <c r="K138" s="41" t="s">
        <v>732</v>
      </c>
      <c r="L138" s="9" t="str">
        <f t="shared" si="23"/>
        <v>Yes</v>
      </c>
    </row>
    <row r="139" spans="1:12" x14ac:dyDescent="0.25">
      <c r="A139" s="42" t="s">
        <v>1473</v>
      </c>
      <c r="B139" s="33" t="s">
        <v>217</v>
      </c>
      <c r="C139" s="43">
        <v>44.416451446000004</v>
      </c>
      <c r="D139" s="11" t="str">
        <f t="shared" si="20"/>
        <v>N/A</v>
      </c>
      <c r="E139" s="43">
        <v>37.629944631999997</v>
      </c>
      <c r="F139" s="11" t="str">
        <f t="shared" si="21"/>
        <v>N/A</v>
      </c>
      <c r="G139" s="43">
        <v>33.730749985999999</v>
      </c>
      <c r="H139" s="11" t="str">
        <f t="shared" si="22"/>
        <v>N/A</v>
      </c>
      <c r="I139" s="12">
        <v>-15.3</v>
      </c>
      <c r="J139" s="12">
        <v>-10.4</v>
      </c>
      <c r="K139" s="41" t="s">
        <v>732</v>
      </c>
      <c r="L139" s="9" t="str">
        <f t="shared" si="23"/>
        <v>Yes</v>
      </c>
    </row>
    <row r="140" spans="1:12" x14ac:dyDescent="0.25">
      <c r="A140" s="42" t="s">
        <v>1474</v>
      </c>
      <c r="B140" s="33" t="s">
        <v>217</v>
      </c>
      <c r="C140" s="43">
        <v>245.68072527000001</v>
      </c>
      <c r="D140" s="11" t="str">
        <f t="shared" si="20"/>
        <v>N/A</v>
      </c>
      <c r="E140" s="43">
        <v>157.97518638</v>
      </c>
      <c r="F140" s="11" t="str">
        <f t="shared" si="21"/>
        <v>N/A</v>
      </c>
      <c r="G140" s="43">
        <v>119.6512165</v>
      </c>
      <c r="H140" s="11" t="str">
        <f t="shared" si="22"/>
        <v>N/A</v>
      </c>
      <c r="I140" s="12">
        <v>-35.700000000000003</v>
      </c>
      <c r="J140" s="12">
        <v>-24.3</v>
      </c>
      <c r="K140" s="41" t="s">
        <v>732</v>
      </c>
      <c r="L140" s="9" t="str">
        <f t="shared" si="23"/>
        <v>Yes</v>
      </c>
    </row>
    <row r="141" spans="1:12" x14ac:dyDescent="0.25">
      <c r="A141" s="42" t="s">
        <v>1475</v>
      </c>
      <c r="B141" s="33" t="s">
        <v>217</v>
      </c>
      <c r="C141" s="43">
        <v>6288.0393915000004</v>
      </c>
      <c r="D141" s="11" t="str">
        <f t="shared" si="20"/>
        <v>N/A</v>
      </c>
      <c r="E141" s="43">
        <v>6112.2870587999996</v>
      </c>
      <c r="F141" s="11" t="str">
        <f t="shared" si="21"/>
        <v>N/A</v>
      </c>
      <c r="G141" s="43">
        <v>6644.2133181999998</v>
      </c>
      <c r="H141" s="11" t="str">
        <f t="shared" si="22"/>
        <v>N/A</v>
      </c>
      <c r="I141" s="12">
        <v>-2.8</v>
      </c>
      <c r="J141" s="12">
        <v>8.7029999999999994</v>
      </c>
      <c r="K141" s="41" t="s">
        <v>732</v>
      </c>
      <c r="L141" s="9" t="str">
        <f t="shared" si="23"/>
        <v>Yes</v>
      </c>
    </row>
    <row r="142" spans="1:12" x14ac:dyDescent="0.25">
      <c r="A142" s="42" t="s">
        <v>1476</v>
      </c>
      <c r="B142" s="33" t="s">
        <v>217</v>
      </c>
      <c r="C142" s="43">
        <v>3557.5308626000001</v>
      </c>
      <c r="D142" s="11" t="str">
        <f t="shared" si="20"/>
        <v>N/A</v>
      </c>
      <c r="E142" s="43">
        <v>3555.670415</v>
      </c>
      <c r="F142" s="11" t="str">
        <f t="shared" si="21"/>
        <v>N/A</v>
      </c>
      <c r="G142" s="43">
        <v>3966.6177238999999</v>
      </c>
      <c r="H142" s="11" t="str">
        <f t="shared" si="22"/>
        <v>N/A</v>
      </c>
      <c r="I142" s="12">
        <v>-5.1999999999999998E-2</v>
      </c>
      <c r="J142" s="12">
        <v>11.56</v>
      </c>
      <c r="K142" s="41" t="s">
        <v>732</v>
      </c>
      <c r="L142" s="9" t="str">
        <f t="shared" si="23"/>
        <v>Yes</v>
      </c>
    </row>
    <row r="143" spans="1:12" x14ac:dyDescent="0.25">
      <c r="A143" s="42" t="s">
        <v>1477</v>
      </c>
      <c r="B143" s="33" t="s">
        <v>217</v>
      </c>
      <c r="C143" s="43">
        <v>9046.3354356</v>
      </c>
      <c r="D143" s="11" t="str">
        <f t="shared" si="20"/>
        <v>N/A</v>
      </c>
      <c r="E143" s="43">
        <v>9032.5408924000003</v>
      </c>
      <c r="F143" s="11" t="str">
        <f t="shared" si="21"/>
        <v>N/A</v>
      </c>
      <c r="G143" s="43">
        <v>9825.6904238000006</v>
      </c>
      <c r="H143" s="11" t="str">
        <f t="shared" si="22"/>
        <v>N/A</v>
      </c>
      <c r="I143" s="12">
        <v>-0.152</v>
      </c>
      <c r="J143" s="12">
        <v>8.7810000000000006</v>
      </c>
      <c r="K143" s="41" t="s">
        <v>732</v>
      </c>
      <c r="L143" s="9" t="str">
        <f t="shared" si="23"/>
        <v>Yes</v>
      </c>
    </row>
    <row r="144" spans="1:12" x14ac:dyDescent="0.25">
      <c r="A144" s="42" t="s">
        <v>89</v>
      </c>
      <c r="B144" s="33" t="s">
        <v>217</v>
      </c>
      <c r="C144" s="8">
        <v>20.091971310000002</v>
      </c>
      <c r="D144" s="11" t="str">
        <f t="shared" ref="D144:D161" si="24">IF($B144="N/A","N/A",IF(C144&gt;10,"No",IF(C144&lt;-10,"No","Yes")))</f>
        <v>N/A</v>
      </c>
      <c r="E144" s="8">
        <v>18.455896233000001</v>
      </c>
      <c r="F144" s="11" t="str">
        <f t="shared" ref="F144:F161" si="25">IF($B144="N/A","N/A",IF(E144&gt;10,"No",IF(E144&lt;-10,"No","Yes")))</f>
        <v>N/A</v>
      </c>
      <c r="G144" s="8">
        <v>17.812637065000001</v>
      </c>
      <c r="H144" s="11" t="str">
        <f t="shared" ref="H144:H161" si="26">IF($B144="N/A","N/A",IF(G144&gt;10,"No",IF(G144&lt;-10,"No","Yes")))</f>
        <v>N/A</v>
      </c>
      <c r="I144" s="12">
        <v>-8.14</v>
      </c>
      <c r="J144" s="12">
        <v>-3.49</v>
      </c>
      <c r="K144" s="41" t="s">
        <v>732</v>
      </c>
      <c r="L144" s="9" t="str">
        <f t="shared" ref="L144:L161" si="27">IF(J144="Div by 0", "N/A", IF(K144="N/A","N/A", IF(J144&gt;VALUE(MID(K144,1,2)), "No", IF(J144&lt;-1*VALUE(MID(K144,1,2)), "No", "Yes"))))</f>
        <v>Yes</v>
      </c>
    </row>
    <row r="145" spans="1:12" x14ac:dyDescent="0.25">
      <c r="A145" s="42" t="s">
        <v>477</v>
      </c>
      <c r="B145" s="33" t="s">
        <v>217</v>
      </c>
      <c r="C145" s="8">
        <v>21.09375</v>
      </c>
      <c r="D145" s="11" t="str">
        <f t="shared" si="24"/>
        <v>N/A</v>
      </c>
      <c r="E145" s="8">
        <v>18.191677606999999</v>
      </c>
      <c r="F145" s="11" t="str">
        <f t="shared" si="25"/>
        <v>N/A</v>
      </c>
      <c r="G145" s="8">
        <v>17.862900983999999</v>
      </c>
      <c r="H145" s="11" t="str">
        <f t="shared" si="26"/>
        <v>N/A</v>
      </c>
      <c r="I145" s="12">
        <v>-13.8</v>
      </c>
      <c r="J145" s="12">
        <v>-1.81</v>
      </c>
      <c r="K145" s="41" t="s">
        <v>732</v>
      </c>
      <c r="L145" s="9" t="str">
        <f t="shared" si="27"/>
        <v>Yes</v>
      </c>
    </row>
    <row r="146" spans="1:12" x14ac:dyDescent="0.25">
      <c r="A146" s="42" t="s">
        <v>478</v>
      </c>
      <c r="B146" s="33" t="s">
        <v>217</v>
      </c>
      <c r="C146" s="8">
        <v>19.606959850999999</v>
      </c>
      <c r="D146" s="11" t="str">
        <f t="shared" si="24"/>
        <v>N/A</v>
      </c>
      <c r="E146" s="8">
        <v>19.416935574</v>
      </c>
      <c r="F146" s="11" t="str">
        <f t="shared" si="25"/>
        <v>N/A</v>
      </c>
      <c r="G146" s="8">
        <v>18.964498630000001</v>
      </c>
      <c r="H146" s="11" t="str">
        <f t="shared" si="26"/>
        <v>N/A</v>
      </c>
      <c r="I146" s="12">
        <v>-0.96899999999999997</v>
      </c>
      <c r="J146" s="12">
        <v>-2.33</v>
      </c>
      <c r="K146" s="41" t="s">
        <v>732</v>
      </c>
      <c r="L146" s="9" t="str">
        <f t="shared" si="27"/>
        <v>Yes</v>
      </c>
    </row>
    <row r="147" spans="1:12" x14ac:dyDescent="0.25">
      <c r="A147" s="42" t="s">
        <v>1478</v>
      </c>
      <c r="B147" s="33" t="s">
        <v>217</v>
      </c>
      <c r="C147" s="8">
        <v>26.072998611999999</v>
      </c>
      <c r="D147" s="11" t="str">
        <f t="shared" si="24"/>
        <v>N/A</v>
      </c>
      <c r="E147" s="8">
        <v>23.727853734</v>
      </c>
      <c r="F147" s="11" t="str">
        <f t="shared" si="25"/>
        <v>N/A</v>
      </c>
      <c r="G147" s="8">
        <v>22.567661703999999</v>
      </c>
      <c r="H147" s="11" t="str">
        <f t="shared" si="26"/>
        <v>N/A</v>
      </c>
      <c r="I147" s="12">
        <v>-8.99</v>
      </c>
      <c r="J147" s="12">
        <v>-4.8899999999999997</v>
      </c>
      <c r="K147" s="41" t="s">
        <v>732</v>
      </c>
      <c r="L147" s="9" t="str">
        <f t="shared" si="27"/>
        <v>Yes</v>
      </c>
    </row>
    <row r="148" spans="1:12" x14ac:dyDescent="0.25">
      <c r="A148" s="42" t="s">
        <v>1479</v>
      </c>
      <c r="B148" s="33" t="s">
        <v>217</v>
      </c>
      <c r="C148" s="8">
        <v>46.016270661</v>
      </c>
      <c r="D148" s="11" t="str">
        <f t="shared" si="24"/>
        <v>N/A</v>
      </c>
      <c r="E148" s="8">
        <v>39.745419259000002</v>
      </c>
      <c r="F148" s="11" t="str">
        <f t="shared" si="25"/>
        <v>N/A</v>
      </c>
      <c r="G148" s="8">
        <v>38.627897926000003</v>
      </c>
      <c r="H148" s="11" t="str">
        <f t="shared" si="26"/>
        <v>N/A</v>
      </c>
      <c r="I148" s="12">
        <v>-13.6</v>
      </c>
      <c r="J148" s="12">
        <v>-2.81</v>
      </c>
      <c r="K148" s="41" t="s">
        <v>732</v>
      </c>
      <c r="L148" s="9" t="str">
        <f t="shared" si="27"/>
        <v>Yes</v>
      </c>
    </row>
    <row r="149" spans="1:12" x14ac:dyDescent="0.25">
      <c r="A149" s="42" t="s">
        <v>1480</v>
      </c>
      <c r="B149" s="33" t="s">
        <v>217</v>
      </c>
      <c r="C149" s="8">
        <v>10.603074497</v>
      </c>
      <c r="D149" s="11" t="str">
        <f t="shared" si="24"/>
        <v>N/A</v>
      </c>
      <c r="E149" s="8">
        <v>10.181373094</v>
      </c>
      <c r="F149" s="11" t="str">
        <f t="shared" si="25"/>
        <v>N/A</v>
      </c>
      <c r="G149" s="8">
        <v>9.6353187604000006</v>
      </c>
      <c r="H149" s="11" t="str">
        <f t="shared" si="26"/>
        <v>N/A</v>
      </c>
      <c r="I149" s="12">
        <v>-3.98</v>
      </c>
      <c r="J149" s="12">
        <v>-5.36</v>
      </c>
      <c r="K149" s="41" t="s">
        <v>732</v>
      </c>
      <c r="L149" s="9" t="str">
        <f t="shared" si="27"/>
        <v>Yes</v>
      </c>
    </row>
    <row r="150" spans="1:12" x14ac:dyDescent="0.25">
      <c r="A150" s="42" t="s">
        <v>90</v>
      </c>
      <c r="B150" s="33" t="s">
        <v>217</v>
      </c>
      <c r="C150" s="8">
        <v>55.677348449999997</v>
      </c>
      <c r="D150" s="11" t="str">
        <f t="shared" si="24"/>
        <v>N/A</v>
      </c>
      <c r="E150" s="8">
        <v>51.096189629000001</v>
      </c>
      <c r="F150" s="11" t="str">
        <f t="shared" si="25"/>
        <v>N/A</v>
      </c>
      <c r="G150" s="8">
        <v>50.424417554999998</v>
      </c>
      <c r="H150" s="11" t="str">
        <f t="shared" si="26"/>
        <v>N/A</v>
      </c>
      <c r="I150" s="12">
        <v>-8.23</v>
      </c>
      <c r="J150" s="12">
        <v>-1.31</v>
      </c>
      <c r="K150" s="41" t="s">
        <v>732</v>
      </c>
      <c r="L150" s="9" t="str">
        <f t="shared" si="27"/>
        <v>Yes</v>
      </c>
    </row>
    <row r="151" spans="1:12" x14ac:dyDescent="0.25">
      <c r="A151" s="42" t="s">
        <v>479</v>
      </c>
      <c r="B151" s="33" t="s">
        <v>217</v>
      </c>
      <c r="C151" s="8">
        <v>51.239669421000002</v>
      </c>
      <c r="D151" s="11" t="str">
        <f t="shared" si="24"/>
        <v>N/A</v>
      </c>
      <c r="E151" s="8">
        <v>44.329014213000001</v>
      </c>
      <c r="F151" s="11" t="str">
        <f t="shared" si="25"/>
        <v>N/A</v>
      </c>
      <c r="G151" s="8">
        <v>43.192305554000001</v>
      </c>
      <c r="H151" s="11" t="str">
        <f t="shared" si="26"/>
        <v>N/A</v>
      </c>
      <c r="I151" s="12">
        <v>-13.5</v>
      </c>
      <c r="J151" s="12">
        <v>-2.56</v>
      </c>
      <c r="K151" s="41" t="s">
        <v>732</v>
      </c>
      <c r="L151" s="9" t="str">
        <f t="shared" si="27"/>
        <v>Yes</v>
      </c>
    </row>
    <row r="152" spans="1:12" x14ac:dyDescent="0.25">
      <c r="A152" s="42" t="s">
        <v>480</v>
      </c>
      <c r="B152" s="33" t="s">
        <v>217</v>
      </c>
      <c r="C152" s="8">
        <v>60.470747226999997</v>
      </c>
      <c r="D152" s="11" t="str">
        <f t="shared" si="24"/>
        <v>N/A</v>
      </c>
      <c r="E152" s="8">
        <v>58.556804272999997</v>
      </c>
      <c r="F152" s="11" t="str">
        <f t="shared" si="25"/>
        <v>N/A</v>
      </c>
      <c r="G152" s="8">
        <v>58.531607498</v>
      </c>
      <c r="H152" s="11" t="str">
        <f t="shared" si="26"/>
        <v>N/A</v>
      </c>
      <c r="I152" s="12">
        <v>-3.17</v>
      </c>
      <c r="J152" s="12">
        <v>-4.2999999999999997E-2</v>
      </c>
      <c r="K152" s="41" t="s">
        <v>732</v>
      </c>
      <c r="L152" s="9" t="str">
        <f t="shared" si="27"/>
        <v>Yes</v>
      </c>
    </row>
    <row r="153" spans="1:12" x14ac:dyDescent="0.25">
      <c r="A153" s="42" t="s">
        <v>117</v>
      </c>
      <c r="B153" s="33" t="s">
        <v>217</v>
      </c>
      <c r="C153" s="8">
        <v>87.832600647999996</v>
      </c>
      <c r="D153" s="11" t="str">
        <f t="shared" si="24"/>
        <v>N/A</v>
      </c>
      <c r="E153" s="8">
        <v>83.256478709999996</v>
      </c>
      <c r="F153" s="11" t="str">
        <f t="shared" si="25"/>
        <v>N/A</v>
      </c>
      <c r="G153" s="8">
        <v>84.790629272999993</v>
      </c>
      <c r="H153" s="11" t="str">
        <f t="shared" si="26"/>
        <v>N/A</v>
      </c>
      <c r="I153" s="12">
        <v>-5.21</v>
      </c>
      <c r="J153" s="12">
        <v>1.843</v>
      </c>
      <c r="K153" s="41" t="s">
        <v>732</v>
      </c>
      <c r="L153" s="9" t="str">
        <f t="shared" si="27"/>
        <v>Yes</v>
      </c>
    </row>
    <row r="154" spans="1:12" x14ac:dyDescent="0.25">
      <c r="A154" s="42" t="s">
        <v>481</v>
      </c>
      <c r="B154" s="33" t="s">
        <v>217</v>
      </c>
      <c r="C154" s="8">
        <v>83.083677686000001</v>
      </c>
      <c r="D154" s="11" t="str">
        <f t="shared" si="24"/>
        <v>N/A</v>
      </c>
      <c r="E154" s="8">
        <v>75.552257549000004</v>
      </c>
      <c r="F154" s="11" t="str">
        <f t="shared" si="25"/>
        <v>N/A</v>
      </c>
      <c r="G154" s="8">
        <v>77.617167954999999</v>
      </c>
      <c r="H154" s="11" t="str">
        <f t="shared" si="26"/>
        <v>N/A</v>
      </c>
      <c r="I154" s="12">
        <v>-9.06</v>
      </c>
      <c r="J154" s="12">
        <v>2.7330000000000001</v>
      </c>
      <c r="K154" s="41" t="s">
        <v>732</v>
      </c>
      <c r="L154" s="9" t="str">
        <f t="shared" si="27"/>
        <v>Yes</v>
      </c>
    </row>
    <row r="155" spans="1:12" x14ac:dyDescent="0.25">
      <c r="A155" s="42" t="s">
        <v>482</v>
      </c>
      <c r="B155" s="33" t="s">
        <v>217</v>
      </c>
      <c r="C155" s="8">
        <v>92.409482515999997</v>
      </c>
      <c r="D155" s="11" t="str">
        <f t="shared" si="24"/>
        <v>N/A</v>
      </c>
      <c r="E155" s="8">
        <v>91.999554912999997</v>
      </c>
      <c r="F155" s="11" t="str">
        <f t="shared" si="25"/>
        <v>N/A</v>
      </c>
      <c r="G155" s="8">
        <v>92.674150061999995</v>
      </c>
      <c r="H155" s="11" t="str">
        <f t="shared" si="26"/>
        <v>N/A</v>
      </c>
      <c r="I155" s="12">
        <v>-0.44400000000000001</v>
      </c>
      <c r="J155" s="12">
        <v>0.73329999999999995</v>
      </c>
      <c r="K155" s="41" t="s">
        <v>732</v>
      </c>
      <c r="L155" s="9" t="str">
        <f t="shared" si="27"/>
        <v>Yes</v>
      </c>
    </row>
    <row r="156" spans="1:12" x14ac:dyDescent="0.25">
      <c r="A156" s="42" t="s">
        <v>1481</v>
      </c>
      <c r="B156" s="33" t="s">
        <v>217</v>
      </c>
      <c r="C156" s="34">
        <v>0.67611918810000005</v>
      </c>
      <c r="D156" s="11" t="str">
        <f t="shared" si="24"/>
        <v>N/A</v>
      </c>
      <c r="E156" s="34">
        <v>0.51256575100000001</v>
      </c>
      <c r="F156" s="11" t="str">
        <f t="shared" si="25"/>
        <v>N/A</v>
      </c>
      <c r="G156" s="34">
        <v>0.46523754350000002</v>
      </c>
      <c r="H156" s="11" t="str">
        <f t="shared" si="26"/>
        <v>N/A</v>
      </c>
      <c r="I156" s="12">
        <v>-24.2</v>
      </c>
      <c r="J156" s="12">
        <v>-9.23</v>
      </c>
      <c r="K156" s="41" t="s">
        <v>732</v>
      </c>
      <c r="L156" s="9" t="str">
        <f t="shared" si="27"/>
        <v>Yes</v>
      </c>
    </row>
    <row r="157" spans="1:12" x14ac:dyDescent="0.25">
      <c r="A157" s="42" t="s">
        <v>1482</v>
      </c>
      <c r="B157" s="33" t="s">
        <v>217</v>
      </c>
      <c r="C157" s="34">
        <v>0.13498622590000001</v>
      </c>
      <c r="D157" s="11" t="str">
        <f t="shared" si="24"/>
        <v>N/A</v>
      </c>
      <c r="E157" s="34">
        <v>0.16284907439999999</v>
      </c>
      <c r="F157" s="11" t="str">
        <f t="shared" si="25"/>
        <v>N/A</v>
      </c>
      <c r="G157" s="34">
        <v>0.26579520699999998</v>
      </c>
      <c r="H157" s="11" t="str">
        <f t="shared" si="26"/>
        <v>N/A</v>
      </c>
      <c r="I157" s="12">
        <v>20.64</v>
      </c>
      <c r="J157" s="12">
        <v>63.22</v>
      </c>
      <c r="K157" s="41" t="s">
        <v>732</v>
      </c>
      <c r="L157" s="9" t="str">
        <f t="shared" si="27"/>
        <v>No</v>
      </c>
    </row>
    <row r="158" spans="1:12" x14ac:dyDescent="0.25">
      <c r="A158" s="42" t="s">
        <v>1483</v>
      </c>
      <c r="B158" s="33" t="s">
        <v>217</v>
      </c>
      <c r="C158" s="34">
        <v>1.2128087305999999</v>
      </c>
      <c r="D158" s="11" t="str">
        <f t="shared" si="24"/>
        <v>N/A</v>
      </c>
      <c r="E158" s="34">
        <v>0.79856733520000001</v>
      </c>
      <c r="F158" s="11" t="str">
        <f t="shared" si="25"/>
        <v>N/A</v>
      </c>
      <c r="G158" s="34">
        <v>0.647691872</v>
      </c>
      <c r="H158" s="11" t="str">
        <f t="shared" si="26"/>
        <v>N/A</v>
      </c>
      <c r="I158" s="12">
        <v>-34.200000000000003</v>
      </c>
      <c r="J158" s="12">
        <v>-18.899999999999999</v>
      </c>
      <c r="K158" s="41" t="s">
        <v>732</v>
      </c>
      <c r="L158" s="9" t="str">
        <f t="shared" si="27"/>
        <v>Yes</v>
      </c>
    </row>
    <row r="159" spans="1:12" x14ac:dyDescent="0.25">
      <c r="A159" s="42" t="s">
        <v>1484</v>
      </c>
      <c r="B159" s="33" t="s">
        <v>217</v>
      </c>
      <c r="C159" s="34">
        <v>251.35141431</v>
      </c>
      <c r="D159" s="11" t="str">
        <f t="shared" si="24"/>
        <v>N/A</v>
      </c>
      <c r="E159" s="34">
        <v>251.99795431000001</v>
      </c>
      <c r="F159" s="11" t="str">
        <f t="shared" si="25"/>
        <v>N/A</v>
      </c>
      <c r="G159" s="34">
        <v>246.95930032999999</v>
      </c>
      <c r="H159" s="11" t="str">
        <f t="shared" si="26"/>
        <v>N/A</v>
      </c>
      <c r="I159" s="12">
        <v>0.25719999999999998</v>
      </c>
      <c r="J159" s="12">
        <v>-2</v>
      </c>
      <c r="K159" s="41" t="s">
        <v>732</v>
      </c>
      <c r="L159" s="9" t="str">
        <f t="shared" si="27"/>
        <v>Yes</v>
      </c>
    </row>
    <row r="160" spans="1:12" x14ac:dyDescent="0.25">
      <c r="A160" s="42" t="s">
        <v>1485</v>
      </c>
      <c r="B160" s="33" t="s">
        <v>217</v>
      </c>
      <c r="C160" s="34">
        <v>246.54819699999999</v>
      </c>
      <c r="D160" s="11" t="str">
        <f t="shared" si="24"/>
        <v>N/A</v>
      </c>
      <c r="E160" s="34">
        <v>247.52750251000001</v>
      </c>
      <c r="F160" s="11" t="str">
        <f t="shared" si="25"/>
        <v>N/A</v>
      </c>
      <c r="G160" s="34">
        <v>247.88010937999999</v>
      </c>
      <c r="H160" s="11" t="str">
        <f t="shared" si="26"/>
        <v>N/A</v>
      </c>
      <c r="I160" s="12">
        <v>0.3972</v>
      </c>
      <c r="J160" s="12">
        <v>0.14249999999999999</v>
      </c>
      <c r="K160" s="41" t="s">
        <v>732</v>
      </c>
      <c r="L160" s="9" t="str">
        <f t="shared" si="27"/>
        <v>Yes</v>
      </c>
    </row>
    <row r="161" spans="1:12" x14ac:dyDescent="0.25">
      <c r="A161" s="42" t="s">
        <v>1486</v>
      </c>
      <c r="B161" s="33" t="s">
        <v>217</v>
      </c>
      <c r="C161" s="34">
        <v>270.10090280999998</v>
      </c>
      <c r="D161" s="11" t="str">
        <f t="shared" si="24"/>
        <v>N/A</v>
      </c>
      <c r="E161" s="34">
        <v>269.75519126</v>
      </c>
      <c r="F161" s="11" t="str">
        <f t="shared" si="25"/>
        <v>N/A</v>
      </c>
      <c r="G161" s="34">
        <v>244.02229654000001</v>
      </c>
      <c r="H161" s="11" t="str">
        <f t="shared" si="26"/>
        <v>N/A</v>
      </c>
      <c r="I161" s="12">
        <v>-0.128</v>
      </c>
      <c r="J161" s="12">
        <v>-9.5399999999999991</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11</v>
      </c>
      <c r="H163" s="11" t="str">
        <f t="shared" si="30"/>
        <v>N/A</v>
      </c>
      <c r="I163" s="12">
        <v>200</v>
      </c>
      <c r="J163" s="12">
        <v>-33.299999999999997</v>
      </c>
      <c r="K163" s="14" t="s">
        <v>217</v>
      </c>
      <c r="L163" s="9" t="str">
        <f t="shared" si="31"/>
        <v>N/A</v>
      </c>
    </row>
    <row r="164" spans="1:12" ht="25" x14ac:dyDescent="0.25">
      <c r="A164" s="42" t="s">
        <v>1620</v>
      </c>
      <c r="B164" s="33" t="s">
        <v>217</v>
      </c>
      <c r="C164" s="34">
        <v>0</v>
      </c>
      <c r="D164" s="11" t="str">
        <f t="shared" si="28"/>
        <v>N/A</v>
      </c>
      <c r="E164" s="34">
        <v>11</v>
      </c>
      <c r="F164" s="11" t="str">
        <f t="shared" si="29"/>
        <v>N/A</v>
      </c>
      <c r="G164" s="34">
        <v>11</v>
      </c>
      <c r="H164" s="11" t="str">
        <f t="shared" si="30"/>
        <v>N/A</v>
      </c>
      <c r="I164" s="12" t="s">
        <v>1742</v>
      </c>
      <c r="J164" s="12">
        <v>-50</v>
      </c>
      <c r="K164" s="14" t="s">
        <v>217</v>
      </c>
      <c r="L164" s="9" t="str">
        <f t="shared" si="31"/>
        <v>N/A</v>
      </c>
    </row>
    <row r="165" spans="1:12" ht="25" x14ac:dyDescent="0.25">
      <c r="A165" s="42" t="s">
        <v>1487</v>
      </c>
      <c r="B165" s="33" t="s">
        <v>217</v>
      </c>
      <c r="C165" s="34">
        <v>213</v>
      </c>
      <c r="D165" s="11" t="str">
        <f t="shared" si="28"/>
        <v>N/A</v>
      </c>
      <c r="E165" s="34">
        <v>195</v>
      </c>
      <c r="F165" s="11" t="str">
        <f t="shared" si="29"/>
        <v>N/A</v>
      </c>
      <c r="G165" s="34">
        <v>203</v>
      </c>
      <c r="H165" s="11" t="str">
        <f t="shared" si="30"/>
        <v>N/A</v>
      </c>
      <c r="I165" s="12">
        <v>-8.4499999999999993</v>
      </c>
      <c r="J165" s="12">
        <v>4.1029999999999998</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11</v>
      </c>
      <c r="H167" s="11" t="str">
        <f t="shared" si="30"/>
        <v>N/A</v>
      </c>
      <c r="I167" s="12">
        <v>-30</v>
      </c>
      <c r="J167" s="12">
        <v>-14.3</v>
      </c>
      <c r="K167" s="14" t="s">
        <v>217</v>
      </c>
      <c r="L167" s="9" t="str">
        <f t="shared" si="31"/>
        <v>N/A</v>
      </c>
    </row>
    <row r="168" spans="1:12" x14ac:dyDescent="0.25">
      <c r="A168" s="42" t="s">
        <v>125</v>
      </c>
      <c r="B168" s="33" t="s">
        <v>217</v>
      </c>
      <c r="C168" s="43">
        <v>800823</v>
      </c>
      <c r="D168" s="11" t="str">
        <f t="shared" si="28"/>
        <v>N/A</v>
      </c>
      <c r="E168" s="43">
        <v>795978</v>
      </c>
      <c r="F168" s="11" t="str">
        <f t="shared" si="29"/>
        <v>N/A</v>
      </c>
      <c r="G168" s="43">
        <v>820970</v>
      </c>
      <c r="H168" s="11" t="str">
        <f t="shared" si="30"/>
        <v>N/A</v>
      </c>
      <c r="I168" s="12">
        <v>-0.60499999999999998</v>
      </c>
      <c r="J168" s="12">
        <v>3.14</v>
      </c>
      <c r="K168" s="14" t="s">
        <v>217</v>
      </c>
      <c r="L168" s="9" t="str">
        <f t="shared" si="31"/>
        <v>N/A</v>
      </c>
    </row>
    <row r="169" spans="1:12" x14ac:dyDescent="0.25">
      <c r="A169" s="42" t="s">
        <v>1623</v>
      </c>
      <c r="B169" s="33" t="s">
        <v>217</v>
      </c>
      <c r="C169" s="43">
        <v>325379</v>
      </c>
      <c r="D169" s="11" t="str">
        <f t="shared" si="28"/>
        <v>N/A</v>
      </c>
      <c r="E169" s="43">
        <v>607441</v>
      </c>
      <c r="F169" s="11" t="str">
        <f t="shared" si="29"/>
        <v>N/A</v>
      </c>
      <c r="G169" s="43">
        <v>690082</v>
      </c>
      <c r="H169" s="11" t="str">
        <f t="shared" si="30"/>
        <v>N/A</v>
      </c>
      <c r="I169" s="12">
        <v>86.69</v>
      </c>
      <c r="J169" s="12">
        <v>13.6</v>
      </c>
      <c r="K169" s="14" t="s">
        <v>217</v>
      </c>
      <c r="L169" s="9" t="str">
        <f t="shared" si="31"/>
        <v>N/A</v>
      </c>
    </row>
    <row r="170" spans="1:12" x14ac:dyDescent="0.25">
      <c r="A170" s="42" t="s">
        <v>1380</v>
      </c>
      <c r="B170" s="33" t="s">
        <v>217</v>
      </c>
      <c r="C170" s="43">
        <v>377311</v>
      </c>
      <c r="D170" s="11" t="str">
        <f t="shared" si="28"/>
        <v>N/A</v>
      </c>
      <c r="E170" s="43">
        <v>378037</v>
      </c>
      <c r="F170" s="11" t="str">
        <f t="shared" si="29"/>
        <v>N/A</v>
      </c>
      <c r="G170" s="43">
        <v>378037</v>
      </c>
      <c r="H170" s="11" t="str">
        <f t="shared" si="30"/>
        <v>N/A</v>
      </c>
      <c r="I170" s="12">
        <v>0.19239999999999999</v>
      </c>
      <c r="J170" s="12">
        <v>0</v>
      </c>
      <c r="K170" s="14" t="s">
        <v>217</v>
      </c>
      <c r="L170" s="9" t="str">
        <f t="shared" si="31"/>
        <v>N/A</v>
      </c>
    </row>
    <row r="171" spans="1:12" x14ac:dyDescent="0.25">
      <c r="A171" s="42" t="s">
        <v>1617</v>
      </c>
      <c r="B171" s="33" t="s">
        <v>217</v>
      </c>
      <c r="C171" s="43">
        <v>71573</v>
      </c>
      <c r="D171" s="11" t="str">
        <f t="shared" si="28"/>
        <v>N/A</v>
      </c>
      <c r="E171" s="43">
        <v>194312</v>
      </c>
      <c r="F171" s="11" t="str">
        <f t="shared" si="29"/>
        <v>N/A</v>
      </c>
      <c r="G171" s="43">
        <v>79391</v>
      </c>
      <c r="H171" s="11" t="str">
        <f t="shared" si="30"/>
        <v>N/A</v>
      </c>
      <c r="I171" s="12">
        <v>171.5</v>
      </c>
      <c r="J171" s="12">
        <v>-59.1</v>
      </c>
      <c r="K171" s="14" t="s">
        <v>217</v>
      </c>
      <c r="L171" s="9" t="str">
        <f t="shared" si="31"/>
        <v>N/A</v>
      </c>
    </row>
    <row r="172" spans="1:12" x14ac:dyDescent="0.25">
      <c r="A172" s="42" t="s">
        <v>1618</v>
      </c>
      <c r="B172" s="33" t="s">
        <v>217</v>
      </c>
      <c r="C172" s="43">
        <v>728867</v>
      </c>
      <c r="D172" s="11" t="str">
        <f t="shared" si="28"/>
        <v>N/A</v>
      </c>
      <c r="E172" s="43">
        <v>795978</v>
      </c>
      <c r="F172" s="11" t="str">
        <f t="shared" si="29"/>
        <v>N/A</v>
      </c>
      <c r="G172" s="43">
        <v>820541</v>
      </c>
      <c r="H172" s="11" t="str">
        <f t="shared" si="30"/>
        <v>N/A</v>
      </c>
      <c r="I172" s="12">
        <v>9.2080000000000002</v>
      </c>
      <c r="J172" s="12">
        <v>3.0859999999999999</v>
      </c>
      <c r="K172" s="14" t="s">
        <v>217</v>
      </c>
      <c r="L172" s="9" t="str">
        <f t="shared" si="31"/>
        <v>N/A</v>
      </c>
    </row>
    <row r="173" spans="1:12" ht="25" x14ac:dyDescent="0.25">
      <c r="A173" s="42" t="s">
        <v>1381</v>
      </c>
      <c r="B173" s="33" t="s">
        <v>217</v>
      </c>
      <c r="C173" s="43">
        <v>19160</v>
      </c>
      <c r="D173" s="11" t="str">
        <f t="shared" ref="D173:D187" si="32">IF($B173="N/A","N/A",IF(C173&gt;10,"No",IF(C173&lt;-10,"No","Yes")))</f>
        <v>N/A</v>
      </c>
      <c r="E173" s="43">
        <v>26585</v>
      </c>
      <c r="F173" s="11" t="str">
        <f t="shared" ref="F173:F187" si="33">IF($B173="N/A","N/A",IF(E173&gt;10,"No",IF(E173&lt;-10,"No","Yes")))</f>
        <v>N/A</v>
      </c>
      <c r="G173" s="43">
        <v>26932</v>
      </c>
      <c r="H173" s="11" t="str">
        <f t="shared" ref="H173:H187" si="34">IF($B173="N/A","N/A",IF(G173&gt;10,"No",IF(G173&lt;-10,"No","Yes")))</f>
        <v>N/A</v>
      </c>
      <c r="I173" s="12">
        <v>38.75</v>
      </c>
      <c r="J173" s="12">
        <v>1.3049999999999999</v>
      </c>
      <c r="K173" s="41" t="s">
        <v>732</v>
      </c>
      <c r="L173" s="9" t="str">
        <f t="shared" ref="L173:L187" si="35">IF(J173="Div by 0", "N/A", IF(K173="N/A","N/A", IF(J173&gt;VALUE(MID(K173,1,2)), "No", IF(J173&lt;-1*VALUE(MID(K173,1,2)), "No", "Yes"))))</f>
        <v>Yes</v>
      </c>
    </row>
    <row r="174" spans="1:12" x14ac:dyDescent="0.25">
      <c r="A174" s="42" t="s">
        <v>649</v>
      </c>
      <c r="B174" s="33" t="s">
        <v>217</v>
      </c>
      <c r="C174" s="34">
        <v>76</v>
      </c>
      <c r="D174" s="11" t="str">
        <f t="shared" si="32"/>
        <v>N/A</v>
      </c>
      <c r="E174" s="34">
        <v>81</v>
      </c>
      <c r="F174" s="11" t="str">
        <f t="shared" si="33"/>
        <v>N/A</v>
      </c>
      <c r="G174" s="34">
        <v>84</v>
      </c>
      <c r="H174" s="11" t="str">
        <f t="shared" si="34"/>
        <v>N/A</v>
      </c>
      <c r="I174" s="12">
        <v>6.5789999999999997</v>
      </c>
      <c r="J174" s="12">
        <v>3.7040000000000002</v>
      </c>
      <c r="K174" s="41" t="s">
        <v>732</v>
      </c>
      <c r="L174" s="9" t="str">
        <f t="shared" si="35"/>
        <v>Yes</v>
      </c>
    </row>
    <row r="175" spans="1:12" x14ac:dyDescent="0.25">
      <c r="A175" s="42" t="s">
        <v>1382</v>
      </c>
      <c r="B175" s="33" t="s">
        <v>217</v>
      </c>
      <c r="C175" s="43">
        <v>252.10526315999999</v>
      </c>
      <c r="D175" s="11" t="str">
        <f t="shared" si="32"/>
        <v>N/A</v>
      </c>
      <c r="E175" s="43">
        <v>328.20987653999998</v>
      </c>
      <c r="F175" s="11" t="str">
        <f t="shared" si="33"/>
        <v>N/A</v>
      </c>
      <c r="G175" s="43">
        <v>320.61904762</v>
      </c>
      <c r="H175" s="11" t="str">
        <f t="shared" si="34"/>
        <v>N/A</v>
      </c>
      <c r="I175" s="12">
        <v>30.19</v>
      </c>
      <c r="J175" s="12">
        <v>-2.31</v>
      </c>
      <c r="K175" s="41" t="s">
        <v>732</v>
      </c>
      <c r="L175" s="9" t="str">
        <f t="shared" si="35"/>
        <v>Yes</v>
      </c>
    </row>
    <row r="176" spans="1:12" ht="25" x14ac:dyDescent="0.25">
      <c r="A176" s="42" t="s">
        <v>1383</v>
      </c>
      <c r="B176" s="33" t="s">
        <v>217</v>
      </c>
      <c r="C176" s="43">
        <v>0</v>
      </c>
      <c r="D176" s="11" t="str">
        <f t="shared" si="32"/>
        <v>N/A</v>
      </c>
      <c r="E176" s="43">
        <v>0</v>
      </c>
      <c r="F176" s="11" t="str">
        <f t="shared" si="33"/>
        <v>N/A</v>
      </c>
      <c r="G176" s="43">
        <v>0</v>
      </c>
      <c r="H176" s="11" t="str">
        <f t="shared" si="34"/>
        <v>N/A</v>
      </c>
      <c r="I176" s="12" t="s">
        <v>1742</v>
      </c>
      <c r="J176" s="12" t="s">
        <v>1742</v>
      </c>
      <c r="K176" s="41" t="s">
        <v>732</v>
      </c>
      <c r="L176" s="9" t="str">
        <f t="shared" si="35"/>
        <v>N/A</v>
      </c>
    </row>
    <row r="177" spans="1:12" x14ac:dyDescent="0.25">
      <c r="A177" s="42" t="s">
        <v>516</v>
      </c>
      <c r="B177" s="33" t="s">
        <v>217</v>
      </c>
      <c r="C177" s="34">
        <v>0</v>
      </c>
      <c r="D177" s="11" t="str">
        <f t="shared" si="32"/>
        <v>N/A</v>
      </c>
      <c r="E177" s="34">
        <v>0</v>
      </c>
      <c r="F177" s="11" t="str">
        <f t="shared" si="33"/>
        <v>N/A</v>
      </c>
      <c r="G177" s="34">
        <v>0</v>
      </c>
      <c r="H177" s="11" t="str">
        <f t="shared" si="34"/>
        <v>N/A</v>
      </c>
      <c r="I177" s="12" t="s">
        <v>1742</v>
      </c>
      <c r="J177" s="12" t="s">
        <v>1742</v>
      </c>
      <c r="K177" s="41" t="s">
        <v>732</v>
      </c>
      <c r="L177" s="9" t="str">
        <f t="shared" si="35"/>
        <v>N/A</v>
      </c>
    </row>
    <row r="178" spans="1:12" x14ac:dyDescent="0.25">
      <c r="A178" s="42" t="s">
        <v>1384</v>
      </c>
      <c r="B178" s="33" t="s">
        <v>217</v>
      </c>
      <c r="C178" s="43" t="s">
        <v>1742</v>
      </c>
      <c r="D178" s="11" t="str">
        <f t="shared" si="32"/>
        <v>N/A</v>
      </c>
      <c r="E178" s="43" t="s">
        <v>1742</v>
      </c>
      <c r="F178" s="11" t="str">
        <f t="shared" si="33"/>
        <v>N/A</v>
      </c>
      <c r="G178" s="43" t="s">
        <v>1742</v>
      </c>
      <c r="H178" s="11" t="str">
        <f t="shared" si="34"/>
        <v>N/A</v>
      </c>
      <c r="I178" s="12" t="s">
        <v>1742</v>
      </c>
      <c r="J178" s="12" t="s">
        <v>1742</v>
      </c>
      <c r="K178" s="41" t="s">
        <v>732</v>
      </c>
      <c r="L178" s="9" t="str">
        <f t="shared" si="35"/>
        <v>N/A</v>
      </c>
    </row>
    <row r="179" spans="1:12" ht="25" x14ac:dyDescent="0.25">
      <c r="A179" s="42" t="s">
        <v>1385</v>
      </c>
      <c r="B179" s="33" t="s">
        <v>217</v>
      </c>
      <c r="C179" s="43">
        <v>1946648</v>
      </c>
      <c r="D179" s="11" t="str">
        <f t="shared" si="32"/>
        <v>N/A</v>
      </c>
      <c r="E179" s="43">
        <v>2132436</v>
      </c>
      <c r="F179" s="11" t="str">
        <f t="shared" si="33"/>
        <v>N/A</v>
      </c>
      <c r="G179" s="43">
        <v>2338420</v>
      </c>
      <c r="H179" s="11" t="str">
        <f t="shared" si="34"/>
        <v>N/A</v>
      </c>
      <c r="I179" s="12">
        <v>9.5440000000000005</v>
      </c>
      <c r="J179" s="12">
        <v>9.66</v>
      </c>
      <c r="K179" s="41" t="s">
        <v>732</v>
      </c>
      <c r="L179" s="9" t="str">
        <f t="shared" si="35"/>
        <v>Yes</v>
      </c>
    </row>
    <row r="180" spans="1:12" x14ac:dyDescent="0.25">
      <c r="A180" s="42" t="s">
        <v>517</v>
      </c>
      <c r="B180" s="33" t="s">
        <v>217</v>
      </c>
      <c r="C180" s="34">
        <v>5466</v>
      </c>
      <c r="D180" s="11" t="str">
        <f t="shared" si="32"/>
        <v>N/A</v>
      </c>
      <c r="E180" s="34">
        <v>5864</v>
      </c>
      <c r="F180" s="11" t="str">
        <f t="shared" si="33"/>
        <v>N/A</v>
      </c>
      <c r="G180" s="34">
        <v>6286</v>
      </c>
      <c r="H180" s="11" t="str">
        <f t="shared" si="34"/>
        <v>N/A</v>
      </c>
      <c r="I180" s="12">
        <v>7.2809999999999997</v>
      </c>
      <c r="J180" s="12">
        <v>7.1959999999999997</v>
      </c>
      <c r="K180" s="41" t="s">
        <v>732</v>
      </c>
      <c r="L180" s="9" t="str">
        <f t="shared" si="35"/>
        <v>Yes</v>
      </c>
    </row>
    <row r="181" spans="1:12" ht="25" x14ac:dyDescent="0.25">
      <c r="A181" s="42" t="s">
        <v>1386</v>
      </c>
      <c r="B181" s="33" t="s">
        <v>217</v>
      </c>
      <c r="C181" s="43">
        <v>356.13757774999999</v>
      </c>
      <c r="D181" s="11" t="str">
        <f t="shared" si="32"/>
        <v>N/A</v>
      </c>
      <c r="E181" s="43">
        <v>363.64870395999998</v>
      </c>
      <c r="F181" s="11" t="str">
        <f t="shared" si="33"/>
        <v>N/A</v>
      </c>
      <c r="G181" s="43">
        <v>372.00445434</v>
      </c>
      <c r="H181" s="11" t="str">
        <f t="shared" si="34"/>
        <v>N/A</v>
      </c>
      <c r="I181" s="12">
        <v>2.109</v>
      </c>
      <c r="J181" s="12">
        <v>2.298</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30239613</v>
      </c>
      <c r="D185" s="11" t="str">
        <f t="shared" si="32"/>
        <v>N/A</v>
      </c>
      <c r="E185" s="43">
        <v>33612929</v>
      </c>
      <c r="F185" s="11" t="str">
        <f t="shared" si="33"/>
        <v>N/A</v>
      </c>
      <c r="G185" s="43">
        <v>37149165</v>
      </c>
      <c r="H185" s="11" t="str">
        <f t="shared" si="34"/>
        <v>N/A</v>
      </c>
      <c r="I185" s="12">
        <v>11.16</v>
      </c>
      <c r="J185" s="12">
        <v>10.52</v>
      </c>
      <c r="K185" s="41" t="s">
        <v>732</v>
      </c>
      <c r="L185" s="9" t="str">
        <f t="shared" si="35"/>
        <v>Yes</v>
      </c>
    </row>
    <row r="186" spans="1:12" ht="25" x14ac:dyDescent="0.25">
      <c r="A186" s="42" t="s">
        <v>519</v>
      </c>
      <c r="B186" s="33" t="s">
        <v>217</v>
      </c>
      <c r="C186" s="34">
        <v>2780</v>
      </c>
      <c r="D186" s="11" t="str">
        <f t="shared" si="32"/>
        <v>N/A</v>
      </c>
      <c r="E186" s="34">
        <v>2878</v>
      </c>
      <c r="F186" s="11" t="str">
        <f t="shared" si="33"/>
        <v>N/A</v>
      </c>
      <c r="G186" s="34">
        <v>2945</v>
      </c>
      <c r="H186" s="11" t="str">
        <f t="shared" si="34"/>
        <v>N/A</v>
      </c>
      <c r="I186" s="12">
        <v>3.5249999999999999</v>
      </c>
      <c r="J186" s="12">
        <v>2.3279999999999998</v>
      </c>
      <c r="K186" s="41" t="s">
        <v>732</v>
      </c>
      <c r="L186" s="9" t="str">
        <f t="shared" si="35"/>
        <v>Yes</v>
      </c>
    </row>
    <row r="187" spans="1:12" ht="25" x14ac:dyDescent="0.25">
      <c r="A187" s="42" t="s">
        <v>1390</v>
      </c>
      <c r="B187" s="33" t="s">
        <v>217</v>
      </c>
      <c r="C187" s="43">
        <v>10877.558633000001</v>
      </c>
      <c r="D187" s="11" t="str">
        <f t="shared" si="32"/>
        <v>N/A</v>
      </c>
      <c r="E187" s="43">
        <v>11679.266505</v>
      </c>
      <c r="F187" s="11" t="str">
        <f t="shared" si="33"/>
        <v>N/A</v>
      </c>
      <c r="G187" s="43">
        <v>12614.317487</v>
      </c>
      <c r="H187" s="11" t="str">
        <f t="shared" si="34"/>
        <v>N/A</v>
      </c>
      <c r="I187" s="12">
        <v>7.37</v>
      </c>
      <c r="J187" s="12">
        <v>8.0060000000000002</v>
      </c>
      <c r="K187" s="41" t="s">
        <v>732</v>
      </c>
      <c r="L187" s="9" t="str">
        <f t="shared" si="35"/>
        <v>Yes</v>
      </c>
    </row>
    <row r="188" spans="1:12" x14ac:dyDescent="0.25">
      <c r="A188" s="4" t="s">
        <v>1391</v>
      </c>
      <c r="B188" s="33" t="s">
        <v>217</v>
      </c>
      <c r="C188" s="43">
        <v>59315030</v>
      </c>
      <c r="D188" s="11" t="str">
        <f t="shared" ref="D188:D203" si="36">IF($B188="N/A","N/A",IF(C188&gt;10,"No",IF(C188&lt;-10,"No","Yes")))</f>
        <v>N/A</v>
      </c>
      <c r="E188" s="43">
        <v>62736703</v>
      </c>
      <c r="F188" s="11" t="str">
        <f t="shared" ref="F188:F203" si="37">IF($B188="N/A","N/A",IF(E188&gt;10,"No",IF(E188&lt;-10,"No","Yes")))</f>
        <v>N/A</v>
      </c>
      <c r="G188" s="43">
        <v>68937434</v>
      </c>
      <c r="H188" s="11" t="str">
        <f t="shared" ref="H188:H203" si="38">IF($B188="N/A","N/A",IF(G188&gt;10,"No",IF(G188&lt;-10,"No","Yes")))</f>
        <v>N/A</v>
      </c>
      <c r="I188" s="12">
        <v>5.7690000000000001</v>
      </c>
      <c r="J188" s="12">
        <v>9.8840000000000003</v>
      </c>
      <c r="K188" s="41" t="s">
        <v>732</v>
      </c>
      <c r="L188" s="9" t="str">
        <f t="shared" ref="L188:L203" si="39">IF(J188="Div by 0", "N/A", IF(K188="N/A","N/A", IF(J188&gt;VALUE(MID(K188,1,2)), "No", IF(J188&lt;-1*VALUE(MID(K188,1,2)), "No", "Yes"))))</f>
        <v>Yes</v>
      </c>
    </row>
    <row r="189" spans="1:12" x14ac:dyDescent="0.25">
      <c r="A189" s="4" t="s">
        <v>1488</v>
      </c>
      <c r="B189" s="33" t="s">
        <v>217</v>
      </c>
      <c r="C189" s="34">
        <v>4976</v>
      </c>
      <c r="D189" s="11" t="str">
        <f t="shared" si="36"/>
        <v>N/A</v>
      </c>
      <c r="E189" s="34">
        <v>5415</v>
      </c>
      <c r="F189" s="11" t="str">
        <f t="shared" si="37"/>
        <v>N/A</v>
      </c>
      <c r="G189" s="34">
        <v>5730</v>
      </c>
      <c r="H189" s="11" t="str">
        <f t="shared" si="38"/>
        <v>N/A</v>
      </c>
      <c r="I189" s="12">
        <v>8.8219999999999992</v>
      </c>
      <c r="J189" s="12">
        <v>5.8170000000000002</v>
      </c>
      <c r="K189" s="41" t="s">
        <v>732</v>
      </c>
      <c r="L189" s="9" t="str">
        <f t="shared" si="39"/>
        <v>Yes</v>
      </c>
    </row>
    <row r="190" spans="1:12" x14ac:dyDescent="0.25">
      <c r="A190" s="4" t="s">
        <v>1489</v>
      </c>
      <c r="B190" s="33" t="s">
        <v>217</v>
      </c>
      <c r="C190" s="43">
        <v>11920.223071</v>
      </c>
      <c r="D190" s="11" t="str">
        <f t="shared" si="36"/>
        <v>N/A</v>
      </c>
      <c r="E190" s="43">
        <v>11585.725392</v>
      </c>
      <c r="F190" s="11" t="str">
        <f t="shared" si="37"/>
        <v>N/A</v>
      </c>
      <c r="G190" s="43">
        <v>12030.965794</v>
      </c>
      <c r="H190" s="11" t="str">
        <f t="shared" si="38"/>
        <v>N/A</v>
      </c>
      <c r="I190" s="12">
        <v>-2.81</v>
      </c>
      <c r="J190" s="12">
        <v>3.843</v>
      </c>
      <c r="K190" s="41" t="s">
        <v>732</v>
      </c>
      <c r="L190" s="9" t="str">
        <f t="shared" si="39"/>
        <v>Yes</v>
      </c>
    </row>
    <row r="191" spans="1:12" x14ac:dyDescent="0.25">
      <c r="A191" s="4" t="s">
        <v>1490</v>
      </c>
      <c r="B191" s="33" t="s">
        <v>217</v>
      </c>
      <c r="C191" s="43">
        <v>10761.319235000001</v>
      </c>
      <c r="D191" s="11" t="str">
        <f t="shared" si="36"/>
        <v>N/A</v>
      </c>
      <c r="E191" s="43">
        <v>10106.841385</v>
      </c>
      <c r="F191" s="11" t="str">
        <f t="shared" si="37"/>
        <v>N/A</v>
      </c>
      <c r="G191" s="43">
        <v>10845.863708999999</v>
      </c>
      <c r="H191" s="11" t="str">
        <f t="shared" si="38"/>
        <v>N/A</v>
      </c>
      <c r="I191" s="12">
        <v>-6.08</v>
      </c>
      <c r="J191" s="12">
        <v>7.3120000000000003</v>
      </c>
      <c r="K191" s="41" t="s">
        <v>732</v>
      </c>
      <c r="L191" s="9" t="str">
        <f t="shared" si="39"/>
        <v>Yes</v>
      </c>
    </row>
    <row r="192" spans="1:12" x14ac:dyDescent="0.25">
      <c r="A192" s="4" t="s">
        <v>1491</v>
      </c>
      <c r="B192" s="33" t="s">
        <v>217</v>
      </c>
      <c r="C192" s="43">
        <v>12729.168739000001</v>
      </c>
      <c r="D192" s="11" t="str">
        <f t="shared" si="36"/>
        <v>N/A</v>
      </c>
      <c r="E192" s="43">
        <v>12724.065381</v>
      </c>
      <c r="F192" s="11" t="str">
        <f t="shared" si="37"/>
        <v>N/A</v>
      </c>
      <c r="G192" s="43">
        <v>12970.219383</v>
      </c>
      <c r="H192" s="11" t="str">
        <f t="shared" si="38"/>
        <v>N/A</v>
      </c>
      <c r="I192" s="12">
        <v>-0.04</v>
      </c>
      <c r="J192" s="12">
        <v>1.9350000000000001</v>
      </c>
      <c r="K192" s="41" t="s">
        <v>732</v>
      </c>
      <c r="L192" s="9" t="str">
        <f t="shared" si="39"/>
        <v>Yes</v>
      </c>
    </row>
    <row r="193" spans="1:12" x14ac:dyDescent="0.25">
      <c r="A193" s="42" t="s">
        <v>1492</v>
      </c>
      <c r="B193" s="33" t="s">
        <v>217</v>
      </c>
      <c r="C193" s="9">
        <v>14.391485423000001</v>
      </c>
      <c r="D193" s="11" t="str">
        <f t="shared" si="36"/>
        <v>N/A</v>
      </c>
      <c r="E193" s="9">
        <v>14.602378448</v>
      </c>
      <c r="F193" s="11" t="str">
        <f t="shared" si="37"/>
        <v>N/A</v>
      </c>
      <c r="G193" s="9">
        <v>14.783663149000001</v>
      </c>
      <c r="H193" s="11" t="str">
        <f t="shared" si="38"/>
        <v>N/A</v>
      </c>
      <c r="I193" s="12">
        <v>1.4650000000000001</v>
      </c>
      <c r="J193" s="12">
        <v>1.2410000000000001</v>
      </c>
      <c r="K193" s="41" t="s">
        <v>732</v>
      </c>
      <c r="L193" s="9" t="str">
        <f t="shared" si="39"/>
        <v>Yes</v>
      </c>
    </row>
    <row r="194" spans="1:12" x14ac:dyDescent="0.25">
      <c r="A194" s="42" t="s">
        <v>1493</v>
      </c>
      <c r="B194" s="33" t="s">
        <v>217</v>
      </c>
      <c r="C194" s="9">
        <v>12.822830579</v>
      </c>
      <c r="D194" s="11" t="str">
        <f t="shared" si="36"/>
        <v>N/A</v>
      </c>
      <c r="E194" s="9">
        <v>13.351218677</v>
      </c>
      <c r="F194" s="11" t="str">
        <f t="shared" si="37"/>
        <v>N/A</v>
      </c>
      <c r="G194" s="9">
        <v>13.910046144000001</v>
      </c>
      <c r="H194" s="11" t="str">
        <f t="shared" si="38"/>
        <v>N/A</v>
      </c>
      <c r="I194" s="12">
        <v>4.1210000000000004</v>
      </c>
      <c r="J194" s="12">
        <v>4.1859999999999999</v>
      </c>
      <c r="K194" s="41" t="s">
        <v>732</v>
      </c>
      <c r="L194" s="9" t="str">
        <f t="shared" si="39"/>
        <v>Yes</v>
      </c>
    </row>
    <row r="195" spans="1:12" x14ac:dyDescent="0.25">
      <c r="A195" s="42" t="s">
        <v>1494</v>
      </c>
      <c r="B195" s="33" t="s">
        <v>217</v>
      </c>
      <c r="C195" s="9">
        <v>16.752069373000001</v>
      </c>
      <c r="D195" s="11" t="str">
        <f t="shared" si="36"/>
        <v>N/A</v>
      </c>
      <c r="E195" s="9">
        <v>17.019027483999999</v>
      </c>
      <c r="F195" s="11" t="str">
        <f t="shared" si="37"/>
        <v>N/A</v>
      </c>
      <c r="G195" s="9">
        <v>17.235082443</v>
      </c>
      <c r="H195" s="11" t="str">
        <f t="shared" si="38"/>
        <v>N/A</v>
      </c>
      <c r="I195" s="12">
        <v>1.5940000000000001</v>
      </c>
      <c r="J195" s="12">
        <v>1.2689999999999999</v>
      </c>
      <c r="K195" s="41" t="s">
        <v>732</v>
      </c>
      <c r="L195" s="9" t="str">
        <f t="shared" si="39"/>
        <v>Yes</v>
      </c>
    </row>
    <row r="196" spans="1:12" x14ac:dyDescent="0.25">
      <c r="A196" s="4" t="s">
        <v>1403</v>
      </c>
      <c r="B196" s="33" t="s">
        <v>217</v>
      </c>
      <c r="C196" s="43">
        <v>30239613</v>
      </c>
      <c r="D196" s="11" t="str">
        <f t="shared" si="36"/>
        <v>N/A</v>
      </c>
      <c r="E196" s="43">
        <v>33612929</v>
      </c>
      <c r="F196" s="11" t="str">
        <f t="shared" si="37"/>
        <v>N/A</v>
      </c>
      <c r="G196" s="43">
        <v>37149165</v>
      </c>
      <c r="H196" s="11" t="str">
        <f t="shared" si="38"/>
        <v>N/A</v>
      </c>
      <c r="I196" s="12">
        <v>11.16</v>
      </c>
      <c r="J196" s="12">
        <v>10.52</v>
      </c>
      <c r="K196" s="41" t="s">
        <v>732</v>
      </c>
      <c r="L196" s="9" t="str">
        <f t="shared" si="39"/>
        <v>Yes</v>
      </c>
    </row>
    <row r="197" spans="1:12" x14ac:dyDescent="0.25">
      <c r="A197" s="4" t="s">
        <v>1495</v>
      </c>
      <c r="B197" s="33" t="s">
        <v>217</v>
      </c>
      <c r="C197" s="34">
        <v>2780</v>
      </c>
      <c r="D197" s="11" t="str">
        <f t="shared" si="36"/>
        <v>N/A</v>
      </c>
      <c r="E197" s="34">
        <v>2878</v>
      </c>
      <c r="F197" s="11" t="str">
        <f t="shared" si="37"/>
        <v>N/A</v>
      </c>
      <c r="G197" s="34">
        <v>2945</v>
      </c>
      <c r="H197" s="11" t="str">
        <f t="shared" si="38"/>
        <v>N/A</v>
      </c>
      <c r="I197" s="12">
        <v>3.5249999999999999</v>
      </c>
      <c r="J197" s="12">
        <v>2.3279999999999998</v>
      </c>
      <c r="K197" s="41" t="s">
        <v>732</v>
      </c>
      <c r="L197" s="9" t="str">
        <f t="shared" si="39"/>
        <v>Yes</v>
      </c>
    </row>
    <row r="198" spans="1:12" ht="25" x14ac:dyDescent="0.25">
      <c r="A198" s="4" t="s">
        <v>1496</v>
      </c>
      <c r="B198" s="33" t="s">
        <v>217</v>
      </c>
      <c r="C198" s="43">
        <v>10877.558633000001</v>
      </c>
      <c r="D198" s="11" t="str">
        <f t="shared" si="36"/>
        <v>N/A</v>
      </c>
      <c r="E198" s="43">
        <v>11679.266505</v>
      </c>
      <c r="F198" s="11" t="str">
        <f t="shared" si="37"/>
        <v>N/A</v>
      </c>
      <c r="G198" s="43">
        <v>12614.317487</v>
      </c>
      <c r="H198" s="11" t="str">
        <f t="shared" si="38"/>
        <v>N/A</v>
      </c>
      <c r="I198" s="12">
        <v>7.37</v>
      </c>
      <c r="J198" s="12">
        <v>8.0060000000000002</v>
      </c>
      <c r="K198" s="41" t="s">
        <v>732</v>
      </c>
      <c r="L198" s="9" t="str">
        <f t="shared" si="39"/>
        <v>Yes</v>
      </c>
    </row>
    <row r="199" spans="1:12" ht="25" x14ac:dyDescent="0.25">
      <c r="A199" s="4" t="s">
        <v>1497</v>
      </c>
      <c r="B199" s="33" t="s">
        <v>217</v>
      </c>
      <c r="C199" s="43">
        <v>10544.930412</v>
      </c>
      <c r="D199" s="11" t="str">
        <f t="shared" si="36"/>
        <v>N/A</v>
      </c>
      <c r="E199" s="43">
        <v>11173.30413</v>
      </c>
      <c r="F199" s="11" t="str">
        <f t="shared" si="37"/>
        <v>N/A</v>
      </c>
      <c r="G199" s="43">
        <v>12180.093258000001</v>
      </c>
      <c r="H199" s="11" t="str">
        <f t="shared" si="38"/>
        <v>N/A</v>
      </c>
      <c r="I199" s="12">
        <v>5.9589999999999996</v>
      </c>
      <c r="J199" s="12">
        <v>9.0109999999999992</v>
      </c>
      <c r="K199" s="41" t="s">
        <v>732</v>
      </c>
      <c r="L199" s="9" t="str">
        <f t="shared" si="39"/>
        <v>Yes</v>
      </c>
    </row>
    <row r="200" spans="1:12" ht="25" x14ac:dyDescent="0.25">
      <c r="A200" s="4" t="s">
        <v>1498</v>
      </c>
      <c r="B200" s="33" t="s">
        <v>217</v>
      </c>
      <c r="C200" s="43">
        <v>11306.11529</v>
      </c>
      <c r="D200" s="11" t="str">
        <f t="shared" si="36"/>
        <v>N/A</v>
      </c>
      <c r="E200" s="43">
        <v>12274.191038000001</v>
      </c>
      <c r="F200" s="11" t="str">
        <f t="shared" si="37"/>
        <v>N/A</v>
      </c>
      <c r="G200" s="43">
        <v>13147.662202</v>
      </c>
      <c r="H200" s="11" t="str">
        <f t="shared" si="38"/>
        <v>N/A</v>
      </c>
      <c r="I200" s="12">
        <v>8.5619999999999994</v>
      </c>
      <c r="J200" s="12">
        <v>7.1159999999999997</v>
      </c>
      <c r="K200" s="41" t="s">
        <v>732</v>
      </c>
      <c r="L200" s="9" t="str">
        <f t="shared" si="39"/>
        <v>Yes</v>
      </c>
    </row>
    <row r="201" spans="1:12" ht="25" x14ac:dyDescent="0.25">
      <c r="A201" s="4" t="s">
        <v>1499</v>
      </c>
      <c r="B201" s="33" t="s">
        <v>217</v>
      </c>
      <c r="C201" s="9">
        <v>8.0402591392999998</v>
      </c>
      <c r="D201" s="11" t="str">
        <f t="shared" si="36"/>
        <v>N/A</v>
      </c>
      <c r="E201" s="9">
        <v>7.7609686378999996</v>
      </c>
      <c r="F201" s="11" t="str">
        <f t="shared" si="37"/>
        <v>N/A</v>
      </c>
      <c r="G201" s="9">
        <v>7.5982352486</v>
      </c>
      <c r="H201" s="11" t="str">
        <f t="shared" si="38"/>
        <v>N/A</v>
      </c>
      <c r="I201" s="12">
        <v>-3.47</v>
      </c>
      <c r="J201" s="12">
        <v>-2.1</v>
      </c>
      <c r="K201" s="41" t="s">
        <v>732</v>
      </c>
      <c r="L201" s="9" t="str">
        <f t="shared" si="39"/>
        <v>Yes</v>
      </c>
    </row>
    <row r="202" spans="1:12" ht="25" x14ac:dyDescent="0.25">
      <c r="A202" s="4" t="s">
        <v>1500</v>
      </c>
      <c r="B202" s="33" t="s">
        <v>217</v>
      </c>
      <c r="C202" s="9">
        <v>10.020661156999999</v>
      </c>
      <c r="D202" s="11" t="str">
        <f t="shared" si="36"/>
        <v>N/A</v>
      </c>
      <c r="E202" s="9">
        <v>9.1215252012000008</v>
      </c>
      <c r="F202" s="11" t="str">
        <f t="shared" si="37"/>
        <v>N/A</v>
      </c>
      <c r="G202" s="9">
        <v>8.8230388614000006</v>
      </c>
      <c r="H202" s="11" t="str">
        <f t="shared" si="38"/>
        <v>N/A</v>
      </c>
      <c r="I202" s="12">
        <v>-8.9700000000000006</v>
      </c>
      <c r="J202" s="12">
        <v>-3.27</v>
      </c>
      <c r="K202" s="41" t="s">
        <v>732</v>
      </c>
      <c r="L202" s="9" t="str">
        <f t="shared" si="39"/>
        <v>Yes</v>
      </c>
    </row>
    <row r="203" spans="1:12" ht="25" x14ac:dyDescent="0.25">
      <c r="A203" s="4" t="s">
        <v>1501</v>
      </c>
      <c r="B203" s="33" t="s">
        <v>217</v>
      </c>
      <c r="C203" s="9">
        <v>6.8866490230000004</v>
      </c>
      <c r="D203" s="11" t="str">
        <f t="shared" si="36"/>
        <v>N/A</v>
      </c>
      <c r="E203" s="9">
        <v>7.0768888393999996</v>
      </c>
      <c r="F203" s="11" t="str">
        <f t="shared" si="37"/>
        <v>N/A</v>
      </c>
      <c r="G203" s="9">
        <v>7.2184327837</v>
      </c>
      <c r="H203" s="11" t="str">
        <f t="shared" si="38"/>
        <v>N/A</v>
      </c>
      <c r="I203" s="12">
        <v>2.762</v>
      </c>
      <c r="J203" s="12">
        <v>2</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62808</v>
      </c>
      <c r="D6" s="11" t="str">
        <f>IF($B6="N/A","N/A",IF(C6&gt;10,"No",IF(C6&lt;-10,"No","Yes")))</f>
        <v>N/A</v>
      </c>
      <c r="E6" s="34">
        <v>72664</v>
      </c>
      <c r="F6" s="11" t="str">
        <f>IF($B6="N/A","N/A",IF(E6&gt;10,"No",IF(E6&lt;-10,"No","Yes")))</f>
        <v>N/A</v>
      </c>
      <c r="G6" s="34">
        <v>79955</v>
      </c>
      <c r="H6" s="11" t="str">
        <f>IF($B6="N/A","N/A",IF(G6&gt;10,"No",IF(G6&lt;-10,"No","Yes")))</f>
        <v>N/A</v>
      </c>
      <c r="I6" s="12">
        <v>15.69</v>
      </c>
      <c r="J6" s="12">
        <v>10.029999999999999</v>
      </c>
      <c r="K6" s="41" t="s">
        <v>732</v>
      </c>
      <c r="L6" s="9" t="str">
        <f t="shared" ref="L6:L46" si="0">IF(J6="Div by 0", "N/A", IF(K6="N/A","N/A", IF(J6&gt;VALUE(MID(K6,1,2)), "No", IF(J6&lt;-1*VALUE(MID(K6,1,2)), "No", "Yes"))))</f>
        <v>Yes</v>
      </c>
    </row>
    <row r="7" spans="1:12" x14ac:dyDescent="0.25">
      <c r="A7" s="42" t="s">
        <v>10</v>
      </c>
      <c r="B7" s="33" t="s">
        <v>217</v>
      </c>
      <c r="C7" s="34">
        <v>55548</v>
      </c>
      <c r="D7" s="11" t="str">
        <f>IF($B7="N/A","N/A",IF(C7&gt;10,"No",IF(C7&lt;-10,"No","Yes")))</f>
        <v>N/A</v>
      </c>
      <c r="E7" s="34">
        <v>54838</v>
      </c>
      <c r="F7" s="11" t="str">
        <f>IF($B7="N/A","N/A",IF(E7&gt;10,"No",IF(E7&lt;-10,"No","Yes")))</f>
        <v>N/A</v>
      </c>
      <c r="G7" s="34">
        <v>62500</v>
      </c>
      <c r="H7" s="11" t="str">
        <f>IF($B7="N/A","N/A",IF(G7&gt;10,"No",IF(G7&lt;-10,"No","Yes")))</f>
        <v>N/A</v>
      </c>
      <c r="I7" s="12">
        <v>-1.28</v>
      </c>
      <c r="J7" s="12">
        <v>13.97</v>
      </c>
      <c r="K7" s="41" t="s">
        <v>732</v>
      </c>
      <c r="L7" s="9" t="str">
        <f t="shared" si="0"/>
        <v>Yes</v>
      </c>
    </row>
    <row r="8" spans="1:12" x14ac:dyDescent="0.25">
      <c r="A8" s="42" t="s">
        <v>91</v>
      </c>
      <c r="B8" s="9" t="s">
        <v>301</v>
      </c>
      <c r="C8" s="8">
        <v>88.440962935000002</v>
      </c>
      <c r="D8" s="11" t="str">
        <f>IF($B8="N/A","N/A",IF(C8&gt;90,"No",IF(C8&lt;65,"No","Yes")))</f>
        <v>Yes</v>
      </c>
      <c r="E8" s="8">
        <v>75.467907079</v>
      </c>
      <c r="F8" s="11" t="str">
        <f>IF($B8="N/A","N/A",IF(E8&gt;90,"No",IF(E8&lt;65,"No","Yes")))</f>
        <v>Yes</v>
      </c>
      <c r="G8" s="8">
        <v>78.168970045999998</v>
      </c>
      <c r="H8" s="11" t="str">
        <f>IF($B8="N/A","N/A",IF(G8&gt;90,"No",IF(G8&lt;65,"No","Yes")))</f>
        <v>Yes</v>
      </c>
      <c r="I8" s="12">
        <v>-14.7</v>
      </c>
      <c r="J8" s="12">
        <v>3.5790000000000002</v>
      </c>
      <c r="K8" s="41" t="s">
        <v>732</v>
      </c>
      <c r="L8" s="9" t="str">
        <f t="shared" si="0"/>
        <v>Yes</v>
      </c>
    </row>
    <row r="9" spans="1:12" x14ac:dyDescent="0.25">
      <c r="A9" s="42" t="s">
        <v>92</v>
      </c>
      <c r="B9" s="9" t="s">
        <v>302</v>
      </c>
      <c r="C9" s="8">
        <v>92.795600367000006</v>
      </c>
      <c r="D9" s="11" t="str">
        <f>IF($B9="N/A","N/A",IF(C9&gt;100,"No",IF(C9&lt;90,"No","Yes")))</f>
        <v>Yes</v>
      </c>
      <c r="E9" s="8">
        <v>77.202961801000001</v>
      </c>
      <c r="F9" s="11" t="str">
        <f>IF($B9="N/A","N/A",IF(E9&gt;100,"No",IF(E9&lt;90,"No","Yes")))</f>
        <v>No</v>
      </c>
      <c r="G9" s="8">
        <v>78.804735416</v>
      </c>
      <c r="H9" s="11" t="str">
        <f>IF($B9="N/A","N/A",IF(G9&gt;100,"No",IF(G9&lt;90,"No","Yes")))</f>
        <v>No</v>
      </c>
      <c r="I9" s="12">
        <v>-16.8</v>
      </c>
      <c r="J9" s="12">
        <v>2.0750000000000002</v>
      </c>
      <c r="K9" s="41" t="s">
        <v>732</v>
      </c>
      <c r="L9" s="9" t="str">
        <f t="shared" si="0"/>
        <v>Yes</v>
      </c>
    </row>
    <row r="10" spans="1:12" x14ac:dyDescent="0.25">
      <c r="A10" s="42" t="s">
        <v>93</v>
      </c>
      <c r="B10" s="9" t="s">
        <v>303</v>
      </c>
      <c r="C10" s="8">
        <v>91.160551581999997</v>
      </c>
      <c r="D10" s="11" t="str">
        <f>IF($B10="N/A","N/A",IF(C10&gt;100,"No",IF(C10&lt;85,"No","Yes")))</f>
        <v>Yes</v>
      </c>
      <c r="E10" s="8">
        <v>81.272314183999995</v>
      </c>
      <c r="F10" s="11" t="str">
        <f>IF($B10="N/A","N/A",IF(E10&gt;100,"No",IF(E10&lt;85,"No","Yes")))</f>
        <v>No</v>
      </c>
      <c r="G10" s="8">
        <v>82.680631048999999</v>
      </c>
      <c r="H10" s="11" t="str">
        <f>IF($B10="N/A","N/A",IF(G10&gt;100,"No",IF(G10&lt;85,"No","Yes")))</f>
        <v>No</v>
      </c>
      <c r="I10" s="12">
        <v>-10.8</v>
      </c>
      <c r="J10" s="12">
        <v>1.7330000000000001</v>
      </c>
      <c r="K10" s="41" t="s">
        <v>732</v>
      </c>
      <c r="L10" s="9" t="str">
        <f t="shared" si="0"/>
        <v>Yes</v>
      </c>
    </row>
    <row r="11" spans="1:12" x14ac:dyDescent="0.25">
      <c r="A11" s="42" t="s">
        <v>94</v>
      </c>
      <c r="B11" s="9" t="s">
        <v>304</v>
      </c>
      <c r="C11" s="8">
        <v>70.066678680999999</v>
      </c>
      <c r="D11" s="11" t="str">
        <f>IF($B11="N/A","N/A",IF(C11&gt;100,"No",IF(C11&lt;80,"No","Yes")))</f>
        <v>No</v>
      </c>
      <c r="E11" s="8">
        <v>57.894110648000002</v>
      </c>
      <c r="F11" s="11" t="str">
        <f>IF($B11="N/A","N/A",IF(E11&gt;100,"No",IF(E11&lt;80,"No","Yes")))</f>
        <v>No</v>
      </c>
      <c r="G11" s="8">
        <v>64.849789607999995</v>
      </c>
      <c r="H11" s="11" t="str">
        <f>IF($B11="N/A","N/A",IF(G11&gt;100,"No",IF(G11&lt;80,"No","Yes")))</f>
        <v>No</v>
      </c>
      <c r="I11" s="12">
        <v>-17.399999999999999</v>
      </c>
      <c r="J11" s="12">
        <v>12.01</v>
      </c>
      <c r="K11" s="41" t="s">
        <v>732</v>
      </c>
      <c r="L11" s="9" t="str">
        <f t="shared" si="0"/>
        <v>Yes</v>
      </c>
    </row>
    <row r="12" spans="1:12" x14ac:dyDescent="0.25">
      <c r="A12" s="42" t="s">
        <v>95</v>
      </c>
      <c r="B12" s="9" t="s">
        <v>304</v>
      </c>
      <c r="C12" s="8">
        <v>71.650109037999997</v>
      </c>
      <c r="D12" s="11" t="str">
        <f>IF($B12="N/A","N/A",IF(C12&gt;100,"No",IF(C12&lt;80,"No","Yes")))</f>
        <v>No</v>
      </c>
      <c r="E12" s="8">
        <v>60.632434001</v>
      </c>
      <c r="F12" s="11" t="str">
        <f>IF($B12="N/A","N/A",IF(E12&gt;100,"No",IF(E12&lt;80,"No","Yes")))</f>
        <v>No</v>
      </c>
      <c r="G12" s="8">
        <v>73.853294503000001</v>
      </c>
      <c r="H12" s="11" t="str">
        <f>IF($B12="N/A","N/A",IF(G12&gt;100,"No",IF(G12&lt;80,"No","Yes")))</f>
        <v>No</v>
      </c>
      <c r="I12" s="12">
        <v>-15.4</v>
      </c>
      <c r="J12" s="12">
        <v>21.8</v>
      </c>
      <c r="K12" s="41" t="s">
        <v>732</v>
      </c>
      <c r="L12" s="9" t="str">
        <f t="shared" si="0"/>
        <v>Yes</v>
      </c>
    </row>
    <row r="13" spans="1:12" x14ac:dyDescent="0.25">
      <c r="A13" s="3" t="s">
        <v>96</v>
      </c>
      <c r="B13" s="33" t="s">
        <v>217</v>
      </c>
      <c r="C13" s="34">
        <v>54515.83</v>
      </c>
      <c r="D13" s="11" t="str">
        <f t="shared" ref="D13:D44" si="1">IF($B13="N/A","N/A",IF(C13&gt;10,"No",IF(C13&lt;-10,"No","Yes")))</f>
        <v>N/A</v>
      </c>
      <c r="E13" s="34">
        <v>59450.42</v>
      </c>
      <c r="F13" s="11" t="str">
        <f t="shared" ref="F13:F44" si="2">IF($B13="N/A","N/A",IF(E13&gt;10,"No",IF(E13&lt;-10,"No","Yes")))</f>
        <v>N/A</v>
      </c>
      <c r="G13" s="34">
        <v>65971.039999999994</v>
      </c>
      <c r="H13" s="11" t="str">
        <f t="shared" ref="H13:H44" si="3">IF($B13="N/A","N/A",IF(G13&gt;10,"No",IF(G13&lt;-10,"No","Yes")))</f>
        <v>N/A</v>
      </c>
      <c r="I13" s="12">
        <v>9.0519999999999996</v>
      </c>
      <c r="J13" s="12">
        <v>10.97</v>
      </c>
      <c r="K13" s="41" t="s">
        <v>732</v>
      </c>
      <c r="L13" s="9" t="str">
        <f t="shared" si="0"/>
        <v>Yes</v>
      </c>
    </row>
    <row r="14" spans="1:12" x14ac:dyDescent="0.25">
      <c r="A14" s="3" t="s">
        <v>100</v>
      </c>
      <c r="B14" s="33" t="s">
        <v>217</v>
      </c>
      <c r="C14" s="34">
        <v>16365</v>
      </c>
      <c r="D14" s="11" t="str">
        <f t="shared" si="1"/>
        <v>N/A</v>
      </c>
      <c r="E14" s="34">
        <v>20393</v>
      </c>
      <c r="F14" s="11" t="str">
        <f t="shared" si="2"/>
        <v>N/A</v>
      </c>
      <c r="G14" s="34">
        <v>21033</v>
      </c>
      <c r="H14" s="11" t="str">
        <f t="shared" si="3"/>
        <v>N/A</v>
      </c>
      <c r="I14" s="12">
        <v>24.61</v>
      </c>
      <c r="J14" s="12">
        <v>3.1379999999999999</v>
      </c>
      <c r="K14" s="41" t="s">
        <v>732</v>
      </c>
      <c r="L14" s="9" t="str">
        <f t="shared" si="0"/>
        <v>Yes</v>
      </c>
    </row>
    <row r="15" spans="1:12" x14ac:dyDescent="0.25">
      <c r="A15" s="3" t="s">
        <v>983</v>
      </c>
      <c r="B15" s="33" t="s">
        <v>217</v>
      </c>
      <c r="C15" s="34">
        <v>4315</v>
      </c>
      <c r="D15" s="11" t="str">
        <f t="shared" si="1"/>
        <v>N/A</v>
      </c>
      <c r="E15" s="34">
        <v>4102</v>
      </c>
      <c r="F15" s="11" t="str">
        <f t="shared" si="2"/>
        <v>N/A</v>
      </c>
      <c r="G15" s="34">
        <v>4008</v>
      </c>
      <c r="H15" s="11" t="str">
        <f t="shared" si="3"/>
        <v>N/A</v>
      </c>
      <c r="I15" s="12">
        <v>-4.9400000000000004</v>
      </c>
      <c r="J15" s="12">
        <v>-2.29</v>
      </c>
      <c r="K15" s="41" t="s">
        <v>732</v>
      </c>
      <c r="L15" s="9" t="str">
        <f t="shared" si="0"/>
        <v>Yes</v>
      </c>
    </row>
    <row r="16" spans="1:12" x14ac:dyDescent="0.25">
      <c r="A16" s="3" t="s">
        <v>984</v>
      </c>
      <c r="B16" s="33" t="s">
        <v>217</v>
      </c>
      <c r="C16" s="34">
        <v>3221</v>
      </c>
      <c r="D16" s="11" t="str">
        <f t="shared" si="1"/>
        <v>N/A</v>
      </c>
      <c r="E16" s="34">
        <v>3216</v>
      </c>
      <c r="F16" s="11" t="str">
        <f t="shared" si="2"/>
        <v>N/A</v>
      </c>
      <c r="G16" s="34">
        <v>3228</v>
      </c>
      <c r="H16" s="11" t="str">
        <f t="shared" si="3"/>
        <v>N/A</v>
      </c>
      <c r="I16" s="12">
        <v>-0.155</v>
      </c>
      <c r="J16" s="12">
        <v>0.37309999999999999</v>
      </c>
      <c r="K16" s="41" t="s">
        <v>732</v>
      </c>
      <c r="L16" s="9" t="str">
        <f t="shared" si="0"/>
        <v>Yes</v>
      </c>
    </row>
    <row r="17" spans="1:12" x14ac:dyDescent="0.25">
      <c r="A17" s="3" t="s">
        <v>985</v>
      </c>
      <c r="B17" s="33" t="s">
        <v>217</v>
      </c>
      <c r="C17" s="34">
        <v>205</v>
      </c>
      <c r="D17" s="11" t="str">
        <f t="shared" si="1"/>
        <v>N/A</v>
      </c>
      <c r="E17" s="34">
        <v>221</v>
      </c>
      <c r="F17" s="11" t="str">
        <f t="shared" si="2"/>
        <v>N/A</v>
      </c>
      <c r="G17" s="34">
        <v>217</v>
      </c>
      <c r="H17" s="11" t="str">
        <f t="shared" si="3"/>
        <v>N/A</v>
      </c>
      <c r="I17" s="12">
        <v>7.8049999999999997</v>
      </c>
      <c r="J17" s="12">
        <v>-1.81</v>
      </c>
      <c r="K17" s="41" t="s">
        <v>732</v>
      </c>
      <c r="L17" s="9" t="str">
        <f t="shared" si="0"/>
        <v>Yes</v>
      </c>
    </row>
    <row r="18" spans="1:12" x14ac:dyDescent="0.25">
      <c r="A18" s="3" t="s">
        <v>986</v>
      </c>
      <c r="B18" s="33" t="s">
        <v>217</v>
      </c>
      <c r="C18" s="34">
        <v>8624</v>
      </c>
      <c r="D18" s="11" t="str">
        <f t="shared" si="1"/>
        <v>N/A</v>
      </c>
      <c r="E18" s="34">
        <v>8683</v>
      </c>
      <c r="F18" s="11" t="str">
        <f t="shared" si="2"/>
        <v>N/A</v>
      </c>
      <c r="G18" s="34">
        <v>8917</v>
      </c>
      <c r="H18" s="11" t="str">
        <f t="shared" si="3"/>
        <v>N/A</v>
      </c>
      <c r="I18" s="12">
        <v>0.68410000000000004</v>
      </c>
      <c r="J18" s="12">
        <v>2.6949999999999998</v>
      </c>
      <c r="K18" s="41" t="s">
        <v>732</v>
      </c>
      <c r="L18" s="9" t="str">
        <f t="shared" si="0"/>
        <v>Yes</v>
      </c>
    </row>
    <row r="19" spans="1:12" x14ac:dyDescent="0.25">
      <c r="A19" s="3" t="s">
        <v>987</v>
      </c>
      <c r="B19" s="33" t="s">
        <v>217</v>
      </c>
      <c r="C19" s="34">
        <v>0</v>
      </c>
      <c r="D19" s="11" t="str">
        <f t="shared" si="1"/>
        <v>N/A</v>
      </c>
      <c r="E19" s="34">
        <v>4171</v>
      </c>
      <c r="F19" s="11" t="str">
        <f t="shared" si="2"/>
        <v>N/A</v>
      </c>
      <c r="G19" s="34">
        <v>4663</v>
      </c>
      <c r="H19" s="11" t="str">
        <f t="shared" si="3"/>
        <v>N/A</v>
      </c>
      <c r="I19" s="12" t="s">
        <v>1742</v>
      </c>
      <c r="J19" s="12">
        <v>11.8</v>
      </c>
      <c r="K19" s="41" t="s">
        <v>732</v>
      </c>
      <c r="L19" s="9" t="str">
        <f t="shared" si="0"/>
        <v>Yes</v>
      </c>
    </row>
    <row r="20" spans="1:12" x14ac:dyDescent="0.25">
      <c r="A20" s="3" t="s">
        <v>101</v>
      </c>
      <c r="B20" s="33" t="s">
        <v>217</v>
      </c>
      <c r="C20" s="34">
        <v>36767</v>
      </c>
      <c r="D20" s="11" t="str">
        <f t="shared" si="1"/>
        <v>N/A</v>
      </c>
      <c r="E20" s="34">
        <v>36972</v>
      </c>
      <c r="F20" s="11" t="str">
        <f t="shared" si="2"/>
        <v>N/A</v>
      </c>
      <c r="G20" s="34">
        <v>37715</v>
      </c>
      <c r="H20" s="11" t="str">
        <f t="shared" si="3"/>
        <v>N/A</v>
      </c>
      <c r="I20" s="12">
        <v>0.55759999999999998</v>
      </c>
      <c r="J20" s="12">
        <v>2.0099999999999998</v>
      </c>
      <c r="K20" s="41" t="s">
        <v>732</v>
      </c>
      <c r="L20" s="9" t="str">
        <f t="shared" si="0"/>
        <v>Yes</v>
      </c>
    </row>
    <row r="21" spans="1:12" x14ac:dyDescent="0.25">
      <c r="A21" s="3" t="s">
        <v>988</v>
      </c>
      <c r="B21" s="33" t="s">
        <v>217</v>
      </c>
      <c r="C21" s="34">
        <v>25876</v>
      </c>
      <c r="D21" s="11" t="str">
        <f t="shared" si="1"/>
        <v>N/A</v>
      </c>
      <c r="E21" s="34">
        <v>25710</v>
      </c>
      <c r="F21" s="11" t="str">
        <f t="shared" si="2"/>
        <v>N/A</v>
      </c>
      <c r="G21" s="34">
        <v>26273</v>
      </c>
      <c r="H21" s="11" t="str">
        <f t="shared" si="3"/>
        <v>N/A</v>
      </c>
      <c r="I21" s="12">
        <v>-0.64200000000000002</v>
      </c>
      <c r="J21" s="12">
        <v>2.19</v>
      </c>
      <c r="K21" s="41" t="s">
        <v>732</v>
      </c>
      <c r="L21" s="9" t="str">
        <f t="shared" si="0"/>
        <v>Yes</v>
      </c>
    </row>
    <row r="22" spans="1:12" x14ac:dyDescent="0.25">
      <c r="A22" s="3" t="s">
        <v>989</v>
      </c>
      <c r="B22" s="33" t="s">
        <v>217</v>
      </c>
      <c r="C22" s="34">
        <v>1094</v>
      </c>
      <c r="D22" s="11" t="str">
        <f t="shared" si="1"/>
        <v>N/A</v>
      </c>
      <c r="E22" s="34">
        <v>1163</v>
      </c>
      <c r="F22" s="11" t="str">
        <f t="shared" si="2"/>
        <v>N/A</v>
      </c>
      <c r="G22" s="34">
        <v>1156</v>
      </c>
      <c r="H22" s="11" t="str">
        <f t="shared" si="3"/>
        <v>N/A</v>
      </c>
      <c r="I22" s="12">
        <v>6.3070000000000004</v>
      </c>
      <c r="J22" s="12">
        <v>-0.60199999999999998</v>
      </c>
      <c r="K22" s="41" t="s">
        <v>732</v>
      </c>
      <c r="L22" s="9" t="str">
        <f t="shared" si="0"/>
        <v>Yes</v>
      </c>
    </row>
    <row r="23" spans="1:12" x14ac:dyDescent="0.25">
      <c r="A23" s="3" t="s">
        <v>990</v>
      </c>
      <c r="B23" s="33" t="s">
        <v>217</v>
      </c>
      <c r="C23" s="34">
        <v>853</v>
      </c>
      <c r="D23" s="11" t="str">
        <f t="shared" si="1"/>
        <v>N/A</v>
      </c>
      <c r="E23" s="34">
        <v>894</v>
      </c>
      <c r="F23" s="11" t="str">
        <f t="shared" si="2"/>
        <v>N/A</v>
      </c>
      <c r="G23" s="34">
        <v>779</v>
      </c>
      <c r="H23" s="11" t="str">
        <f t="shared" si="3"/>
        <v>N/A</v>
      </c>
      <c r="I23" s="12">
        <v>4.8070000000000004</v>
      </c>
      <c r="J23" s="12">
        <v>-12.9</v>
      </c>
      <c r="K23" s="41" t="s">
        <v>732</v>
      </c>
      <c r="L23" s="9" t="str">
        <f t="shared" si="0"/>
        <v>Yes</v>
      </c>
    </row>
    <row r="24" spans="1:12" x14ac:dyDescent="0.25">
      <c r="A24" s="3" t="s">
        <v>991</v>
      </c>
      <c r="B24" s="33" t="s">
        <v>217</v>
      </c>
      <c r="C24" s="34">
        <v>8944</v>
      </c>
      <c r="D24" s="11" t="str">
        <f t="shared" si="1"/>
        <v>N/A</v>
      </c>
      <c r="E24" s="34">
        <v>9205</v>
      </c>
      <c r="F24" s="11" t="str">
        <f t="shared" si="2"/>
        <v>N/A</v>
      </c>
      <c r="G24" s="34">
        <v>9507</v>
      </c>
      <c r="H24" s="11" t="str">
        <f t="shared" si="3"/>
        <v>N/A</v>
      </c>
      <c r="I24" s="12">
        <v>2.9180000000000001</v>
      </c>
      <c r="J24" s="12">
        <v>3.2810000000000001</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5549</v>
      </c>
      <c r="D26" s="11" t="str">
        <f t="shared" si="1"/>
        <v>N/A</v>
      </c>
      <c r="E26" s="34">
        <v>8405</v>
      </c>
      <c r="F26" s="11" t="str">
        <f t="shared" si="2"/>
        <v>N/A</v>
      </c>
      <c r="G26" s="34">
        <v>10219</v>
      </c>
      <c r="H26" s="11" t="str">
        <f t="shared" si="3"/>
        <v>N/A</v>
      </c>
      <c r="I26" s="12">
        <v>51.47</v>
      </c>
      <c r="J26" s="12">
        <v>21.58</v>
      </c>
      <c r="K26" s="41" t="s">
        <v>732</v>
      </c>
      <c r="L26" s="9" t="str">
        <f t="shared" si="0"/>
        <v>Yes</v>
      </c>
    </row>
    <row r="27" spans="1:12" x14ac:dyDescent="0.25">
      <c r="A27" s="3" t="s">
        <v>993</v>
      </c>
      <c r="B27" s="33" t="s">
        <v>217</v>
      </c>
      <c r="C27" s="34">
        <v>165</v>
      </c>
      <c r="D27" s="11" t="str">
        <f t="shared" si="1"/>
        <v>N/A</v>
      </c>
      <c r="E27" s="34">
        <v>183</v>
      </c>
      <c r="F27" s="11" t="str">
        <f t="shared" si="2"/>
        <v>N/A</v>
      </c>
      <c r="G27" s="34">
        <v>127</v>
      </c>
      <c r="H27" s="11" t="str">
        <f t="shared" si="3"/>
        <v>N/A</v>
      </c>
      <c r="I27" s="12">
        <v>10.91</v>
      </c>
      <c r="J27" s="12">
        <v>-30.6</v>
      </c>
      <c r="K27" s="41" t="s">
        <v>732</v>
      </c>
      <c r="L27" s="9" t="str">
        <f t="shared" si="0"/>
        <v>No</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1289</v>
      </c>
      <c r="D30" s="11" t="str">
        <f t="shared" si="1"/>
        <v>N/A</v>
      </c>
      <c r="E30" s="34">
        <v>1557</v>
      </c>
      <c r="F30" s="11" t="str">
        <f t="shared" si="2"/>
        <v>N/A</v>
      </c>
      <c r="G30" s="34">
        <v>2018</v>
      </c>
      <c r="H30" s="11" t="str">
        <f t="shared" si="3"/>
        <v>N/A</v>
      </c>
      <c r="I30" s="12">
        <v>20.79</v>
      </c>
      <c r="J30" s="12">
        <v>29.61</v>
      </c>
      <c r="K30" s="41" t="s">
        <v>732</v>
      </c>
      <c r="L30" s="9" t="str">
        <f t="shared" si="0"/>
        <v>Yes</v>
      </c>
    </row>
    <row r="31" spans="1:12" x14ac:dyDescent="0.25">
      <c r="A31" s="3" t="s">
        <v>997</v>
      </c>
      <c r="B31" s="33" t="s">
        <v>217</v>
      </c>
      <c r="C31" s="34">
        <v>363</v>
      </c>
      <c r="D31" s="11" t="str">
        <f t="shared" si="1"/>
        <v>N/A</v>
      </c>
      <c r="E31" s="34">
        <v>436</v>
      </c>
      <c r="F31" s="11" t="str">
        <f t="shared" si="2"/>
        <v>N/A</v>
      </c>
      <c r="G31" s="34">
        <v>386</v>
      </c>
      <c r="H31" s="11" t="str">
        <f t="shared" si="3"/>
        <v>N/A</v>
      </c>
      <c r="I31" s="12">
        <v>20.11</v>
      </c>
      <c r="J31" s="12">
        <v>-11.5</v>
      </c>
      <c r="K31" s="41" t="s">
        <v>732</v>
      </c>
      <c r="L31" s="9" t="str">
        <f t="shared" si="0"/>
        <v>Yes</v>
      </c>
    </row>
    <row r="32" spans="1:12" x14ac:dyDescent="0.25">
      <c r="A32" s="3" t="s">
        <v>998</v>
      </c>
      <c r="B32" s="33" t="s">
        <v>217</v>
      </c>
      <c r="C32" s="34">
        <v>1289</v>
      </c>
      <c r="D32" s="11" t="str">
        <f t="shared" si="1"/>
        <v>N/A</v>
      </c>
      <c r="E32" s="34">
        <v>1143</v>
      </c>
      <c r="F32" s="11" t="str">
        <f t="shared" si="2"/>
        <v>N/A</v>
      </c>
      <c r="G32" s="34">
        <v>1281</v>
      </c>
      <c r="H32" s="11" t="str">
        <f t="shared" si="3"/>
        <v>N/A</v>
      </c>
      <c r="I32" s="12">
        <v>-11.3</v>
      </c>
      <c r="J32" s="12">
        <v>12.07</v>
      </c>
      <c r="K32" s="41" t="s">
        <v>732</v>
      </c>
      <c r="L32" s="9" t="str">
        <f t="shared" si="0"/>
        <v>Yes</v>
      </c>
    </row>
    <row r="33" spans="1:12" x14ac:dyDescent="0.25">
      <c r="A33" s="3" t="s">
        <v>999</v>
      </c>
      <c r="B33" s="33" t="s">
        <v>217</v>
      </c>
      <c r="C33" s="34">
        <v>2443</v>
      </c>
      <c r="D33" s="11" t="str">
        <f t="shared" si="1"/>
        <v>N/A</v>
      </c>
      <c r="E33" s="34">
        <v>5086</v>
      </c>
      <c r="F33" s="11" t="str">
        <f t="shared" si="2"/>
        <v>N/A</v>
      </c>
      <c r="G33" s="34">
        <v>6407</v>
      </c>
      <c r="H33" s="11" t="str">
        <f t="shared" si="3"/>
        <v>N/A</v>
      </c>
      <c r="I33" s="12">
        <v>108.2</v>
      </c>
      <c r="J33" s="12">
        <v>25.97</v>
      </c>
      <c r="K33" s="41" t="s">
        <v>732</v>
      </c>
      <c r="L33" s="9" t="str">
        <f t="shared" si="0"/>
        <v>Yes</v>
      </c>
    </row>
    <row r="34" spans="1:12" x14ac:dyDescent="0.25">
      <c r="A34" s="3" t="s">
        <v>105</v>
      </c>
      <c r="B34" s="33" t="s">
        <v>217</v>
      </c>
      <c r="C34" s="34">
        <v>4127</v>
      </c>
      <c r="D34" s="11" t="str">
        <f t="shared" si="1"/>
        <v>N/A</v>
      </c>
      <c r="E34" s="34">
        <v>6894</v>
      </c>
      <c r="F34" s="11" t="str">
        <f t="shared" si="2"/>
        <v>N/A</v>
      </c>
      <c r="G34" s="34">
        <v>10988</v>
      </c>
      <c r="H34" s="11" t="str">
        <f t="shared" si="3"/>
        <v>N/A</v>
      </c>
      <c r="I34" s="12">
        <v>67.05</v>
      </c>
      <c r="J34" s="12">
        <v>59.38</v>
      </c>
      <c r="K34" s="41" t="s">
        <v>732</v>
      </c>
      <c r="L34" s="9" t="str">
        <f t="shared" si="0"/>
        <v>No</v>
      </c>
    </row>
    <row r="35" spans="1:12" x14ac:dyDescent="0.25">
      <c r="A35" s="3" t="s">
        <v>1000</v>
      </c>
      <c r="B35" s="33" t="s">
        <v>217</v>
      </c>
      <c r="C35" s="34">
        <v>124</v>
      </c>
      <c r="D35" s="11" t="str">
        <f t="shared" si="1"/>
        <v>N/A</v>
      </c>
      <c r="E35" s="34">
        <v>144</v>
      </c>
      <c r="F35" s="11" t="str">
        <f t="shared" si="2"/>
        <v>N/A</v>
      </c>
      <c r="G35" s="34">
        <v>114</v>
      </c>
      <c r="H35" s="11" t="str">
        <f t="shared" si="3"/>
        <v>N/A</v>
      </c>
      <c r="I35" s="12">
        <v>16.13</v>
      </c>
      <c r="J35" s="12">
        <v>-20.8</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11</v>
      </c>
      <c r="D37" s="11" t="str">
        <f t="shared" si="1"/>
        <v>N/A</v>
      </c>
      <c r="E37" s="34">
        <v>11</v>
      </c>
      <c r="F37" s="11" t="str">
        <f t="shared" si="2"/>
        <v>N/A</v>
      </c>
      <c r="G37" s="34">
        <v>11</v>
      </c>
      <c r="H37" s="11" t="str">
        <f t="shared" si="3"/>
        <v>N/A</v>
      </c>
      <c r="I37" s="12">
        <v>300</v>
      </c>
      <c r="J37" s="12">
        <v>-62.5</v>
      </c>
      <c r="K37" s="41" t="s">
        <v>732</v>
      </c>
      <c r="L37" s="9" t="str">
        <f t="shared" si="0"/>
        <v>No</v>
      </c>
    </row>
    <row r="38" spans="1:12" x14ac:dyDescent="0.25">
      <c r="A38" s="3" t="s">
        <v>1003</v>
      </c>
      <c r="B38" s="33" t="s">
        <v>217</v>
      </c>
      <c r="C38" s="34">
        <v>129</v>
      </c>
      <c r="D38" s="11" t="str">
        <f t="shared" si="1"/>
        <v>N/A</v>
      </c>
      <c r="E38" s="34">
        <v>228</v>
      </c>
      <c r="F38" s="11" t="str">
        <f t="shared" si="2"/>
        <v>N/A</v>
      </c>
      <c r="G38" s="34">
        <v>175</v>
      </c>
      <c r="H38" s="11" t="str">
        <f t="shared" si="3"/>
        <v>N/A</v>
      </c>
      <c r="I38" s="12">
        <v>76.739999999999995</v>
      </c>
      <c r="J38" s="12">
        <v>-23.2</v>
      </c>
      <c r="K38" s="41" t="s">
        <v>732</v>
      </c>
      <c r="L38" s="9" t="str">
        <f t="shared" si="0"/>
        <v>Yes</v>
      </c>
    </row>
    <row r="39" spans="1:12" x14ac:dyDescent="0.25">
      <c r="A39" s="3" t="s">
        <v>1004</v>
      </c>
      <c r="B39" s="33" t="s">
        <v>217</v>
      </c>
      <c r="C39" s="34">
        <v>1364</v>
      </c>
      <c r="D39" s="11" t="str">
        <f t="shared" si="1"/>
        <v>N/A</v>
      </c>
      <c r="E39" s="34">
        <v>1341</v>
      </c>
      <c r="F39" s="11" t="str">
        <f t="shared" si="2"/>
        <v>N/A</v>
      </c>
      <c r="G39" s="34">
        <v>1467</v>
      </c>
      <c r="H39" s="11" t="str">
        <f t="shared" si="3"/>
        <v>N/A</v>
      </c>
      <c r="I39" s="12">
        <v>-1.69</v>
      </c>
      <c r="J39" s="12">
        <v>9.3960000000000008</v>
      </c>
      <c r="K39" s="41" t="s">
        <v>732</v>
      </c>
      <c r="L39" s="9" t="str">
        <f t="shared" si="0"/>
        <v>Yes</v>
      </c>
    </row>
    <row r="40" spans="1:12" x14ac:dyDescent="0.25">
      <c r="A40" s="3" t="s">
        <v>1005</v>
      </c>
      <c r="B40" s="33" t="s">
        <v>217</v>
      </c>
      <c r="C40" s="34">
        <v>2508</v>
      </c>
      <c r="D40" s="11" t="str">
        <f t="shared" si="1"/>
        <v>N/A</v>
      </c>
      <c r="E40" s="34">
        <v>5173</v>
      </c>
      <c r="F40" s="11" t="str">
        <f t="shared" si="2"/>
        <v>N/A</v>
      </c>
      <c r="G40" s="34">
        <v>9229</v>
      </c>
      <c r="H40" s="11" t="str">
        <f t="shared" si="3"/>
        <v>N/A</v>
      </c>
      <c r="I40" s="12">
        <v>106.3</v>
      </c>
      <c r="J40" s="12">
        <v>78.41</v>
      </c>
      <c r="K40" s="41" t="s">
        <v>732</v>
      </c>
      <c r="L40" s="9" t="str">
        <f t="shared" si="0"/>
        <v>No</v>
      </c>
    </row>
    <row r="41" spans="1:12" x14ac:dyDescent="0.25">
      <c r="A41" s="42" t="s">
        <v>84</v>
      </c>
      <c r="B41" s="33" t="s">
        <v>217</v>
      </c>
      <c r="C41" s="43">
        <v>1049134805</v>
      </c>
      <c r="D41" s="11" t="str">
        <f t="shared" si="1"/>
        <v>N/A</v>
      </c>
      <c r="E41" s="43">
        <v>986548002</v>
      </c>
      <c r="F41" s="11" t="str">
        <f t="shared" si="2"/>
        <v>N/A</v>
      </c>
      <c r="G41" s="43">
        <v>999448518</v>
      </c>
      <c r="H41" s="11" t="str">
        <f t="shared" si="3"/>
        <v>N/A</v>
      </c>
      <c r="I41" s="12">
        <v>-5.97</v>
      </c>
      <c r="J41" s="12">
        <v>1.3080000000000001</v>
      </c>
      <c r="K41" s="41" t="s">
        <v>732</v>
      </c>
      <c r="L41" s="9" t="str">
        <f t="shared" si="0"/>
        <v>Yes</v>
      </c>
    </row>
    <row r="42" spans="1:12" x14ac:dyDescent="0.25">
      <c r="A42" s="42" t="s">
        <v>1502</v>
      </c>
      <c r="B42" s="33" t="s">
        <v>217</v>
      </c>
      <c r="C42" s="43">
        <v>16703.840355</v>
      </c>
      <c r="D42" s="11" t="str">
        <f t="shared" si="1"/>
        <v>N/A</v>
      </c>
      <c r="E42" s="43">
        <v>13576.846884000001</v>
      </c>
      <c r="F42" s="11" t="str">
        <f t="shared" si="2"/>
        <v>N/A</v>
      </c>
      <c r="G42" s="43">
        <v>12500.137803</v>
      </c>
      <c r="H42" s="11" t="str">
        <f t="shared" si="3"/>
        <v>N/A</v>
      </c>
      <c r="I42" s="12">
        <v>-18.7</v>
      </c>
      <c r="J42" s="12">
        <v>-7.93</v>
      </c>
      <c r="K42" s="41" t="s">
        <v>732</v>
      </c>
      <c r="L42" s="9" t="str">
        <f t="shared" si="0"/>
        <v>Yes</v>
      </c>
    </row>
    <row r="43" spans="1:12" x14ac:dyDescent="0.25">
      <c r="A43" s="42" t="s">
        <v>1503</v>
      </c>
      <c r="B43" s="33" t="s">
        <v>217</v>
      </c>
      <c r="C43" s="43">
        <v>18886.995121</v>
      </c>
      <c r="D43" s="11" t="str">
        <f t="shared" si="1"/>
        <v>N/A</v>
      </c>
      <c r="E43" s="43">
        <v>17990.225792000001</v>
      </c>
      <c r="F43" s="11" t="str">
        <f t="shared" si="2"/>
        <v>N/A</v>
      </c>
      <c r="G43" s="43">
        <v>15991.176288000001</v>
      </c>
      <c r="H43" s="11" t="str">
        <f t="shared" si="3"/>
        <v>N/A</v>
      </c>
      <c r="I43" s="12">
        <v>-4.75</v>
      </c>
      <c r="J43" s="12">
        <v>-11.1</v>
      </c>
      <c r="K43" s="41" t="s">
        <v>732</v>
      </c>
      <c r="L43" s="9" t="str">
        <f t="shared" si="0"/>
        <v>Yes</v>
      </c>
    </row>
    <row r="44" spans="1:12" x14ac:dyDescent="0.25">
      <c r="A44" s="4" t="s">
        <v>107</v>
      </c>
      <c r="B44" s="33" t="s">
        <v>217</v>
      </c>
      <c r="C44" s="43">
        <v>112670</v>
      </c>
      <c r="D44" s="11" t="str">
        <f t="shared" si="1"/>
        <v>N/A</v>
      </c>
      <c r="E44" s="43">
        <v>67364</v>
      </c>
      <c r="F44" s="11" t="str">
        <f t="shared" si="2"/>
        <v>N/A</v>
      </c>
      <c r="G44" s="43">
        <v>21992</v>
      </c>
      <c r="H44" s="11" t="str">
        <f t="shared" si="3"/>
        <v>N/A</v>
      </c>
      <c r="I44" s="12">
        <v>-40.200000000000003</v>
      </c>
      <c r="J44" s="12">
        <v>-67.400000000000006</v>
      </c>
      <c r="K44" s="41" t="s">
        <v>732</v>
      </c>
      <c r="L44" s="9" t="str">
        <f t="shared" si="0"/>
        <v>No</v>
      </c>
    </row>
    <row r="45" spans="1:12" x14ac:dyDescent="0.25">
      <c r="A45" s="42" t="s">
        <v>162</v>
      </c>
      <c r="B45" s="41" t="s">
        <v>221</v>
      </c>
      <c r="C45" s="1">
        <v>193</v>
      </c>
      <c r="D45" s="11" t="str">
        <f>IF($B45="N/A","N/A",IF(C45&gt;0,"No",IF(C45&lt;0,"No","Yes")))</f>
        <v>No</v>
      </c>
      <c r="E45" s="1">
        <v>70</v>
      </c>
      <c r="F45" s="11" t="str">
        <f>IF($B45="N/A","N/A",IF(E45&gt;0,"No",IF(E45&lt;0,"No","Yes")))</f>
        <v>No</v>
      </c>
      <c r="G45" s="1">
        <v>44</v>
      </c>
      <c r="H45" s="11" t="str">
        <f>IF($B45="N/A","N/A",IF(G45&gt;0,"No",IF(G45&lt;0,"No","Yes")))</f>
        <v>No</v>
      </c>
      <c r="I45" s="12">
        <v>-63.7</v>
      </c>
      <c r="J45" s="12">
        <v>-37.1</v>
      </c>
      <c r="K45" s="41" t="s">
        <v>732</v>
      </c>
      <c r="L45" s="9" t="str">
        <f t="shared" si="0"/>
        <v>No</v>
      </c>
    </row>
    <row r="46" spans="1:12" x14ac:dyDescent="0.25">
      <c r="A46" s="42" t="s">
        <v>160</v>
      </c>
      <c r="B46" s="33" t="s">
        <v>217</v>
      </c>
      <c r="C46" s="43">
        <v>112670</v>
      </c>
      <c r="D46" s="11" t="str">
        <f t="shared" ref="D46:D47" si="4">IF($B46="N/A","N/A",IF(C46&gt;10,"No",IF(C46&lt;-10,"No","Yes")))</f>
        <v>N/A</v>
      </c>
      <c r="E46" s="43">
        <v>67364</v>
      </c>
      <c r="F46" s="11" t="str">
        <f t="shared" ref="F46:F47" si="5">IF($B46="N/A","N/A",IF(E46&gt;10,"No",IF(E46&lt;-10,"No","Yes")))</f>
        <v>N/A</v>
      </c>
      <c r="G46" s="43">
        <v>21992</v>
      </c>
      <c r="H46" s="11" t="str">
        <f t="shared" ref="H46:H47" si="6">IF($B46="N/A","N/A",IF(G46&gt;10,"No",IF(G46&lt;-10,"No","Yes")))</f>
        <v>N/A</v>
      </c>
      <c r="I46" s="12">
        <v>-40.200000000000003</v>
      </c>
      <c r="J46" s="12">
        <v>-67.400000000000006</v>
      </c>
      <c r="K46" s="41" t="s">
        <v>732</v>
      </c>
      <c r="L46" s="9" t="str">
        <f t="shared" si="0"/>
        <v>No</v>
      </c>
    </row>
    <row r="47" spans="1:12" x14ac:dyDescent="0.25">
      <c r="A47" s="42" t="s">
        <v>1289</v>
      </c>
      <c r="B47" s="33" t="s">
        <v>217</v>
      </c>
      <c r="C47" s="43">
        <v>583.78238341999997</v>
      </c>
      <c r="D47" s="11" t="str">
        <f t="shared" si="4"/>
        <v>N/A</v>
      </c>
      <c r="E47" s="43">
        <v>962.34285713999998</v>
      </c>
      <c r="F47" s="11" t="str">
        <f t="shared" si="5"/>
        <v>N/A</v>
      </c>
      <c r="G47" s="43">
        <v>499.81818182000001</v>
      </c>
      <c r="H47" s="11" t="str">
        <f t="shared" si="6"/>
        <v>N/A</v>
      </c>
      <c r="I47" s="12">
        <v>64.849999999999994</v>
      </c>
      <c r="J47" s="12">
        <v>-48.1</v>
      </c>
      <c r="K47" s="41" t="s">
        <v>732</v>
      </c>
      <c r="L47" s="9" t="str">
        <f>IF(J47="Div by 0", "N/A", IF(OR(J47="N/A",K47="N/A"),"N/A", IF(J47&gt;VALUE(MID(K47,1,2)), "No", IF(J47&lt;-1*VALUE(MID(K47,1,2)), "No", "Yes"))))</f>
        <v>No</v>
      </c>
    </row>
    <row r="48" spans="1:12" x14ac:dyDescent="0.25">
      <c r="A48" s="42" t="s">
        <v>1504</v>
      </c>
      <c r="B48" s="33" t="s">
        <v>217</v>
      </c>
      <c r="C48" s="43">
        <v>21641.86795</v>
      </c>
      <c r="D48" s="11" t="str">
        <f t="shared" ref="D48:D74" si="7">IF($B48="N/A","N/A",IF(C48&gt;10,"No",IF(C48&lt;-10,"No","Yes")))</f>
        <v>N/A</v>
      </c>
      <c r="E48" s="43">
        <v>17496.352768000001</v>
      </c>
      <c r="F48" s="11" t="str">
        <f t="shared" ref="F48:F74" si="8">IF($B48="N/A","N/A",IF(E48&gt;10,"No",IF(E48&lt;-10,"No","Yes")))</f>
        <v>N/A</v>
      </c>
      <c r="G48" s="43">
        <v>17848.49584</v>
      </c>
      <c r="H48" s="11" t="str">
        <f t="shared" ref="H48:H74" si="9">IF($B48="N/A","N/A",IF(G48&gt;10,"No",IF(G48&lt;-10,"No","Yes")))</f>
        <v>N/A</v>
      </c>
      <c r="I48" s="12">
        <v>-19.2</v>
      </c>
      <c r="J48" s="12">
        <v>2.0129999999999999</v>
      </c>
      <c r="K48" s="41" t="s">
        <v>732</v>
      </c>
      <c r="L48" s="9" t="str">
        <f t="shared" ref="L48:L74" si="10">IF(J48="Div by 0", "N/A", IF(K48="N/A","N/A", IF(J48&gt;VALUE(MID(K48,1,2)), "No", IF(J48&lt;-1*VALUE(MID(K48,1,2)), "No", "Yes"))))</f>
        <v>Yes</v>
      </c>
    </row>
    <row r="49" spans="1:12" x14ac:dyDescent="0.25">
      <c r="A49" s="42" t="s">
        <v>1505</v>
      </c>
      <c r="B49" s="33" t="s">
        <v>217</v>
      </c>
      <c r="C49" s="43">
        <v>6201.0129779999997</v>
      </c>
      <c r="D49" s="11" t="str">
        <f t="shared" si="7"/>
        <v>N/A</v>
      </c>
      <c r="E49" s="43">
        <v>6525.6160410000002</v>
      </c>
      <c r="F49" s="11" t="str">
        <f t="shared" si="8"/>
        <v>N/A</v>
      </c>
      <c r="G49" s="43">
        <v>6915.1729041999997</v>
      </c>
      <c r="H49" s="11" t="str">
        <f t="shared" si="9"/>
        <v>N/A</v>
      </c>
      <c r="I49" s="12">
        <v>5.2350000000000003</v>
      </c>
      <c r="J49" s="12">
        <v>5.97</v>
      </c>
      <c r="K49" s="41" t="s">
        <v>732</v>
      </c>
      <c r="L49" s="9" t="str">
        <f t="shared" si="10"/>
        <v>Yes</v>
      </c>
    </row>
    <row r="50" spans="1:12" x14ac:dyDescent="0.25">
      <c r="A50" s="42" t="s">
        <v>1506</v>
      </c>
      <c r="B50" s="33" t="s">
        <v>217</v>
      </c>
      <c r="C50" s="43">
        <v>31609.985098000001</v>
      </c>
      <c r="D50" s="11" t="str">
        <f t="shared" si="7"/>
        <v>N/A</v>
      </c>
      <c r="E50" s="43">
        <v>31648.224813000001</v>
      </c>
      <c r="F50" s="11" t="str">
        <f t="shared" si="8"/>
        <v>N/A</v>
      </c>
      <c r="G50" s="43">
        <v>32296.442379</v>
      </c>
      <c r="H50" s="11" t="str">
        <f t="shared" si="9"/>
        <v>N/A</v>
      </c>
      <c r="I50" s="12">
        <v>0.121</v>
      </c>
      <c r="J50" s="12">
        <v>2.048</v>
      </c>
      <c r="K50" s="41" t="s">
        <v>732</v>
      </c>
      <c r="L50" s="9" t="str">
        <f t="shared" si="10"/>
        <v>Yes</v>
      </c>
    </row>
    <row r="51" spans="1:12" x14ac:dyDescent="0.25">
      <c r="A51" s="42" t="s">
        <v>1507</v>
      </c>
      <c r="B51" s="33" t="s">
        <v>217</v>
      </c>
      <c r="C51" s="43">
        <v>1173.697561</v>
      </c>
      <c r="D51" s="11" t="str">
        <f t="shared" si="7"/>
        <v>N/A</v>
      </c>
      <c r="E51" s="43">
        <v>734.48868777999996</v>
      </c>
      <c r="F51" s="11" t="str">
        <f t="shared" si="8"/>
        <v>N/A</v>
      </c>
      <c r="G51" s="43">
        <v>989.05069123999999</v>
      </c>
      <c r="H51" s="11" t="str">
        <f t="shared" si="9"/>
        <v>N/A</v>
      </c>
      <c r="I51" s="12">
        <v>-37.4</v>
      </c>
      <c r="J51" s="12">
        <v>34.659999999999997</v>
      </c>
      <c r="K51" s="41" t="s">
        <v>732</v>
      </c>
      <c r="L51" s="9" t="str">
        <f t="shared" si="10"/>
        <v>No</v>
      </c>
    </row>
    <row r="52" spans="1:12" x14ac:dyDescent="0.25">
      <c r="A52" s="42" t="s">
        <v>1508</v>
      </c>
      <c r="B52" s="33" t="s">
        <v>217</v>
      </c>
      <c r="C52" s="43">
        <v>26131.195269</v>
      </c>
      <c r="D52" s="11" t="str">
        <f t="shared" si="7"/>
        <v>N/A</v>
      </c>
      <c r="E52" s="43">
        <v>26252.54981</v>
      </c>
      <c r="F52" s="11" t="str">
        <f t="shared" si="8"/>
        <v>N/A</v>
      </c>
      <c r="G52" s="43">
        <v>27185.598071</v>
      </c>
      <c r="H52" s="11" t="str">
        <f t="shared" si="9"/>
        <v>N/A</v>
      </c>
      <c r="I52" s="12">
        <v>0.46439999999999998</v>
      </c>
      <c r="J52" s="12">
        <v>3.5539999999999998</v>
      </c>
      <c r="K52" s="41" t="s">
        <v>732</v>
      </c>
      <c r="L52" s="9" t="str">
        <f t="shared" si="10"/>
        <v>Yes</v>
      </c>
    </row>
    <row r="53" spans="1:12" x14ac:dyDescent="0.25">
      <c r="A53" s="42" t="s">
        <v>1509</v>
      </c>
      <c r="B53" s="33" t="s">
        <v>217</v>
      </c>
      <c r="C53" s="43" t="s">
        <v>1742</v>
      </c>
      <c r="D53" s="11" t="str">
        <f t="shared" si="7"/>
        <v>N/A</v>
      </c>
      <c r="E53" s="43">
        <v>33.838887557</v>
      </c>
      <c r="F53" s="11" t="str">
        <f t="shared" si="8"/>
        <v>N/A</v>
      </c>
      <c r="G53" s="43">
        <v>173.68260776</v>
      </c>
      <c r="H53" s="11" t="str">
        <f t="shared" si="9"/>
        <v>N/A</v>
      </c>
      <c r="I53" s="12" t="s">
        <v>1742</v>
      </c>
      <c r="J53" s="12">
        <v>413.3</v>
      </c>
      <c r="K53" s="41" t="s">
        <v>732</v>
      </c>
      <c r="L53" s="9" t="str">
        <f t="shared" si="10"/>
        <v>No</v>
      </c>
    </row>
    <row r="54" spans="1:12" x14ac:dyDescent="0.25">
      <c r="A54" s="42" t="s">
        <v>1510</v>
      </c>
      <c r="B54" s="33" t="s">
        <v>217</v>
      </c>
      <c r="C54" s="43">
        <v>18479.978078</v>
      </c>
      <c r="D54" s="11" t="str">
        <f t="shared" si="7"/>
        <v>N/A</v>
      </c>
      <c r="E54" s="43">
        <v>16687.247429999999</v>
      </c>
      <c r="F54" s="11" t="str">
        <f t="shared" si="8"/>
        <v>N/A</v>
      </c>
      <c r="G54" s="43">
        <v>15932.598356</v>
      </c>
      <c r="H54" s="11" t="str">
        <f t="shared" si="9"/>
        <v>N/A</v>
      </c>
      <c r="I54" s="12">
        <v>-9.6999999999999993</v>
      </c>
      <c r="J54" s="12">
        <v>-4.5199999999999996</v>
      </c>
      <c r="K54" s="41" t="s">
        <v>732</v>
      </c>
      <c r="L54" s="9" t="str">
        <f t="shared" si="10"/>
        <v>Yes</v>
      </c>
    </row>
    <row r="55" spans="1:12" x14ac:dyDescent="0.25">
      <c r="A55" s="42" t="s">
        <v>1511</v>
      </c>
      <c r="B55" s="33" t="s">
        <v>217</v>
      </c>
      <c r="C55" s="43">
        <v>15902.531225999999</v>
      </c>
      <c r="D55" s="11" t="str">
        <f t="shared" si="7"/>
        <v>N/A</v>
      </c>
      <c r="E55" s="43">
        <v>13754.093116</v>
      </c>
      <c r="F55" s="11" t="str">
        <f t="shared" si="8"/>
        <v>N/A</v>
      </c>
      <c r="G55" s="43">
        <v>12886.468655999999</v>
      </c>
      <c r="H55" s="11" t="str">
        <f t="shared" si="9"/>
        <v>N/A</v>
      </c>
      <c r="I55" s="12">
        <v>-13.5</v>
      </c>
      <c r="J55" s="12">
        <v>-6.31</v>
      </c>
      <c r="K55" s="41" t="s">
        <v>732</v>
      </c>
      <c r="L55" s="9" t="str">
        <f t="shared" si="10"/>
        <v>Yes</v>
      </c>
    </row>
    <row r="56" spans="1:12" x14ac:dyDescent="0.25">
      <c r="A56" s="42" t="s">
        <v>1512</v>
      </c>
      <c r="B56" s="33" t="s">
        <v>217</v>
      </c>
      <c r="C56" s="43">
        <v>25420.173674999998</v>
      </c>
      <c r="D56" s="11" t="str">
        <f t="shared" si="7"/>
        <v>N/A</v>
      </c>
      <c r="E56" s="43">
        <v>25990.025795000001</v>
      </c>
      <c r="F56" s="11" t="str">
        <f t="shared" si="8"/>
        <v>N/A</v>
      </c>
      <c r="G56" s="43">
        <v>24535.916089999999</v>
      </c>
      <c r="H56" s="11" t="str">
        <f t="shared" si="9"/>
        <v>N/A</v>
      </c>
      <c r="I56" s="12">
        <v>2.242</v>
      </c>
      <c r="J56" s="12">
        <v>-5.59</v>
      </c>
      <c r="K56" s="41" t="s">
        <v>732</v>
      </c>
      <c r="L56" s="9" t="str">
        <f t="shared" si="10"/>
        <v>Yes</v>
      </c>
    </row>
    <row r="57" spans="1:12" x14ac:dyDescent="0.25">
      <c r="A57" s="42" t="s">
        <v>1513</v>
      </c>
      <c r="B57" s="33" t="s">
        <v>217</v>
      </c>
      <c r="C57" s="43">
        <v>6428.8839390000003</v>
      </c>
      <c r="D57" s="11" t="str">
        <f t="shared" si="7"/>
        <v>N/A</v>
      </c>
      <c r="E57" s="43">
        <v>2321.8434004000001</v>
      </c>
      <c r="F57" s="11" t="str">
        <f t="shared" si="8"/>
        <v>N/A</v>
      </c>
      <c r="G57" s="43">
        <v>4186.8921694000001</v>
      </c>
      <c r="H57" s="11" t="str">
        <f t="shared" si="9"/>
        <v>N/A</v>
      </c>
      <c r="I57" s="12">
        <v>-63.9</v>
      </c>
      <c r="J57" s="12">
        <v>80.33</v>
      </c>
      <c r="K57" s="41" t="s">
        <v>732</v>
      </c>
      <c r="L57" s="9" t="str">
        <f t="shared" si="10"/>
        <v>No</v>
      </c>
    </row>
    <row r="58" spans="1:12" x14ac:dyDescent="0.25">
      <c r="A58" s="42" t="s">
        <v>1514</v>
      </c>
      <c r="B58" s="33" t="s">
        <v>217</v>
      </c>
      <c r="C58" s="43">
        <v>26237.248210999998</v>
      </c>
      <c r="D58" s="11" t="str">
        <f t="shared" si="7"/>
        <v>N/A</v>
      </c>
      <c r="E58" s="43">
        <v>25099.516566999999</v>
      </c>
      <c r="F58" s="11" t="str">
        <f t="shared" si="8"/>
        <v>N/A</v>
      </c>
      <c r="G58" s="43">
        <v>24267.029347</v>
      </c>
      <c r="H58" s="11" t="str">
        <f t="shared" si="9"/>
        <v>N/A</v>
      </c>
      <c r="I58" s="12">
        <v>-4.34</v>
      </c>
      <c r="J58" s="12">
        <v>-3.32</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2247.2151739000001</v>
      </c>
      <c r="D60" s="11" t="str">
        <f t="shared" si="7"/>
        <v>N/A</v>
      </c>
      <c r="E60" s="43">
        <v>905.92456871000002</v>
      </c>
      <c r="F60" s="11" t="str">
        <f t="shared" si="8"/>
        <v>N/A</v>
      </c>
      <c r="G60" s="43">
        <v>1166.9084058999999</v>
      </c>
      <c r="H60" s="11" t="str">
        <f t="shared" si="9"/>
        <v>N/A</v>
      </c>
      <c r="I60" s="12">
        <v>-59.7</v>
      </c>
      <c r="J60" s="12">
        <v>28.81</v>
      </c>
      <c r="K60" s="41" t="s">
        <v>732</v>
      </c>
      <c r="L60" s="9" t="str">
        <f t="shared" si="10"/>
        <v>Yes</v>
      </c>
    </row>
    <row r="61" spans="1:12" x14ac:dyDescent="0.25">
      <c r="A61" s="42" t="s">
        <v>1517</v>
      </c>
      <c r="B61" s="33" t="s">
        <v>217</v>
      </c>
      <c r="C61" s="43">
        <v>651.71515151999995</v>
      </c>
      <c r="D61" s="11" t="str">
        <f t="shared" si="7"/>
        <v>N/A</v>
      </c>
      <c r="E61" s="43">
        <v>165.40437158</v>
      </c>
      <c r="F61" s="11" t="str">
        <f t="shared" si="8"/>
        <v>N/A</v>
      </c>
      <c r="G61" s="43">
        <v>318.92913385999998</v>
      </c>
      <c r="H61" s="11" t="str">
        <f t="shared" si="9"/>
        <v>N/A</v>
      </c>
      <c r="I61" s="12">
        <v>-74.599999999999994</v>
      </c>
      <c r="J61" s="12">
        <v>92.82</v>
      </c>
      <c r="K61" s="41" t="s">
        <v>732</v>
      </c>
      <c r="L61" s="9" t="str">
        <f t="shared" si="10"/>
        <v>No</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434.75950348999999</v>
      </c>
      <c r="D64" s="11" t="str">
        <f t="shared" si="7"/>
        <v>N/A</v>
      </c>
      <c r="E64" s="43">
        <v>404.62748876000001</v>
      </c>
      <c r="F64" s="11" t="str">
        <f t="shared" si="8"/>
        <v>N/A</v>
      </c>
      <c r="G64" s="43">
        <v>400.18434093000002</v>
      </c>
      <c r="H64" s="11" t="str">
        <f t="shared" si="9"/>
        <v>N/A</v>
      </c>
      <c r="I64" s="12">
        <v>-6.93</v>
      </c>
      <c r="J64" s="12">
        <v>-1.1000000000000001</v>
      </c>
      <c r="K64" s="41" t="s">
        <v>732</v>
      </c>
      <c r="L64" s="9" t="str">
        <f t="shared" si="10"/>
        <v>Yes</v>
      </c>
    </row>
    <row r="65" spans="1:12" x14ac:dyDescent="0.25">
      <c r="A65" s="42" t="s">
        <v>1521</v>
      </c>
      <c r="B65" s="33" t="s">
        <v>217</v>
      </c>
      <c r="C65" s="43">
        <v>819.01652893000005</v>
      </c>
      <c r="D65" s="11" t="str">
        <f t="shared" si="7"/>
        <v>N/A</v>
      </c>
      <c r="E65" s="43">
        <v>471.77293578000001</v>
      </c>
      <c r="F65" s="11" t="str">
        <f t="shared" si="8"/>
        <v>N/A</v>
      </c>
      <c r="G65" s="43">
        <v>461.13989636999997</v>
      </c>
      <c r="H65" s="11" t="str">
        <f t="shared" si="9"/>
        <v>N/A</v>
      </c>
      <c r="I65" s="12">
        <v>-42.4</v>
      </c>
      <c r="J65" s="12">
        <v>-2.25</v>
      </c>
      <c r="K65" s="41" t="s">
        <v>732</v>
      </c>
      <c r="L65" s="9" t="str">
        <f t="shared" si="10"/>
        <v>Yes</v>
      </c>
    </row>
    <row r="66" spans="1:12" x14ac:dyDescent="0.25">
      <c r="A66" s="42" t="s">
        <v>1522</v>
      </c>
      <c r="B66" s="33" t="s">
        <v>217</v>
      </c>
      <c r="C66" s="43">
        <v>7842.7564002999998</v>
      </c>
      <c r="D66" s="11" t="str">
        <f t="shared" si="7"/>
        <v>N/A</v>
      </c>
      <c r="E66" s="43">
        <v>4127.0883640000002</v>
      </c>
      <c r="F66" s="11" t="str">
        <f t="shared" si="8"/>
        <v>N/A</v>
      </c>
      <c r="G66" s="43">
        <v>4283.186573</v>
      </c>
      <c r="H66" s="11" t="str">
        <f t="shared" si="9"/>
        <v>N/A</v>
      </c>
      <c r="I66" s="12">
        <v>-47.4</v>
      </c>
      <c r="J66" s="12">
        <v>3.782</v>
      </c>
      <c r="K66" s="41" t="s">
        <v>732</v>
      </c>
      <c r="L66" s="9" t="str">
        <f t="shared" si="10"/>
        <v>Yes</v>
      </c>
    </row>
    <row r="67" spans="1:12" x14ac:dyDescent="0.25">
      <c r="A67" s="42" t="s">
        <v>1523</v>
      </c>
      <c r="B67" s="33" t="s">
        <v>217</v>
      </c>
      <c r="C67" s="43">
        <v>571.11870651000004</v>
      </c>
      <c r="D67" s="11" t="str">
        <f t="shared" si="7"/>
        <v>N/A</v>
      </c>
      <c r="E67" s="43">
        <v>399.34467165000001</v>
      </c>
      <c r="F67" s="11" t="str">
        <f t="shared" si="8"/>
        <v>N/A</v>
      </c>
      <c r="G67" s="43">
        <v>844.66973623000001</v>
      </c>
      <c r="H67" s="11" t="str">
        <f t="shared" si="9"/>
        <v>N/A</v>
      </c>
      <c r="I67" s="12">
        <v>-30.1</v>
      </c>
      <c r="J67" s="12">
        <v>111.5</v>
      </c>
      <c r="K67" s="41" t="s">
        <v>732</v>
      </c>
      <c r="L67" s="9" t="str">
        <f t="shared" si="10"/>
        <v>No</v>
      </c>
    </row>
    <row r="68" spans="1:12" x14ac:dyDescent="0.25">
      <c r="A68" s="42" t="s">
        <v>1524</v>
      </c>
      <c r="B68" s="33" t="s">
        <v>217</v>
      </c>
      <c r="C68" s="43">
        <v>737.21468378999998</v>
      </c>
      <c r="D68" s="11" t="str">
        <f t="shared" si="7"/>
        <v>N/A</v>
      </c>
      <c r="E68" s="43">
        <v>749.87989556000002</v>
      </c>
      <c r="F68" s="11" t="str">
        <f t="shared" si="8"/>
        <v>N/A</v>
      </c>
      <c r="G68" s="43">
        <v>1020.9793411000001</v>
      </c>
      <c r="H68" s="11" t="str">
        <f t="shared" si="9"/>
        <v>N/A</v>
      </c>
      <c r="I68" s="12">
        <v>1.718</v>
      </c>
      <c r="J68" s="12">
        <v>36.15</v>
      </c>
      <c r="K68" s="41" t="s">
        <v>732</v>
      </c>
      <c r="L68" s="9" t="str">
        <f t="shared" si="10"/>
        <v>No</v>
      </c>
    </row>
    <row r="69" spans="1:12" x14ac:dyDescent="0.25">
      <c r="A69" s="42" t="s">
        <v>1525</v>
      </c>
      <c r="B69" s="33" t="s">
        <v>217</v>
      </c>
      <c r="C69" s="43">
        <v>601.25806451999995</v>
      </c>
      <c r="D69" s="11" t="str">
        <f t="shared" si="7"/>
        <v>N/A</v>
      </c>
      <c r="E69" s="43">
        <v>1454.0069444000001</v>
      </c>
      <c r="F69" s="11" t="str">
        <f t="shared" si="8"/>
        <v>N/A</v>
      </c>
      <c r="G69" s="43">
        <v>996.87719298000002</v>
      </c>
      <c r="H69" s="11" t="str">
        <f t="shared" si="9"/>
        <v>N/A</v>
      </c>
      <c r="I69" s="12">
        <v>141.80000000000001</v>
      </c>
      <c r="J69" s="12">
        <v>-31.4</v>
      </c>
      <c r="K69" s="41" t="s">
        <v>732</v>
      </c>
      <c r="L69" s="9" t="str">
        <f t="shared" si="10"/>
        <v>No</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1236.5</v>
      </c>
      <c r="D71" s="11" t="str">
        <f t="shared" si="7"/>
        <v>N/A</v>
      </c>
      <c r="E71" s="43">
        <v>19430.375</v>
      </c>
      <c r="F71" s="11" t="str">
        <f t="shared" si="8"/>
        <v>N/A</v>
      </c>
      <c r="G71" s="43">
        <v>654.33333332999996</v>
      </c>
      <c r="H71" s="11" t="str">
        <f t="shared" si="9"/>
        <v>N/A</v>
      </c>
      <c r="I71" s="12">
        <v>1471</v>
      </c>
      <c r="J71" s="12">
        <v>-96.6</v>
      </c>
      <c r="K71" s="41" t="s">
        <v>732</v>
      </c>
      <c r="L71" s="9" t="str">
        <f t="shared" si="10"/>
        <v>No</v>
      </c>
    </row>
    <row r="72" spans="1:12" x14ac:dyDescent="0.25">
      <c r="A72" s="42" t="s">
        <v>1528</v>
      </c>
      <c r="B72" s="33" t="s">
        <v>217</v>
      </c>
      <c r="C72" s="43">
        <v>952.65116278999994</v>
      </c>
      <c r="D72" s="11" t="str">
        <f t="shared" si="7"/>
        <v>N/A</v>
      </c>
      <c r="E72" s="43">
        <v>1314.8815789</v>
      </c>
      <c r="F72" s="11" t="str">
        <f t="shared" si="8"/>
        <v>N/A</v>
      </c>
      <c r="G72" s="43">
        <v>527.25142857000003</v>
      </c>
      <c r="H72" s="11" t="str">
        <f t="shared" si="9"/>
        <v>N/A</v>
      </c>
      <c r="I72" s="12">
        <v>38.020000000000003</v>
      </c>
      <c r="J72" s="12">
        <v>-59.9</v>
      </c>
      <c r="K72" s="41" t="s">
        <v>732</v>
      </c>
      <c r="L72" s="9" t="str">
        <f t="shared" si="10"/>
        <v>No</v>
      </c>
    </row>
    <row r="73" spans="1:12" x14ac:dyDescent="0.25">
      <c r="A73" s="42" t="s">
        <v>1529</v>
      </c>
      <c r="B73" s="33" t="s">
        <v>217</v>
      </c>
      <c r="C73" s="43">
        <v>895.6202346</v>
      </c>
      <c r="D73" s="11" t="str">
        <f t="shared" si="7"/>
        <v>N/A</v>
      </c>
      <c r="E73" s="43">
        <v>1473.5287099</v>
      </c>
      <c r="F73" s="11" t="str">
        <f t="shared" si="8"/>
        <v>N/A</v>
      </c>
      <c r="G73" s="43">
        <v>1251.862304</v>
      </c>
      <c r="H73" s="11" t="str">
        <f t="shared" si="9"/>
        <v>N/A</v>
      </c>
      <c r="I73" s="12">
        <v>64.53</v>
      </c>
      <c r="J73" s="12">
        <v>-15</v>
      </c>
      <c r="K73" s="41" t="s">
        <v>732</v>
      </c>
      <c r="L73" s="9" t="str">
        <f t="shared" si="10"/>
        <v>Yes</v>
      </c>
    </row>
    <row r="74" spans="1:12" x14ac:dyDescent="0.25">
      <c r="A74" s="42" t="s">
        <v>1530</v>
      </c>
      <c r="B74" s="33" t="s">
        <v>217</v>
      </c>
      <c r="C74" s="43">
        <v>646.30701753999995</v>
      </c>
      <c r="D74" s="11" t="str">
        <f t="shared" si="7"/>
        <v>N/A</v>
      </c>
      <c r="E74" s="43">
        <v>488.89561183000001</v>
      </c>
      <c r="F74" s="11" t="str">
        <f t="shared" si="8"/>
        <v>N/A</v>
      </c>
      <c r="G74" s="43">
        <v>994.05818614999998</v>
      </c>
      <c r="H74" s="11" t="str">
        <f t="shared" si="9"/>
        <v>N/A</v>
      </c>
      <c r="I74" s="12">
        <v>-24.4</v>
      </c>
      <c r="J74" s="12">
        <v>103.3</v>
      </c>
      <c r="K74" s="41" t="s">
        <v>732</v>
      </c>
      <c r="L74" s="9" t="str">
        <f t="shared" si="10"/>
        <v>No</v>
      </c>
    </row>
    <row r="75" spans="1:12" x14ac:dyDescent="0.25">
      <c r="A75" s="42" t="s">
        <v>1612</v>
      </c>
      <c r="B75" s="33" t="s">
        <v>217</v>
      </c>
      <c r="C75" s="43">
        <v>92890003</v>
      </c>
      <c r="D75" s="11" t="str">
        <f t="shared" ref="D75:D144" si="11">IF($B75="N/A","N/A",IF(C75&gt;10,"No",IF(C75&lt;-10,"No","Yes")))</f>
        <v>N/A</v>
      </c>
      <c r="E75" s="43">
        <v>70202274</v>
      </c>
      <c r="F75" s="11" t="str">
        <f t="shared" ref="F75:F144" si="12">IF($B75="N/A","N/A",IF(E75&gt;10,"No",IF(E75&lt;-10,"No","Yes")))</f>
        <v>N/A</v>
      </c>
      <c r="G75" s="43">
        <v>67001509</v>
      </c>
      <c r="H75" s="11" t="str">
        <f t="shared" ref="H75:H144" si="13">IF($B75="N/A","N/A",IF(G75&gt;10,"No",IF(G75&lt;-10,"No","Yes")))</f>
        <v>N/A</v>
      </c>
      <c r="I75" s="12">
        <v>-24.4</v>
      </c>
      <c r="J75" s="12">
        <v>-4.5599999999999996</v>
      </c>
      <c r="K75" s="41" t="s">
        <v>732</v>
      </c>
      <c r="L75" s="9" t="str">
        <f t="shared" ref="L75:L135" si="14">IF(J75="Div by 0", "N/A", IF(K75="N/A","N/A", IF(J75&gt;VALUE(MID(K75,1,2)), "No", IF(J75&lt;-1*VALUE(MID(K75,1,2)), "No", "Yes"))))</f>
        <v>Yes</v>
      </c>
    </row>
    <row r="76" spans="1:12" x14ac:dyDescent="0.25">
      <c r="A76" s="42" t="s">
        <v>598</v>
      </c>
      <c r="B76" s="33" t="s">
        <v>217</v>
      </c>
      <c r="C76" s="34">
        <v>9786</v>
      </c>
      <c r="D76" s="11" t="str">
        <f t="shared" si="11"/>
        <v>N/A</v>
      </c>
      <c r="E76" s="34">
        <v>8817</v>
      </c>
      <c r="F76" s="11" t="str">
        <f t="shared" si="12"/>
        <v>N/A</v>
      </c>
      <c r="G76" s="34">
        <v>8598</v>
      </c>
      <c r="H76" s="11" t="str">
        <f t="shared" si="13"/>
        <v>N/A</v>
      </c>
      <c r="I76" s="12">
        <v>-9.9</v>
      </c>
      <c r="J76" s="12">
        <v>-2.48</v>
      </c>
      <c r="K76" s="41" t="s">
        <v>732</v>
      </c>
      <c r="L76" s="9" t="str">
        <f t="shared" si="14"/>
        <v>Yes</v>
      </c>
    </row>
    <row r="77" spans="1:12" x14ac:dyDescent="0.25">
      <c r="A77" s="42" t="s">
        <v>1439</v>
      </c>
      <c r="B77" s="33" t="s">
        <v>217</v>
      </c>
      <c r="C77" s="43">
        <v>9492.1319232000005</v>
      </c>
      <c r="D77" s="11" t="str">
        <f t="shared" si="11"/>
        <v>N/A</v>
      </c>
      <c r="E77" s="43">
        <v>7962.1497108000003</v>
      </c>
      <c r="F77" s="11" t="str">
        <f t="shared" si="12"/>
        <v>N/A</v>
      </c>
      <c r="G77" s="43">
        <v>7792.6853920000003</v>
      </c>
      <c r="H77" s="11" t="str">
        <f t="shared" si="13"/>
        <v>N/A</v>
      </c>
      <c r="I77" s="12">
        <v>-16.100000000000001</v>
      </c>
      <c r="J77" s="12">
        <v>-2.13</v>
      </c>
      <c r="K77" s="41" t="s">
        <v>732</v>
      </c>
      <c r="L77" s="9" t="str">
        <f t="shared" si="14"/>
        <v>Yes</v>
      </c>
    </row>
    <row r="78" spans="1:12" x14ac:dyDescent="0.25">
      <c r="A78" s="42" t="s">
        <v>1440</v>
      </c>
      <c r="B78" s="33" t="s">
        <v>217</v>
      </c>
      <c r="C78" s="34">
        <v>6.0606989576999997</v>
      </c>
      <c r="D78" s="11" t="str">
        <f t="shared" si="11"/>
        <v>N/A</v>
      </c>
      <c r="E78" s="34">
        <v>4.4472042644999998</v>
      </c>
      <c r="F78" s="11" t="str">
        <f t="shared" si="12"/>
        <v>N/A</v>
      </c>
      <c r="G78" s="34">
        <v>3.486159572</v>
      </c>
      <c r="H78" s="11" t="str">
        <f t="shared" si="13"/>
        <v>N/A</v>
      </c>
      <c r="I78" s="12">
        <v>-26.6</v>
      </c>
      <c r="J78" s="12">
        <v>-21.6</v>
      </c>
      <c r="K78" s="41" t="s">
        <v>732</v>
      </c>
      <c r="L78" s="9" t="str">
        <f t="shared" si="14"/>
        <v>Yes</v>
      </c>
    </row>
    <row r="79" spans="1:12" x14ac:dyDescent="0.25">
      <c r="A79" s="42" t="s">
        <v>599</v>
      </c>
      <c r="B79" s="33" t="s">
        <v>217</v>
      </c>
      <c r="C79" s="43">
        <v>235317</v>
      </c>
      <c r="D79" s="11" t="str">
        <f t="shared" si="11"/>
        <v>N/A</v>
      </c>
      <c r="E79" s="43">
        <v>247726</v>
      </c>
      <c r="F79" s="11" t="str">
        <f t="shared" si="12"/>
        <v>N/A</v>
      </c>
      <c r="G79" s="43">
        <v>225391</v>
      </c>
      <c r="H79" s="11" t="str">
        <f t="shared" si="13"/>
        <v>N/A</v>
      </c>
      <c r="I79" s="12">
        <v>5.2729999999999997</v>
      </c>
      <c r="J79" s="12">
        <v>-9.02</v>
      </c>
      <c r="K79" s="41" t="s">
        <v>732</v>
      </c>
      <c r="L79" s="9" t="str">
        <f t="shared" si="14"/>
        <v>Yes</v>
      </c>
    </row>
    <row r="80" spans="1:12" x14ac:dyDescent="0.25">
      <c r="A80" s="42" t="s">
        <v>600</v>
      </c>
      <c r="B80" s="33" t="s">
        <v>217</v>
      </c>
      <c r="C80" s="34">
        <v>118</v>
      </c>
      <c r="D80" s="11" t="str">
        <f t="shared" si="11"/>
        <v>N/A</v>
      </c>
      <c r="E80" s="34">
        <v>116</v>
      </c>
      <c r="F80" s="11" t="str">
        <f t="shared" si="12"/>
        <v>N/A</v>
      </c>
      <c r="G80" s="34">
        <v>104</v>
      </c>
      <c r="H80" s="11" t="str">
        <f t="shared" si="13"/>
        <v>N/A</v>
      </c>
      <c r="I80" s="12">
        <v>-1.69</v>
      </c>
      <c r="J80" s="12">
        <v>-10.3</v>
      </c>
      <c r="K80" s="41" t="s">
        <v>732</v>
      </c>
      <c r="L80" s="9" t="str">
        <f t="shared" si="14"/>
        <v>Yes</v>
      </c>
    </row>
    <row r="81" spans="1:12" x14ac:dyDescent="0.25">
      <c r="A81" s="42" t="s">
        <v>1441</v>
      </c>
      <c r="B81" s="33" t="s">
        <v>217</v>
      </c>
      <c r="C81" s="43">
        <v>1994.2118644</v>
      </c>
      <c r="D81" s="11" t="str">
        <f t="shared" si="11"/>
        <v>N/A</v>
      </c>
      <c r="E81" s="43">
        <v>2135.5689655000001</v>
      </c>
      <c r="F81" s="11" t="str">
        <f t="shared" si="12"/>
        <v>N/A</v>
      </c>
      <c r="G81" s="43">
        <v>2167.2211538000001</v>
      </c>
      <c r="H81" s="11" t="str">
        <f t="shared" si="13"/>
        <v>N/A</v>
      </c>
      <c r="I81" s="12">
        <v>7.0880000000000001</v>
      </c>
      <c r="J81" s="12">
        <v>1.482</v>
      </c>
      <c r="K81" s="41" t="s">
        <v>732</v>
      </c>
      <c r="L81" s="9" t="str">
        <f t="shared" si="14"/>
        <v>Yes</v>
      </c>
    </row>
    <row r="82" spans="1:12" ht="25" x14ac:dyDescent="0.25">
      <c r="A82" s="42" t="s">
        <v>601</v>
      </c>
      <c r="B82" s="33" t="s">
        <v>217</v>
      </c>
      <c r="C82" s="43">
        <v>3084246</v>
      </c>
      <c r="D82" s="11" t="str">
        <f t="shared" si="11"/>
        <v>N/A</v>
      </c>
      <c r="E82" s="43">
        <v>1200977</v>
      </c>
      <c r="F82" s="11" t="str">
        <f t="shared" si="12"/>
        <v>N/A</v>
      </c>
      <c r="G82" s="43">
        <v>1101729</v>
      </c>
      <c r="H82" s="11" t="str">
        <f t="shared" si="13"/>
        <v>N/A</v>
      </c>
      <c r="I82" s="12">
        <v>-61.1</v>
      </c>
      <c r="J82" s="12">
        <v>-8.26</v>
      </c>
      <c r="K82" s="41" t="s">
        <v>732</v>
      </c>
      <c r="L82" s="9" t="str">
        <f t="shared" si="14"/>
        <v>Yes</v>
      </c>
    </row>
    <row r="83" spans="1:12" x14ac:dyDescent="0.25">
      <c r="A83" s="42" t="s">
        <v>602</v>
      </c>
      <c r="B83" s="33" t="s">
        <v>217</v>
      </c>
      <c r="C83" s="34">
        <v>43</v>
      </c>
      <c r="D83" s="11" t="str">
        <f t="shared" si="11"/>
        <v>N/A</v>
      </c>
      <c r="E83" s="34">
        <v>32</v>
      </c>
      <c r="F83" s="11" t="str">
        <f t="shared" si="12"/>
        <v>N/A</v>
      </c>
      <c r="G83" s="34">
        <v>33</v>
      </c>
      <c r="H83" s="11" t="str">
        <f t="shared" si="13"/>
        <v>N/A</v>
      </c>
      <c r="I83" s="12">
        <v>-25.6</v>
      </c>
      <c r="J83" s="12">
        <v>3.125</v>
      </c>
      <c r="K83" s="41" t="s">
        <v>732</v>
      </c>
      <c r="L83" s="9" t="str">
        <f t="shared" si="14"/>
        <v>Yes</v>
      </c>
    </row>
    <row r="84" spans="1:12" ht="25" x14ac:dyDescent="0.25">
      <c r="A84" s="4" t="s">
        <v>1442</v>
      </c>
      <c r="B84" s="33" t="s">
        <v>217</v>
      </c>
      <c r="C84" s="43">
        <v>71726.651163000002</v>
      </c>
      <c r="D84" s="11" t="str">
        <f t="shared" si="11"/>
        <v>N/A</v>
      </c>
      <c r="E84" s="43">
        <v>37530.53125</v>
      </c>
      <c r="F84" s="11" t="str">
        <f t="shared" si="12"/>
        <v>N/A</v>
      </c>
      <c r="G84" s="43">
        <v>33385.727272999997</v>
      </c>
      <c r="H84" s="11" t="str">
        <f t="shared" si="13"/>
        <v>N/A</v>
      </c>
      <c r="I84" s="12">
        <v>-47.7</v>
      </c>
      <c r="J84" s="12">
        <v>-11</v>
      </c>
      <c r="K84" s="41" t="s">
        <v>732</v>
      </c>
      <c r="L84" s="9" t="str">
        <f t="shared" si="14"/>
        <v>Yes</v>
      </c>
    </row>
    <row r="85" spans="1:12" x14ac:dyDescent="0.25">
      <c r="A85" s="4" t="s">
        <v>603</v>
      </c>
      <c r="B85" s="33" t="s">
        <v>217</v>
      </c>
      <c r="C85" s="43">
        <v>8886452</v>
      </c>
      <c r="D85" s="11" t="str">
        <f t="shared" si="11"/>
        <v>N/A</v>
      </c>
      <c r="E85" s="43">
        <v>10805472</v>
      </c>
      <c r="F85" s="11" t="str">
        <f t="shared" si="12"/>
        <v>N/A</v>
      </c>
      <c r="G85" s="43">
        <v>10592108</v>
      </c>
      <c r="H85" s="11" t="str">
        <f t="shared" si="13"/>
        <v>N/A</v>
      </c>
      <c r="I85" s="12">
        <v>21.59</v>
      </c>
      <c r="J85" s="12">
        <v>-1.97</v>
      </c>
      <c r="K85" s="41" t="s">
        <v>732</v>
      </c>
      <c r="L85" s="9" t="str">
        <f t="shared" si="14"/>
        <v>Yes</v>
      </c>
    </row>
    <row r="86" spans="1:12" x14ac:dyDescent="0.25">
      <c r="A86" s="4" t="s">
        <v>604</v>
      </c>
      <c r="B86" s="33" t="s">
        <v>217</v>
      </c>
      <c r="C86" s="34">
        <v>41</v>
      </c>
      <c r="D86" s="11" t="str">
        <f t="shared" si="11"/>
        <v>N/A</v>
      </c>
      <c r="E86" s="34">
        <v>42</v>
      </c>
      <c r="F86" s="11" t="str">
        <f t="shared" si="12"/>
        <v>N/A</v>
      </c>
      <c r="G86" s="34">
        <v>40</v>
      </c>
      <c r="H86" s="11" t="str">
        <f t="shared" si="13"/>
        <v>N/A</v>
      </c>
      <c r="I86" s="12">
        <v>2.4390000000000001</v>
      </c>
      <c r="J86" s="12">
        <v>-4.76</v>
      </c>
      <c r="K86" s="41" t="s">
        <v>732</v>
      </c>
      <c r="L86" s="9" t="str">
        <f t="shared" si="14"/>
        <v>Yes</v>
      </c>
    </row>
    <row r="87" spans="1:12" x14ac:dyDescent="0.25">
      <c r="A87" s="4" t="s">
        <v>1443</v>
      </c>
      <c r="B87" s="33" t="s">
        <v>217</v>
      </c>
      <c r="C87" s="43">
        <v>216742.73170999999</v>
      </c>
      <c r="D87" s="11" t="str">
        <f t="shared" si="11"/>
        <v>N/A</v>
      </c>
      <c r="E87" s="43">
        <v>257273.14285999999</v>
      </c>
      <c r="F87" s="11" t="str">
        <f t="shared" si="12"/>
        <v>N/A</v>
      </c>
      <c r="G87" s="43">
        <v>264802.7</v>
      </c>
      <c r="H87" s="11" t="str">
        <f t="shared" si="13"/>
        <v>N/A</v>
      </c>
      <c r="I87" s="12">
        <v>18.7</v>
      </c>
      <c r="J87" s="12">
        <v>2.927</v>
      </c>
      <c r="K87" s="41" t="s">
        <v>732</v>
      </c>
      <c r="L87" s="9" t="str">
        <f t="shared" si="14"/>
        <v>Yes</v>
      </c>
    </row>
    <row r="88" spans="1:12" x14ac:dyDescent="0.25">
      <c r="A88" s="42" t="s">
        <v>605</v>
      </c>
      <c r="B88" s="33" t="s">
        <v>217</v>
      </c>
      <c r="C88" s="43">
        <v>510595548</v>
      </c>
      <c r="D88" s="11" t="str">
        <f t="shared" si="11"/>
        <v>N/A</v>
      </c>
      <c r="E88" s="43">
        <v>494587112</v>
      </c>
      <c r="F88" s="11" t="str">
        <f t="shared" si="12"/>
        <v>N/A</v>
      </c>
      <c r="G88" s="43">
        <v>481448700</v>
      </c>
      <c r="H88" s="11" t="str">
        <f t="shared" si="13"/>
        <v>N/A</v>
      </c>
      <c r="I88" s="12">
        <v>-3.14</v>
      </c>
      <c r="J88" s="12">
        <v>-2.66</v>
      </c>
      <c r="K88" s="41" t="s">
        <v>732</v>
      </c>
      <c r="L88" s="9" t="str">
        <f t="shared" si="14"/>
        <v>Yes</v>
      </c>
    </row>
    <row r="89" spans="1:12" x14ac:dyDescent="0.25">
      <c r="A89" s="44" t="s">
        <v>606</v>
      </c>
      <c r="B89" s="34" t="s">
        <v>217</v>
      </c>
      <c r="C89" s="34">
        <v>9679</v>
      </c>
      <c r="D89" s="11" t="str">
        <f t="shared" si="11"/>
        <v>N/A</v>
      </c>
      <c r="E89" s="34">
        <v>9460</v>
      </c>
      <c r="F89" s="11" t="str">
        <f t="shared" si="12"/>
        <v>N/A</v>
      </c>
      <c r="G89" s="34">
        <v>9416</v>
      </c>
      <c r="H89" s="11" t="str">
        <f t="shared" si="13"/>
        <v>N/A</v>
      </c>
      <c r="I89" s="12">
        <v>-2.2599999999999998</v>
      </c>
      <c r="J89" s="12">
        <v>-0.46500000000000002</v>
      </c>
      <c r="K89" s="1" t="s">
        <v>732</v>
      </c>
      <c r="L89" s="9" t="str">
        <f t="shared" si="14"/>
        <v>Yes</v>
      </c>
    </row>
    <row r="90" spans="1:12" x14ac:dyDescent="0.25">
      <c r="A90" s="42" t="s">
        <v>1444</v>
      </c>
      <c r="B90" s="33" t="s">
        <v>217</v>
      </c>
      <c r="C90" s="43">
        <v>52752.923648999997</v>
      </c>
      <c r="D90" s="11" t="str">
        <f t="shared" si="11"/>
        <v>N/A</v>
      </c>
      <c r="E90" s="43">
        <v>52281.935728999997</v>
      </c>
      <c r="F90" s="11" t="str">
        <f t="shared" si="12"/>
        <v>N/A</v>
      </c>
      <c r="G90" s="43">
        <v>51130.915462999998</v>
      </c>
      <c r="H90" s="11" t="str">
        <f t="shared" si="13"/>
        <v>N/A</v>
      </c>
      <c r="I90" s="12">
        <v>-0.89300000000000002</v>
      </c>
      <c r="J90" s="12">
        <v>-2.2000000000000002</v>
      </c>
      <c r="K90" s="41" t="s">
        <v>732</v>
      </c>
      <c r="L90" s="9" t="str">
        <f t="shared" si="14"/>
        <v>Yes</v>
      </c>
    </row>
    <row r="91" spans="1:12" x14ac:dyDescent="0.25">
      <c r="A91" s="42" t="s">
        <v>607</v>
      </c>
      <c r="B91" s="33" t="s">
        <v>217</v>
      </c>
      <c r="C91" s="43">
        <v>8093921</v>
      </c>
      <c r="D91" s="11" t="str">
        <f t="shared" si="11"/>
        <v>N/A</v>
      </c>
      <c r="E91" s="43">
        <v>5655173</v>
      </c>
      <c r="F91" s="11" t="str">
        <f t="shared" si="12"/>
        <v>N/A</v>
      </c>
      <c r="G91" s="43">
        <v>5418305</v>
      </c>
      <c r="H91" s="11" t="str">
        <f t="shared" si="13"/>
        <v>N/A</v>
      </c>
      <c r="I91" s="12">
        <v>-30.1</v>
      </c>
      <c r="J91" s="12">
        <v>-4.1900000000000004</v>
      </c>
      <c r="K91" s="41" t="s">
        <v>732</v>
      </c>
      <c r="L91" s="9" t="str">
        <f t="shared" si="14"/>
        <v>Yes</v>
      </c>
    </row>
    <row r="92" spans="1:12" x14ac:dyDescent="0.25">
      <c r="A92" s="42" t="s">
        <v>608</v>
      </c>
      <c r="B92" s="33" t="s">
        <v>217</v>
      </c>
      <c r="C92" s="34">
        <v>33437</v>
      </c>
      <c r="D92" s="11" t="str">
        <f t="shared" si="11"/>
        <v>N/A</v>
      </c>
      <c r="E92" s="34">
        <v>27431</v>
      </c>
      <c r="F92" s="11" t="str">
        <f t="shared" si="12"/>
        <v>N/A</v>
      </c>
      <c r="G92" s="34">
        <v>29905</v>
      </c>
      <c r="H92" s="11" t="str">
        <f t="shared" si="13"/>
        <v>N/A</v>
      </c>
      <c r="I92" s="12">
        <v>-18</v>
      </c>
      <c r="J92" s="12">
        <v>9.0190000000000001</v>
      </c>
      <c r="K92" s="41" t="s">
        <v>732</v>
      </c>
      <c r="L92" s="9" t="str">
        <f t="shared" si="14"/>
        <v>Yes</v>
      </c>
    </row>
    <row r="93" spans="1:12" x14ac:dyDescent="0.25">
      <c r="A93" s="42" t="s">
        <v>1445</v>
      </c>
      <c r="B93" s="33" t="s">
        <v>217</v>
      </c>
      <c r="C93" s="43">
        <v>242.06480844999999</v>
      </c>
      <c r="D93" s="11" t="str">
        <f t="shared" si="11"/>
        <v>N/A</v>
      </c>
      <c r="E93" s="43">
        <v>206.15992854999999</v>
      </c>
      <c r="F93" s="11" t="str">
        <f t="shared" si="12"/>
        <v>N/A</v>
      </c>
      <c r="G93" s="43">
        <v>181.18391573</v>
      </c>
      <c r="H93" s="11" t="str">
        <f t="shared" si="13"/>
        <v>N/A</v>
      </c>
      <c r="I93" s="12">
        <v>-14.8</v>
      </c>
      <c r="J93" s="12">
        <v>-12.1</v>
      </c>
      <c r="K93" s="41" t="s">
        <v>732</v>
      </c>
      <c r="L93" s="9" t="str">
        <f t="shared" si="14"/>
        <v>Yes</v>
      </c>
    </row>
    <row r="94" spans="1:12" x14ac:dyDescent="0.25">
      <c r="A94" s="42" t="s">
        <v>609</v>
      </c>
      <c r="B94" s="33" t="s">
        <v>217</v>
      </c>
      <c r="C94" s="43">
        <v>3635693</v>
      </c>
      <c r="D94" s="11" t="str">
        <f t="shared" si="11"/>
        <v>N/A</v>
      </c>
      <c r="E94" s="43">
        <v>4063790</v>
      </c>
      <c r="F94" s="11" t="str">
        <f t="shared" si="12"/>
        <v>N/A</v>
      </c>
      <c r="G94" s="43">
        <v>4461732</v>
      </c>
      <c r="H94" s="11" t="str">
        <f t="shared" si="13"/>
        <v>N/A</v>
      </c>
      <c r="I94" s="12">
        <v>11.77</v>
      </c>
      <c r="J94" s="12">
        <v>9.7919999999999998</v>
      </c>
      <c r="K94" s="41" t="s">
        <v>732</v>
      </c>
      <c r="L94" s="9" t="str">
        <f t="shared" si="14"/>
        <v>Yes</v>
      </c>
    </row>
    <row r="95" spans="1:12" x14ac:dyDescent="0.25">
      <c r="A95" s="42" t="s">
        <v>610</v>
      </c>
      <c r="B95" s="33" t="s">
        <v>217</v>
      </c>
      <c r="C95" s="34">
        <v>13803</v>
      </c>
      <c r="D95" s="11" t="str">
        <f t="shared" si="11"/>
        <v>N/A</v>
      </c>
      <c r="E95" s="34">
        <v>14622</v>
      </c>
      <c r="F95" s="11" t="str">
        <f t="shared" si="12"/>
        <v>N/A</v>
      </c>
      <c r="G95" s="34">
        <v>15115</v>
      </c>
      <c r="H95" s="11" t="str">
        <f t="shared" si="13"/>
        <v>N/A</v>
      </c>
      <c r="I95" s="12">
        <v>5.9329999999999998</v>
      </c>
      <c r="J95" s="12">
        <v>3.3719999999999999</v>
      </c>
      <c r="K95" s="41" t="s">
        <v>732</v>
      </c>
      <c r="L95" s="9" t="str">
        <f t="shared" si="14"/>
        <v>Yes</v>
      </c>
    </row>
    <row r="96" spans="1:12" x14ac:dyDescent="0.25">
      <c r="A96" s="42" t="s">
        <v>1446</v>
      </c>
      <c r="B96" s="33" t="s">
        <v>217</v>
      </c>
      <c r="C96" s="43">
        <v>263.39875389000002</v>
      </c>
      <c r="D96" s="11" t="str">
        <f t="shared" si="11"/>
        <v>N/A</v>
      </c>
      <c r="E96" s="43">
        <v>277.92299274999999</v>
      </c>
      <c r="F96" s="11" t="str">
        <f t="shared" si="12"/>
        <v>N/A</v>
      </c>
      <c r="G96" s="43">
        <v>295.18570956000002</v>
      </c>
      <c r="H96" s="11" t="str">
        <f t="shared" si="13"/>
        <v>N/A</v>
      </c>
      <c r="I96" s="12">
        <v>5.5140000000000002</v>
      </c>
      <c r="J96" s="12">
        <v>6.2110000000000003</v>
      </c>
      <c r="K96" s="41" t="s">
        <v>732</v>
      </c>
      <c r="L96" s="9" t="str">
        <f t="shared" si="14"/>
        <v>Yes</v>
      </c>
    </row>
    <row r="97" spans="1:12" ht="25" x14ac:dyDescent="0.25">
      <c r="A97" s="42" t="s">
        <v>611</v>
      </c>
      <c r="B97" s="33" t="s">
        <v>217</v>
      </c>
      <c r="C97" s="43">
        <v>629083</v>
      </c>
      <c r="D97" s="11" t="str">
        <f t="shared" si="11"/>
        <v>N/A</v>
      </c>
      <c r="E97" s="43">
        <v>524324</v>
      </c>
      <c r="F97" s="11" t="str">
        <f t="shared" si="12"/>
        <v>N/A</v>
      </c>
      <c r="G97" s="43">
        <v>555611</v>
      </c>
      <c r="H97" s="11" t="str">
        <f t="shared" si="13"/>
        <v>N/A</v>
      </c>
      <c r="I97" s="12">
        <v>-16.7</v>
      </c>
      <c r="J97" s="12">
        <v>5.9669999999999996</v>
      </c>
      <c r="K97" s="41" t="s">
        <v>732</v>
      </c>
      <c r="L97" s="9" t="str">
        <f t="shared" si="14"/>
        <v>Yes</v>
      </c>
    </row>
    <row r="98" spans="1:12" x14ac:dyDescent="0.25">
      <c r="A98" s="42" t="s">
        <v>612</v>
      </c>
      <c r="B98" s="33" t="s">
        <v>217</v>
      </c>
      <c r="C98" s="34">
        <v>12527</v>
      </c>
      <c r="D98" s="11" t="str">
        <f t="shared" si="11"/>
        <v>N/A</v>
      </c>
      <c r="E98" s="34">
        <v>10792</v>
      </c>
      <c r="F98" s="11" t="str">
        <f t="shared" si="12"/>
        <v>N/A</v>
      </c>
      <c r="G98" s="34">
        <v>11278</v>
      </c>
      <c r="H98" s="11" t="str">
        <f t="shared" si="13"/>
        <v>N/A</v>
      </c>
      <c r="I98" s="12">
        <v>-13.9</v>
      </c>
      <c r="J98" s="12">
        <v>4.5030000000000001</v>
      </c>
      <c r="K98" s="41" t="s">
        <v>732</v>
      </c>
      <c r="L98" s="9" t="str">
        <f t="shared" si="14"/>
        <v>Yes</v>
      </c>
    </row>
    <row r="99" spans="1:12" ht="25" x14ac:dyDescent="0.25">
      <c r="A99" s="42" t="s">
        <v>1447</v>
      </c>
      <c r="B99" s="33" t="s">
        <v>217</v>
      </c>
      <c r="C99" s="43">
        <v>50.218168755000001</v>
      </c>
      <c r="D99" s="11" t="str">
        <f t="shared" si="11"/>
        <v>N/A</v>
      </c>
      <c r="E99" s="43">
        <v>48.584507041999998</v>
      </c>
      <c r="F99" s="11" t="str">
        <f t="shared" si="12"/>
        <v>N/A</v>
      </c>
      <c r="G99" s="43">
        <v>49.265029261000002</v>
      </c>
      <c r="H99" s="11" t="str">
        <f t="shared" si="13"/>
        <v>N/A</v>
      </c>
      <c r="I99" s="12">
        <v>-3.25</v>
      </c>
      <c r="J99" s="12">
        <v>1.401</v>
      </c>
      <c r="K99" s="41" t="s">
        <v>732</v>
      </c>
      <c r="L99" s="9" t="str">
        <f t="shared" si="14"/>
        <v>Yes</v>
      </c>
    </row>
    <row r="100" spans="1:12" ht="25" x14ac:dyDescent="0.25">
      <c r="A100" s="42" t="s">
        <v>613</v>
      </c>
      <c r="B100" s="33" t="s">
        <v>217</v>
      </c>
      <c r="C100" s="43">
        <v>21422387</v>
      </c>
      <c r="D100" s="11" t="str">
        <f t="shared" si="11"/>
        <v>N/A</v>
      </c>
      <c r="E100" s="43">
        <v>14609245</v>
      </c>
      <c r="F100" s="11" t="str">
        <f t="shared" si="12"/>
        <v>N/A</v>
      </c>
      <c r="G100" s="43">
        <v>9619501</v>
      </c>
      <c r="H100" s="11" t="str">
        <f t="shared" si="13"/>
        <v>N/A</v>
      </c>
      <c r="I100" s="12">
        <v>-31.8</v>
      </c>
      <c r="J100" s="12">
        <v>-34.200000000000003</v>
      </c>
      <c r="K100" s="41" t="s">
        <v>732</v>
      </c>
      <c r="L100" s="9" t="str">
        <f t="shared" si="14"/>
        <v>No</v>
      </c>
    </row>
    <row r="101" spans="1:12" x14ac:dyDescent="0.25">
      <c r="A101" s="42" t="s">
        <v>614</v>
      </c>
      <c r="B101" s="33" t="s">
        <v>217</v>
      </c>
      <c r="C101" s="34">
        <v>30651</v>
      </c>
      <c r="D101" s="11" t="str">
        <f t="shared" si="11"/>
        <v>N/A</v>
      </c>
      <c r="E101" s="34">
        <v>26019</v>
      </c>
      <c r="F101" s="11" t="str">
        <f t="shared" si="12"/>
        <v>N/A</v>
      </c>
      <c r="G101" s="34">
        <v>25056</v>
      </c>
      <c r="H101" s="11" t="str">
        <f t="shared" si="13"/>
        <v>N/A</v>
      </c>
      <c r="I101" s="12">
        <v>-15.1</v>
      </c>
      <c r="J101" s="12">
        <v>-3.7</v>
      </c>
      <c r="K101" s="41" t="s">
        <v>732</v>
      </c>
      <c r="L101" s="9" t="str">
        <f t="shared" si="14"/>
        <v>Yes</v>
      </c>
    </row>
    <row r="102" spans="1:12" x14ac:dyDescent="0.25">
      <c r="A102" s="42" t="s">
        <v>1448</v>
      </c>
      <c r="B102" s="33" t="s">
        <v>217</v>
      </c>
      <c r="C102" s="43">
        <v>698.91315127999997</v>
      </c>
      <c r="D102" s="11" t="str">
        <f t="shared" si="11"/>
        <v>N/A</v>
      </c>
      <c r="E102" s="43">
        <v>561.48372343000005</v>
      </c>
      <c r="F102" s="11" t="str">
        <f t="shared" si="12"/>
        <v>N/A</v>
      </c>
      <c r="G102" s="43">
        <v>383.92005906999998</v>
      </c>
      <c r="H102" s="11" t="str">
        <f t="shared" si="13"/>
        <v>N/A</v>
      </c>
      <c r="I102" s="12">
        <v>-19.7</v>
      </c>
      <c r="J102" s="12">
        <v>-31.6</v>
      </c>
      <c r="K102" s="41" t="s">
        <v>732</v>
      </c>
      <c r="L102" s="9" t="str">
        <f t="shared" si="14"/>
        <v>No</v>
      </c>
    </row>
    <row r="103" spans="1:12" x14ac:dyDescent="0.25">
      <c r="A103" s="42" t="s">
        <v>615</v>
      </c>
      <c r="B103" s="33" t="s">
        <v>217</v>
      </c>
      <c r="C103" s="43">
        <v>5891869</v>
      </c>
      <c r="D103" s="11" t="str">
        <f t="shared" si="11"/>
        <v>N/A</v>
      </c>
      <c r="E103" s="43">
        <v>4371688</v>
      </c>
      <c r="F103" s="11" t="str">
        <f t="shared" si="12"/>
        <v>N/A</v>
      </c>
      <c r="G103" s="43">
        <v>4034692</v>
      </c>
      <c r="H103" s="11" t="str">
        <f t="shared" si="13"/>
        <v>N/A</v>
      </c>
      <c r="I103" s="12">
        <v>-25.8</v>
      </c>
      <c r="J103" s="12">
        <v>-7.71</v>
      </c>
      <c r="K103" s="41" t="s">
        <v>732</v>
      </c>
      <c r="L103" s="9" t="str">
        <f t="shared" si="14"/>
        <v>Yes</v>
      </c>
    </row>
    <row r="104" spans="1:12" x14ac:dyDescent="0.25">
      <c r="A104" s="42" t="s">
        <v>616</v>
      </c>
      <c r="B104" s="33" t="s">
        <v>217</v>
      </c>
      <c r="C104" s="34">
        <v>9839</v>
      </c>
      <c r="D104" s="11" t="str">
        <f t="shared" si="11"/>
        <v>N/A</v>
      </c>
      <c r="E104" s="34">
        <v>8744</v>
      </c>
      <c r="F104" s="11" t="str">
        <f t="shared" si="12"/>
        <v>N/A</v>
      </c>
      <c r="G104" s="34">
        <v>9259</v>
      </c>
      <c r="H104" s="11" t="str">
        <f t="shared" si="13"/>
        <v>N/A</v>
      </c>
      <c r="I104" s="12">
        <v>-11.1</v>
      </c>
      <c r="J104" s="12">
        <v>5.89</v>
      </c>
      <c r="K104" s="41" t="s">
        <v>732</v>
      </c>
      <c r="L104" s="9" t="str">
        <f t="shared" si="14"/>
        <v>Yes</v>
      </c>
    </row>
    <row r="105" spans="1:12" x14ac:dyDescent="0.25">
      <c r="A105" s="42" t="s">
        <v>1449</v>
      </c>
      <c r="B105" s="33" t="s">
        <v>217</v>
      </c>
      <c r="C105" s="43">
        <v>598.82803130000002</v>
      </c>
      <c r="D105" s="11" t="str">
        <f t="shared" si="11"/>
        <v>N/A</v>
      </c>
      <c r="E105" s="43">
        <v>499.96431839000002</v>
      </c>
      <c r="F105" s="11" t="str">
        <f t="shared" si="12"/>
        <v>N/A</v>
      </c>
      <c r="G105" s="43">
        <v>435.75893724999997</v>
      </c>
      <c r="H105" s="11" t="str">
        <f t="shared" si="13"/>
        <v>N/A</v>
      </c>
      <c r="I105" s="12">
        <v>-16.5</v>
      </c>
      <c r="J105" s="12">
        <v>-12.8</v>
      </c>
      <c r="K105" s="41" t="s">
        <v>732</v>
      </c>
      <c r="L105" s="9" t="str">
        <f t="shared" si="14"/>
        <v>Yes</v>
      </c>
    </row>
    <row r="106" spans="1:12" ht="25" x14ac:dyDescent="0.25">
      <c r="A106" s="42" t="s">
        <v>617</v>
      </c>
      <c r="B106" s="33" t="s">
        <v>217</v>
      </c>
      <c r="C106" s="43">
        <v>37473205</v>
      </c>
      <c r="D106" s="11" t="str">
        <f t="shared" si="11"/>
        <v>N/A</v>
      </c>
      <c r="E106" s="43">
        <v>34069263</v>
      </c>
      <c r="F106" s="11" t="str">
        <f t="shared" si="12"/>
        <v>N/A</v>
      </c>
      <c r="G106" s="43">
        <v>16934385</v>
      </c>
      <c r="H106" s="11" t="str">
        <f t="shared" si="13"/>
        <v>N/A</v>
      </c>
      <c r="I106" s="12">
        <v>-9.08</v>
      </c>
      <c r="J106" s="12">
        <v>-50.3</v>
      </c>
      <c r="K106" s="41" t="s">
        <v>732</v>
      </c>
      <c r="L106" s="9" t="str">
        <f t="shared" si="14"/>
        <v>No</v>
      </c>
    </row>
    <row r="107" spans="1:12" x14ac:dyDescent="0.25">
      <c r="A107" s="42" t="s">
        <v>618</v>
      </c>
      <c r="B107" s="33" t="s">
        <v>217</v>
      </c>
      <c r="C107" s="34">
        <v>3816</v>
      </c>
      <c r="D107" s="11" t="str">
        <f t="shared" si="11"/>
        <v>N/A</v>
      </c>
      <c r="E107" s="34">
        <v>3644</v>
      </c>
      <c r="F107" s="11" t="str">
        <f t="shared" si="12"/>
        <v>N/A</v>
      </c>
      <c r="G107" s="34">
        <v>2138</v>
      </c>
      <c r="H107" s="11" t="str">
        <f t="shared" si="13"/>
        <v>N/A</v>
      </c>
      <c r="I107" s="12">
        <v>-4.51</v>
      </c>
      <c r="J107" s="12">
        <v>-41.3</v>
      </c>
      <c r="K107" s="41" t="s">
        <v>732</v>
      </c>
      <c r="L107" s="9" t="str">
        <f t="shared" si="14"/>
        <v>No</v>
      </c>
    </row>
    <row r="108" spans="1:12" x14ac:dyDescent="0.25">
      <c r="A108" s="42" t="s">
        <v>1450</v>
      </c>
      <c r="B108" s="33" t="s">
        <v>217</v>
      </c>
      <c r="C108" s="43">
        <v>9820.0222745999999</v>
      </c>
      <c r="D108" s="11" t="str">
        <f t="shared" si="11"/>
        <v>N/A</v>
      </c>
      <c r="E108" s="43">
        <v>9349.4135564999997</v>
      </c>
      <c r="F108" s="11" t="str">
        <f t="shared" si="12"/>
        <v>N/A</v>
      </c>
      <c r="G108" s="43">
        <v>7920.6665107999997</v>
      </c>
      <c r="H108" s="11" t="str">
        <f t="shared" si="13"/>
        <v>N/A</v>
      </c>
      <c r="I108" s="12">
        <v>-4.79</v>
      </c>
      <c r="J108" s="12">
        <v>-15.3</v>
      </c>
      <c r="K108" s="41" t="s">
        <v>732</v>
      </c>
      <c r="L108" s="9" t="str">
        <f t="shared" si="14"/>
        <v>Yes</v>
      </c>
    </row>
    <row r="109" spans="1:12" x14ac:dyDescent="0.25">
      <c r="A109" s="42" t="s">
        <v>619</v>
      </c>
      <c r="B109" s="33" t="s">
        <v>217</v>
      </c>
      <c r="C109" s="43">
        <v>7816775</v>
      </c>
      <c r="D109" s="11" t="str">
        <f t="shared" si="11"/>
        <v>N/A</v>
      </c>
      <c r="E109" s="43">
        <v>4870221</v>
      </c>
      <c r="F109" s="11" t="str">
        <f t="shared" si="12"/>
        <v>N/A</v>
      </c>
      <c r="G109" s="43">
        <v>6560519</v>
      </c>
      <c r="H109" s="11" t="str">
        <f t="shared" si="13"/>
        <v>N/A</v>
      </c>
      <c r="I109" s="12">
        <v>-37.700000000000003</v>
      </c>
      <c r="J109" s="12">
        <v>34.71</v>
      </c>
      <c r="K109" s="41" t="s">
        <v>732</v>
      </c>
      <c r="L109" s="9" t="str">
        <f t="shared" si="14"/>
        <v>No</v>
      </c>
    </row>
    <row r="110" spans="1:12" x14ac:dyDescent="0.25">
      <c r="A110" s="42" t="s">
        <v>620</v>
      </c>
      <c r="B110" s="33" t="s">
        <v>217</v>
      </c>
      <c r="C110" s="34">
        <v>15180</v>
      </c>
      <c r="D110" s="11" t="str">
        <f t="shared" si="11"/>
        <v>N/A</v>
      </c>
      <c r="E110" s="34">
        <v>9109</v>
      </c>
      <c r="F110" s="11" t="str">
        <f t="shared" si="12"/>
        <v>N/A</v>
      </c>
      <c r="G110" s="34">
        <v>8853</v>
      </c>
      <c r="H110" s="11" t="str">
        <f t="shared" si="13"/>
        <v>N/A</v>
      </c>
      <c r="I110" s="12">
        <v>-40</v>
      </c>
      <c r="J110" s="12">
        <v>-2.81</v>
      </c>
      <c r="K110" s="41" t="s">
        <v>732</v>
      </c>
      <c r="L110" s="9" t="str">
        <f t="shared" si="14"/>
        <v>Yes</v>
      </c>
    </row>
    <row r="111" spans="1:12" x14ac:dyDescent="0.25">
      <c r="A111" s="42" t="s">
        <v>1451</v>
      </c>
      <c r="B111" s="33" t="s">
        <v>217</v>
      </c>
      <c r="C111" s="43">
        <v>514.93906456000002</v>
      </c>
      <c r="D111" s="11" t="str">
        <f t="shared" si="11"/>
        <v>N/A</v>
      </c>
      <c r="E111" s="43">
        <v>534.66033592999997</v>
      </c>
      <c r="F111" s="11" t="str">
        <f t="shared" si="12"/>
        <v>N/A</v>
      </c>
      <c r="G111" s="43">
        <v>741.0503784</v>
      </c>
      <c r="H111" s="11" t="str">
        <f t="shared" si="13"/>
        <v>N/A</v>
      </c>
      <c r="I111" s="12">
        <v>3.83</v>
      </c>
      <c r="J111" s="12">
        <v>38.6</v>
      </c>
      <c r="K111" s="41" t="s">
        <v>732</v>
      </c>
      <c r="L111" s="9" t="str">
        <f t="shared" si="14"/>
        <v>No</v>
      </c>
    </row>
    <row r="112" spans="1:12" x14ac:dyDescent="0.25">
      <c r="A112" s="42" t="s">
        <v>621</v>
      </c>
      <c r="B112" s="33" t="s">
        <v>217</v>
      </c>
      <c r="C112" s="43">
        <v>47930261</v>
      </c>
      <c r="D112" s="11" t="str">
        <f t="shared" si="11"/>
        <v>N/A</v>
      </c>
      <c r="E112" s="43">
        <v>30363877</v>
      </c>
      <c r="F112" s="11" t="str">
        <f t="shared" si="12"/>
        <v>N/A</v>
      </c>
      <c r="G112" s="43">
        <v>23759248</v>
      </c>
      <c r="H112" s="11" t="str">
        <f t="shared" si="13"/>
        <v>N/A</v>
      </c>
      <c r="I112" s="12">
        <v>-36.6</v>
      </c>
      <c r="J112" s="12">
        <v>-21.8</v>
      </c>
      <c r="K112" s="41" t="s">
        <v>732</v>
      </c>
      <c r="L112" s="9" t="str">
        <f t="shared" si="14"/>
        <v>Yes</v>
      </c>
    </row>
    <row r="113" spans="1:12" x14ac:dyDescent="0.25">
      <c r="A113" s="42" t="s">
        <v>622</v>
      </c>
      <c r="B113" s="33" t="s">
        <v>217</v>
      </c>
      <c r="C113" s="34">
        <v>38611</v>
      </c>
      <c r="D113" s="11" t="str">
        <f t="shared" si="11"/>
        <v>N/A</v>
      </c>
      <c r="E113" s="34">
        <v>32664</v>
      </c>
      <c r="F113" s="11" t="str">
        <f t="shared" si="12"/>
        <v>N/A</v>
      </c>
      <c r="G113" s="34">
        <v>34787</v>
      </c>
      <c r="H113" s="11" t="str">
        <f t="shared" si="13"/>
        <v>N/A</v>
      </c>
      <c r="I113" s="12">
        <v>-15.4</v>
      </c>
      <c r="J113" s="12">
        <v>6.5</v>
      </c>
      <c r="K113" s="41" t="s">
        <v>732</v>
      </c>
      <c r="L113" s="9" t="str">
        <f t="shared" si="14"/>
        <v>Yes</v>
      </c>
    </row>
    <row r="114" spans="1:12" x14ac:dyDescent="0.25">
      <c r="A114" s="42" t="s">
        <v>1452</v>
      </c>
      <c r="B114" s="33" t="s">
        <v>217</v>
      </c>
      <c r="C114" s="43">
        <v>1241.36285</v>
      </c>
      <c r="D114" s="11" t="str">
        <f t="shared" si="11"/>
        <v>N/A</v>
      </c>
      <c r="E114" s="43">
        <v>929.58232305000001</v>
      </c>
      <c r="F114" s="11" t="str">
        <f t="shared" si="12"/>
        <v>N/A</v>
      </c>
      <c r="G114" s="43">
        <v>682.99215224</v>
      </c>
      <c r="H114" s="11" t="str">
        <f t="shared" si="13"/>
        <v>N/A</v>
      </c>
      <c r="I114" s="12">
        <v>-25.1</v>
      </c>
      <c r="J114" s="12">
        <v>-26.5</v>
      </c>
      <c r="K114" s="41" t="s">
        <v>732</v>
      </c>
      <c r="L114" s="9" t="str">
        <f t="shared" si="14"/>
        <v>Yes</v>
      </c>
    </row>
    <row r="115" spans="1:12" ht="25" x14ac:dyDescent="0.25">
      <c r="A115" s="42" t="s">
        <v>623</v>
      </c>
      <c r="B115" s="33" t="s">
        <v>217</v>
      </c>
      <c r="C115" s="43">
        <v>107470601</v>
      </c>
      <c r="D115" s="11" t="str">
        <f t="shared" si="11"/>
        <v>N/A</v>
      </c>
      <c r="E115" s="43">
        <v>111171353</v>
      </c>
      <c r="F115" s="11" t="str">
        <f t="shared" si="12"/>
        <v>N/A</v>
      </c>
      <c r="G115" s="43">
        <v>143197226</v>
      </c>
      <c r="H115" s="11" t="str">
        <f t="shared" si="13"/>
        <v>N/A</v>
      </c>
      <c r="I115" s="12">
        <v>3.444</v>
      </c>
      <c r="J115" s="12">
        <v>28.81</v>
      </c>
      <c r="K115" s="41" t="s">
        <v>732</v>
      </c>
      <c r="L115" s="9" t="str">
        <f t="shared" si="14"/>
        <v>Yes</v>
      </c>
    </row>
    <row r="116" spans="1:12" x14ac:dyDescent="0.25">
      <c r="A116" s="44" t="s">
        <v>624</v>
      </c>
      <c r="B116" s="34" t="s">
        <v>217</v>
      </c>
      <c r="C116" s="34">
        <v>15659</v>
      </c>
      <c r="D116" s="11" t="str">
        <f t="shared" si="11"/>
        <v>N/A</v>
      </c>
      <c r="E116" s="34">
        <v>15726</v>
      </c>
      <c r="F116" s="11" t="str">
        <f t="shared" si="12"/>
        <v>N/A</v>
      </c>
      <c r="G116" s="34">
        <v>16807</v>
      </c>
      <c r="H116" s="11" t="str">
        <f t="shared" si="13"/>
        <v>N/A</v>
      </c>
      <c r="I116" s="12">
        <v>0.4279</v>
      </c>
      <c r="J116" s="12">
        <v>6.8739999999999997</v>
      </c>
      <c r="K116" s="1" t="s">
        <v>732</v>
      </c>
      <c r="L116" s="9" t="str">
        <f t="shared" si="14"/>
        <v>Yes</v>
      </c>
    </row>
    <row r="117" spans="1:12" x14ac:dyDescent="0.25">
      <c r="A117" s="42" t="s">
        <v>1453</v>
      </c>
      <c r="B117" s="33" t="s">
        <v>217</v>
      </c>
      <c r="C117" s="43">
        <v>6863.1841752</v>
      </c>
      <c r="D117" s="11" t="str">
        <f t="shared" si="11"/>
        <v>N/A</v>
      </c>
      <c r="E117" s="43">
        <v>7069.2708253999999</v>
      </c>
      <c r="F117" s="11" t="str">
        <f t="shared" si="12"/>
        <v>N/A</v>
      </c>
      <c r="G117" s="43">
        <v>8520.0943654000002</v>
      </c>
      <c r="H117" s="11" t="str">
        <f t="shared" si="13"/>
        <v>N/A</v>
      </c>
      <c r="I117" s="12">
        <v>3.0030000000000001</v>
      </c>
      <c r="J117" s="12">
        <v>20.52</v>
      </c>
      <c r="K117" s="41" t="s">
        <v>732</v>
      </c>
      <c r="L117" s="9" t="str">
        <f t="shared" si="14"/>
        <v>Yes</v>
      </c>
    </row>
    <row r="118" spans="1:12" ht="25" x14ac:dyDescent="0.25">
      <c r="A118" s="42" t="s">
        <v>625</v>
      </c>
      <c r="B118" s="33" t="s">
        <v>217</v>
      </c>
      <c r="C118" s="43">
        <v>13122156</v>
      </c>
      <c r="D118" s="11" t="str">
        <f t="shared" si="11"/>
        <v>N/A</v>
      </c>
      <c r="E118" s="43">
        <v>16853478</v>
      </c>
      <c r="F118" s="11" t="str">
        <f t="shared" si="12"/>
        <v>N/A</v>
      </c>
      <c r="G118" s="43">
        <v>15194284</v>
      </c>
      <c r="H118" s="11" t="str">
        <f t="shared" si="13"/>
        <v>N/A</v>
      </c>
      <c r="I118" s="12">
        <v>28.44</v>
      </c>
      <c r="J118" s="12">
        <v>-9.84</v>
      </c>
      <c r="K118" s="41" t="s">
        <v>732</v>
      </c>
      <c r="L118" s="9" t="str">
        <f t="shared" si="14"/>
        <v>Yes</v>
      </c>
    </row>
    <row r="119" spans="1:12" x14ac:dyDescent="0.25">
      <c r="A119" s="42" t="s">
        <v>626</v>
      </c>
      <c r="B119" s="33" t="s">
        <v>217</v>
      </c>
      <c r="C119" s="34">
        <v>8818</v>
      </c>
      <c r="D119" s="11" t="str">
        <f t="shared" si="11"/>
        <v>N/A</v>
      </c>
      <c r="E119" s="34">
        <v>8636</v>
      </c>
      <c r="F119" s="11" t="str">
        <f t="shared" si="12"/>
        <v>N/A</v>
      </c>
      <c r="G119" s="34">
        <v>8409</v>
      </c>
      <c r="H119" s="11" t="str">
        <f t="shared" si="13"/>
        <v>N/A</v>
      </c>
      <c r="I119" s="12">
        <v>-2.06</v>
      </c>
      <c r="J119" s="12">
        <v>-2.63</v>
      </c>
      <c r="K119" s="41" t="s">
        <v>732</v>
      </c>
      <c r="L119" s="9" t="str">
        <f t="shared" si="14"/>
        <v>Yes</v>
      </c>
    </row>
    <row r="120" spans="1:12" x14ac:dyDescent="0.25">
      <c r="A120" s="42" t="s">
        <v>1454</v>
      </c>
      <c r="B120" s="33" t="s">
        <v>217</v>
      </c>
      <c r="C120" s="43">
        <v>1488.1102291</v>
      </c>
      <c r="D120" s="11" t="str">
        <f t="shared" si="11"/>
        <v>N/A</v>
      </c>
      <c r="E120" s="43">
        <v>1951.5375174000001</v>
      </c>
      <c r="F120" s="11" t="str">
        <f t="shared" si="12"/>
        <v>N/A</v>
      </c>
      <c r="G120" s="43">
        <v>1806.9073612</v>
      </c>
      <c r="H120" s="11" t="str">
        <f t="shared" si="13"/>
        <v>N/A</v>
      </c>
      <c r="I120" s="12">
        <v>31.14</v>
      </c>
      <c r="J120" s="12">
        <v>-7.41</v>
      </c>
      <c r="K120" s="41" t="s">
        <v>732</v>
      </c>
      <c r="L120" s="9" t="str">
        <f t="shared" si="14"/>
        <v>Yes</v>
      </c>
    </row>
    <row r="121" spans="1:12" ht="25" x14ac:dyDescent="0.25">
      <c r="A121" s="42" t="s">
        <v>627</v>
      </c>
      <c r="B121" s="33" t="s">
        <v>217</v>
      </c>
      <c r="C121" s="43">
        <v>2521345</v>
      </c>
      <c r="D121" s="11" t="str">
        <f t="shared" si="11"/>
        <v>N/A</v>
      </c>
      <c r="E121" s="43">
        <v>11074607</v>
      </c>
      <c r="F121" s="11" t="str">
        <f t="shared" si="12"/>
        <v>N/A</v>
      </c>
      <c r="G121" s="43">
        <v>34752298</v>
      </c>
      <c r="H121" s="11" t="str">
        <f t="shared" si="13"/>
        <v>N/A</v>
      </c>
      <c r="I121" s="12">
        <v>339.2</v>
      </c>
      <c r="J121" s="12">
        <v>213.8</v>
      </c>
      <c r="K121" s="41" t="s">
        <v>732</v>
      </c>
      <c r="L121" s="9" t="str">
        <f t="shared" si="14"/>
        <v>No</v>
      </c>
    </row>
    <row r="122" spans="1:12" x14ac:dyDescent="0.25">
      <c r="A122" s="42" t="s">
        <v>628</v>
      </c>
      <c r="B122" s="33" t="s">
        <v>217</v>
      </c>
      <c r="C122" s="34">
        <v>596</v>
      </c>
      <c r="D122" s="11" t="str">
        <f t="shared" si="11"/>
        <v>N/A</v>
      </c>
      <c r="E122" s="34">
        <v>2501</v>
      </c>
      <c r="F122" s="11" t="str">
        <f t="shared" si="12"/>
        <v>N/A</v>
      </c>
      <c r="G122" s="34">
        <v>3109</v>
      </c>
      <c r="H122" s="11" t="str">
        <f t="shared" si="13"/>
        <v>N/A</v>
      </c>
      <c r="I122" s="12">
        <v>319.60000000000002</v>
      </c>
      <c r="J122" s="12">
        <v>24.31</v>
      </c>
      <c r="K122" s="41" t="s">
        <v>732</v>
      </c>
      <c r="L122" s="9" t="str">
        <f t="shared" si="14"/>
        <v>Yes</v>
      </c>
    </row>
    <row r="123" spans="1:12" ht="25" x14ac:dyDescent="0.25">
      <c r="A123" s="42" t="s">
        <v>1455</v>
      </c>
      <c r="B123" s="33" t="s">
        <v>217</v>
      </c>
      <c r="C123" s="43">
        <v>4230.4446309000004</v>
      </c>
      <c r="D123" s="11" t="str">
        <f t="shared" si="11"/>
        <v>N/A</v>
      </c>
      <c r="E123" s="43">
        <v>4428.0715713999998</v>
      </c>
      <c r="F123" s="11" t="str">
        <f t="shared" si="12"/>
        <v>N/A</v>
      </c>
      <c r="G123" s="43">
        <v>11177.966549000001</v>
      </c>
      <c r="H123" s="11" t="str">
        <f t="shared" si="13"/>
        <v>N/A</v>
      </c>
      <c r="I123" s="12">
        <v>4.6719999999999997</v>
      </c>
      <c r="J123" s="12">
        <v>152.4</v>
      </c>
      <c r="K123" s="41" t="s">
        <v>732</v>
      </c>
      <c r="L123" s="9" t="str">
        <f t="shared" si="14"/>
        <v>No</v>
      </c>
    </row>
    <row r="124" spans="1:12" ht="25" x14ac:dyDescent="0.25">
      <c r="A124" s="42" t="s">
        <v>629</v>
      </c>
      <c r="B124" s="33" t="s">
        <v>217</v>
      </c>
      <c r="C124" s="43">
        <v>3651748</v>
      </c>
      <c r="D124" s="11" t="str">
        <f t="shared" si="11"/>
        <v>N/A</v>
      </c>
      <c r="E124" s="43">
        <v>2822131</v>
      </c>
      <c r="F124" s="11" t="str">
        <f t="shared" si="12"/>
        <v>N/A</v>
      </c>
      <c r="G124" s="43">
        <v>2707883</v>
      </c>
      <c r="H124" s="11" t="str">
        <f t="shared" si="13"/>
        <v>N/A</v>
      </c>
      <c r="I124" s="12">
        <v>-22.7</v>
      </c>
      <c r="J124" s="12">
        <v>-4.05</v>
      </c>
      <c r="K124" s="41" t="s">
        <v>732</v>
      </c>
      <c r="L124" s="9" t="str">
        <f t="shared" si="14"/>
        <v>Yes</v>
      </c>
    </row>
    <row r="125" spans="1:12" x14ac:dyDescent="0.25">
      <c r="A125" s="42" t="s">
        <v>630</v>
      </c>
      <c r="B125" s="33" t="s">
        <v>217</v>
      </c>
      <c r="C125" s="34">
        <v>2890</v>
      </c>
      <c r="D125" s="11" t="str">
        <f t="shared" si="11"/>
        <v>N/A</v>
      </c>
      <c r="E125" s="34">
        <v>4114</v>
      </c>
      <c r="F125" s="11" t="str">
        <f t="shared" si="12"/>
        <v>N/A</v>
      </c>
      <c r="G125" s="34">
        <v>4730</v>
      </c>
      <c r="H125" s="11" t="str">
        <f t="shared" si="13"/>
        <v>N/A</v>
      </c>
      <c r="I125" s="12">
        <v>42.35</v>
      </c>
      <c r="J125" s="12">
        <v>14.97</v>
      </c>
      <c r="K125" s="41" t="s">
        <v>732</v>
      </c>
      <c r="L125" s="9" t="str">
        <f t="shared" si="14"/>
        <v>Yes</v>
      </c>
    </row>
    <row r="126" spans="1:12" ht="25" x14ac:dyDescent="0.25">
      <c r="A126" s="42" t="s">
        <v>1456</v>
      </c>
      <c r="B126" s="33" t="s">
        <v>217</v>
      </c>
      <c r="C126" s="43">
        <v>1263.5806227999999</v>
      </c>
      <c r="D126" s="11" t="str">
        <f t="shared" si="11"/>
        <v>N/A</v>
      </c>
      <c r="E126" s="43">
        <v>685.98225571</v>
      </c>
      <c r="F126" s="11" t="str">
        <f t="shared" si="12"/>
        <v>N/A</v>
      </c>
      <c r="G126" s="43">
        <v>572.49112050999997</v>
      </c>
      <c r="H126" s="11" t="str">
        <f t="shared" si="13"/>
        <v>N/A</v>
      </c>
      <c r="I126" s="12">
        <v>-45.7</v>
      </c>
      <c r="J126" s="12">
        <v>-16.5</v>
      </c>
      <c r="K126" s="41" t="s">
        <v>732</v>
      </c>
      <c r="L126" s="9" t="str">
        <f t="shared" si="14"/>
        <v>Yes</v>
      </c>
    </row>
    <row r="127" spans="1:12" ht="25" x14ac:dyDescent="0.25">
      <c r="A127" s="42" t="s">
        <v>631</v>
      </c>
      <c r="B127" s="33" t="s">
        <v>217</v>
      </c>
      <c r="C127" s="43">
        <v>16033834</v>
      </c>
      <c r="D127" s="11" t="str">
        <f t="shared" si="11"/>
        <v>N/A</v>
      </c>
      <c r="E127" s="43">
        <v>18604133</v>
      </c>
      <c r="F127" s="11" t="str">
        <f t="shared" si="12"/>
        <v>N/A</v>
      </c>
      <c r="G127" s="43">
        <v>22018045</v>
      </c>
      <c r="H127" s="11" t="str">
        <f t="shared" si="13"/>
        <v>N/A</v>
      </c>
      <c r="I127" s="12">
        <v>16.03</v>
      </c>
      <c r="J127" s="12">
        <v>18.350000000000001</v>
      </c>
      <c r="K127" s="41" t="s">
        <v>732</v>
      </c>
      <c r="L127" s="9" t="str">
        <f t="shared" si="14"/>
        <v>Yes</v>
      </c>
    </row>
    <row r="128" spans="1:12" x14ac:dyDescent="0.25">
      <c r="A128" s="42" t="s">
        <v>632</v>
      </c>
      <c r="B128" s="33" t="s">
        <v>217</v>
      </c>
      <c r="C128" s="34">
        <v>3516</v>
      </c>
      <c r="D128" s="11" t="str">
        <f t="shared" si="11"/>
        <v>N/A</v>
      </c>
      <c r="E128" s="34">
        <v>3668</v>
      </c>
      <c r="F128" s="11" t="str">
        <f t="shared" si="12"/>
        <v>N/A</v>
      </c>
      <c r="G128" s="34">
        <v>4730</v>
      </c>
      <c r="H128" s="11" t="str">
        <f t="shared" si="13"/>
        <v>N/A</v>
      </c>
      <c r="I128" s="12">
        <v>4.3230000000000004</v>
      </c>
      <c r="J128" s="12">
        <v>28.95</v>
      </c>
      <c r="K128" s="41" t="s">
        <v>732</v>
      </c>
      <c r="L128" s="9" t="str">
        <f t="shared" si="14"/>
        <v>Yes</v>
      </c>
    </row>
    <row r="129" spans="1:12" ht="25" x14ac:dyDescent="0.25">
      <c r="A129" s="42" t="s">
        <v>1457</v>
      </c>
      <c r="B129" s="33" t="s">
        <v>217</v>
      </c>
      <c r="C129" s="43">
        <v>4560.2485778999999</v>
      </c>
      <c r="D129" s="11" t="str">
        <f t="shared" si="11"/>
        <v>N/A</v>
      </c>
      <c r="E129" s="43">
        <v>5072.0100872000003</v>
      </c>
      <c r="F129" s="11" t="str">
        <f t="shared" si="12"/>
        <v>N/A</v>
      </c>
      <c r="G129" s="43">
        <v>4654.9778012999996</v>
      </c>
      <c r="H129" s="11" t="str">
        <f t="shared" si="13"/>
        <v>N/A</v>
      </c>
      <c r="I129" s="12">
        <v>11.22</v>
      </c>
      <c r="J129" s="12">
        <v>-8.2200000000000006</v>
      </c>
      <c r="K129" s="41" t="s">
        <v>732</v>
      </c>
      <c r="L129" s="9" t="str">
        <f t="shared" si="14"/>
        <v>Yes</v>
      </c>
    </row>
    <row r="130" spans="1:12" ht="25" x14ac:dyDescent="0.25">
      <c r="A130" s="42" t="s">
        <v>633</v>
      </c>
      <c r="B130" s="33" t="s">
        <v>217</v>
      </c>
      <c r="C130" s="43">
        <v>0</v>
      </c>
      <c r="D130" s="11" t="str">
        <f t="shared" si="11"/>
        <v>N/A</v>
      </c>
      <c r="E130" s="43">
        <v>0</v>
      </c>
      <c r="F130" s="11" t="str">
        <f t="shared" si="12"/>
        <v>N/A</v>
      </c>
      <c r="G130" s="43">
        <v>0</v>
      </c>
      <c r="H130" s="11" t="str">
        <f t="shared" si="13"/>
        <v>N/A</v>
      </c>
      <c r="I130" s="12" t="s">
        <v>1742</v>
      </c>
      <c r="J130" s="12" t="s">
        <v>1742</v>
      </c>
      <c r="K130" s="41" t="s">
        <v>732</v>
      </c>
      <c r="L130" s="9" t="str">
        <f t="shared" si="14"/>
        <v>N/A</v>
      </c>
    </row>
    <row r="131" spans="1:12" x14ac:dyDescent="0.25">
      <c r="A131" s="42" t="s">
        <v>634</v>
      </c>
      <c r="B131" s="33" t="s">
        <v>217</v>
      </c>
      <c r="C131" s="34">
        <v>0</v>
      </c>
      <c r="D131" s="11" t="str">
        <f t="shared" si="11"/>
        <v>N/A</v>
      </c>
      <c r="E131" s="34">
        <v>0</v>
      </c>
      <c r="F131" s="11" t="str">
        <f t="shared" si="12"/>
        <v>N/A</v>
      </c>
      <c r="G131" s="34">
        <v>0</v>
      </c>
      <c r="H131" s="11" t="str">
        <f t="shared" si="13"/>
        <v>N/A</v>
      </c>
      <c r="I131" s="12" t="s">
        <v>1742</v>
      </c>
      <c r="J131" s="12" t="s">
        <v>1742</v>
      </c>
      <c r="K131" s="41" t="s">
        <v>732</v>
      </c>
      <c r="L131" s="9" t="str">
        <f t="shared" si="14"/>
        <v>N/A</v>
      </c>
    </row>
    <row r="132" spans="1:12" ht="25" x14ac:dyDescent="0.25">
      <c r="A132" s="42" t="s">
        <v>1458</v>
      </c>
      <c r="B132" s="33" t="s">
        <v>217</v>
      </c>
      <c r="C132" s="43" t="s">
        <v>1742</v>
      </c>
      <c r="D132" s="11" t="str">
        <f t="shared" si="11"/>
        <v>N/A</v>
      </c>
      <c r="E132" s="43" t="s">
        <v>1742</v>
      </c>
      <c r="F132" s="11" t="str">
        <f t="shared" si="12"/>
        <v>N/A</v>
      </c>
      <c r="G132" s="43" t="s">
        <v>1742</v>
      </c>
      <c r="H132" s="11" t="str">
        <f t="shared" si="13"/>
        <v>N/A</v>
      </c>
      <c r="I132" s="12" t="s">
        <v>1742</v>
      </c>
      <c r="J132" s="12" t="s">
        <v>1742</v>
      </c>
      <c r="K132" s="41" t="s">
        <v>732</v>
      </c>
      <c r="L132" s="9" t="str">
        <f t="shared" si="14"/>
        <v>N/A</v>
      </c>
    </row>
    <row r="133" spans="1:12" x14ac:dyDescent="0.25">
      <c r="A133" s="42" t="s">
        <v>635</v>
      </c>
      <c r="B133" s="33" t="s">
        <v>217</v>
      </c>
      <c r="C133" s="43">
        <v>23471313</v>
      </c>
      <c r="D133" s="11" t="str">
        <f t="shared" si="11"/>
        <v>N/A</v>
      </c>
      <c r="E133" s="43">
        <v>26453674</v>
      </c>
      <c r="F133" s="11" t="str">
        <f t="shared" si="12"/>
        <v>N/A</v>
      </c>
      <c r="G133" s="43">
        <v>26772452</v>
      </c>
      <c r="H133" s="11" t="str">
        <f t="shared" si="13"/>
        <v>N/A</v>
      </c>
      <c r="I133" s="12">
        <v>12.71</v>
      </c>
      <c r="J133" s="12">
        <v>1.2050000000000001</v>
      </c>
      <c r="K133" s="41" t="s">
        <v>732</v>
      </c>
      <c r="L133" s="9" t="str">
        <f t="shared" si="14"/>
        <v>Yes</v>
      </c>
    </row>
    <row r="134" spans="1:12" x14ac:dyDescent="0.25">
      <c r="A134" s="42" t="s">
        <v>636</v>
      </c>
      <c r="B134" s="33" t="s">
        <v>217</v>
      </c>
      <c r="C134" s="34">
        <v>1643</v>
      </c>
      <c r="D134" s="11" t="str">
        <f t="shared" si="11"/>
        <v>N/A</v>
      </c>
      <c r="E134" s="34">
        <v>1573</v>
      </c>
      <c r="F134" s="11" t="str">
        <f t="shared" si="12"/>
        <v>N/A</v>
      </c>
      <c r="G134" s="34">
        <v>1539</v>
      </c>
      <c r="H134" s="11" t="str">
        <f t="shared" si="13"/>
        <v>N/A</v>
      </c>
      <c r="I134" s="12">
        <v>-4.26</v>
      </c>
      <c r="J134" s="12">
        <v>-2.16</v>
      </c>
      <c r="K134" s="41" t="s">
        <v>732</v>
      </c>
      <c r="L134" s="9" t="str">
        <f t="shared" si="14"/>
        <v>Yes</v>
      </c>
    </row>
    <row r="135" spans="1:12" x14ac:dyDescent="0.25">
      <c r="A135" s="42" t="s">
        <v>1459</v>
      </c>
      <c r="B135" s="33" t="s">
        <v>217</v>
      </c>
      <c r="C135" s="43">
        <v>14285.643943999999</v>
      </c>
      <c r="D135" s="11" t="str">
        <f t="shared" si="11"/>
        <v>N/A</v>
      </c>
      <c r="E135" s="43">
        <v>16817.338843000001</v>
      </c>
      <c r="F135" s="11" t="str">
        <f t="shared" si="12"/>
        <v>N/A</v>
      </c>
      <c r="G135" s="43">
        <v>17396.005197999999</v>
      </c>
      <c r="H135" s="11" t="str">
        <f t="shared" si="13"/>
        <v>N/A</v>
      </c>
      <c r="I135" s="12">
        <v>17.72</v>
      </c>
      <c r="J135" s="12">
        <v>3.4409999999999998</v>
      </c>
      <c r="K135" s="41" t="s">
        <v>732</v>
      </c>
      <c r="L135" s="9" t="str">
        <f t="shared" si="14"/>
        <v>Yes</v>
      </c>
    </row>
    <row r="136" spans="1:12" ht="25" x14ac:dyDescent="0.25">
      <c r="A136" s="42" t="s">
        <v>637</v>
      </c>
      <c r="B136" s="33" t="s">
        <v>217</v>
      </c>
      <c r="C136" s="43">
        <v>646</v>
      </c>
      <c r="D136" s="11" t="str">
        <f t="shared" si="11"/>
        <v>N/A</v>
      </c>
      <c r="E136" s="43">
        <v>0</v>
      </c>
      <c r="F136" s="11" t="str">
        <f t="shared" si="12"/>
        <v>N/A</v>
      </c>
      <c r="G136" s="43">
        <v>0</v>
      </c>
      <c r="H136" s="11" t="str">
        <f t="shared" si="13"/>
        <v>N/A</v>
      </c>
      <c r="I136" s="12">
        <v>-100</v>
      </c>
      <c r="J136" s="12" t="s">
        <v>1742</v>
      </c>
      <c r="K136" s="41" t="s">
        <v>732</v>
      </c>
      <c r="L136" s="9" t="str">
        <f>IF(J136="Div by 0", "N/A", IF(OR(J136="N/A",K136="N/A"),"N/A", IF(J136&gt;VALUE(MID(K136,1,2)), "No", IF(J136&lt;-1*VALUE(MID(K136,1,2)), "No", "Yes"))))</f>
        <v>N/A</v>
      </c>
    </row>
    <row r="137" spans="1:12" x14ac:dyDescent="0.25">
      <c r="A137" s="42" t="s">
        <v>638</v>
      </c>
      <c r="B137" s="33" t="s">
        <v>217</v>
      </c>
      <c r="C137" s="34">
        <v>11</v>
      </c>
      <c r="D137" s="11" t="str">
        <f t="shared" si="11"/>
        <v>N/A</v>
      </c>
      <c r="E137" s="34">
        <v>0</v>
      </c>
      <c r="F137" s="11" t="str">
        <f t="shared" si="12"/>
        <v>N/A</v>
      </c>
      <c r="G137" s="34">
        <v>0</v>
      </c>
      <c r="H137" s="11" t="str">
        <f t="shared" si="13"/>
        <v>N/A</v>
      </c>
      <c r="I137" s="12">
        <v>-100</v>
      </c>
      <c r="J137" s="12" t="s">
        <v>1742</v>
      </c>
      <c r="K137" s="41" t="s">
        <v>732</v>
      </c>
      <c r="L137" s="9" t="str">
        <f t="shared" ref="L137:L141" si="15">IF(J137="Div by 0", "N/A", IF(OR(J137="N/A",K137="N/A"),"N/A", IF(J137&gt;VALUE(MID(K137,1,2)), "No", IF(J137&lt;-1*VALUE(MID(K137,1,2)), "No", "Yes"))))</f>
        <v>N/A</v>
      </c>
    </row>
    <row r="138" spans="1:12" ht="25" x14ac:dyDescent="0.25">
      <c r="A138" s="42" t="s">
        <v>1460</v>
      </c>
      <c r="B138" s="33" t="s">
        <v>217</v>
      </c>
      <c r="C138" s="43">
        <v>646</v>
      </c>
      <c r="D138" s="11" t="str">
        <f t="shared" si="11"/>
        <v>N/A</v>
      </c>
      <c r="E138" s="43" t="s">
        <v>1742</v>
      </c>
      <c r="F138" s="11" t="str">
        <f t="shared" si="12"/>
        <v>N/A</v>
      </c>
      <c r="G138" s="43" t="s">
        <v>1742</v>
      </c>
      <c r="H138" s="11" t="str">
        <f t="shared" si="13"/>
        <v>N/A</v>
      </c>
      <c r="I138" s="12" t="s">
        <v>1742</v>
      </c>
      <c r="J138" s="12" t="s">
        <v>1742</v>
      </c>
      <c r="K138" s="41" t="s">
        <v>732</v>
      </c>
      <c r="L138" s="9" t="str">
        <f t="shared" si="15"/>
        <v>N/A</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11583705</v>
      </c>
      <c r="D142" s="11" t="str">
        <f t="shared" si="11"/>
        <v>N/A</v>
      </c>
      <c r="E142" s="43">
        <v>9518134</v>
      </c>
      <c r="F142" s="11" t="str">
        <f t="shared" si="12"/>
        <v>N/A</v>
      </c>
      <c r="G142" s="43">
        <v>8298043</v>
      </c>
      <c r="H142" s="11" t="str">
        <f t="shared" si="13"/>
        <v>N/A</v>
      </c>
      <c r="I142" s="12">
        <v>-17.8</v>
      </c>
      <c r="J142" s="12">
        <v>-12.8</v>
      </c>
      <c r="K142" s="41" t="s">
        <v>732</v>
      </c>
      <c r="L142" s="9" t="str">
        <f t="shared" ref="L142:L153" si="16">IF(J142="Div by 0", "N/A", IF(K142="N/A","N/A", IF(J142&gt;VALUE(MID(K142,1,2)), "No", IF(J142&lt;-1*VALUE(MID(K142,1,2)), "No", "Yes"))))</f>
        <v>Yes</v>
      </c>
    </row>
    <row r="143" spans="1:12" x14ac:dyDescent="0.25">
      <c r="A143" s="42" t="s">
        <v>642</v>
      </c>
      <c r="B143" s="33" t="s">
        <v>217</v>
      </c>
      <c r="C143" s="34">
        <v>15205</v>
      </c>
      <c r="D143" s="11" t="str">
        <f t="shared" si="11"/>
        <v>N/A</v>
      </c>
      <c r="E143" s="34">
        <v>13011</v>
      </c>
      <c r="F143" s="11" t="str">
        <f t="shared" si="12"/>
        <v>N/A</v>
      </c>
      <c r="G143" s="34">
        <v>13751</v>
      </c>
      <c r="H143" s="11" t="str">
        <f t="shared" si="13"/>
        <v>N/A</v>
      </c>
      <c r="I143" s="12">
        <v>-14.4</v>
      </c>
      <c r="J143" s="12">
        <v>5.6870000000000003</v>
      </c>
      <c r="K143" s="41" t="s">
        <v>732</v>
      </c>
      <c r="L143" s="9" t="str">
        <f t="shared" si="16"/>
        <v>Yes</v>
      </c>
    </row>
    <row r="144" spans="1:12" ht="25" x14ac:dyDescent="0.25">
      <c r="A144" s="42" t="s">
        <v>1462</v>
      </c>
      <c r="B144" s="33" t="s">
        <v>217</v>
      </c>
      <c r="C144" s="43">
        <v>761.83525155999996</v>
      </c>
      <c r="D144" s="11" t="str">
        <f t="shared" si="11"/>
        <v>N/A</v>
      </c>
      <c r="E144" s="43">
        <v>731.54515409999999</v>
      </c>
      <c r="F144" s="11" t="str">
        <f t="shared" si="12"/>
        <v>N/A</v>
      </c>
      <c r="G144" s="43">
        <v>603.45014907999996</v>
      </c>
      <c r="H144" s="11" t="str">
        <f t="shared" si="13"/>
        <v>N/A</v>
      </c>
      <c r="I144" s="12">
        <v>-3.98</v>
      </c>
      <c r="J144" s="12">
        <v>-17.5</v>
      </c>
      <c r="K144" s="41" t="s">
        <v>732</v>
      </c>
      <c r="L144" s="9" t="str">
        <f t="shared" si="16"/>
        <v>Yes</v>
      </c>
    </row>
    <row r="145" spans="1:12" ht="25" x14ac:dyDescent="0.25">
      <c r="A145" s="42" t="s">
        <v>643</v>
      </c>
      <c r="B145" s="33" t="s">
        <v>217</v>
      </c>
      <c r="C145" s="43">
        <v>198238</v>
      </c>
      <c r="D145" s="11" t="str">
        <f t="shared" ref="D145:D153" si="17">IF($B145="N/A","N/A",IF(C145&gt;10,"No",IF(C145&lt;-10,"No","Yes")))</f>
        <v>N/A</v>
      </c>
      <c r="E145" s="43">
        <v>80629</v>
      </c>
      <c r="F145" s="11" t="str">
        <f t="shared" ref="F145:F153" si="18">IF($B145="N/A","N/A",IF(E145&gt;10,"No",IF(E145&lt;-10,"No","Yes")))</f>
        <v>N/A</v>
      </c>
      <c r="G145" s="43">
        <v>40550</v>
      </c>
      <c r="H145" s="11" t="str">
        <f t="shared" ref="H145:H153" si="19">IF($B145="N/A","N/A",IF(G145&gt;10,"No",IF(G145&lt;-10,"No","Yes")))</f>
        <v>N/A</v>
      </c>
      <c r="I145" s="12">
        <v>-59.3</v>
      </c>
      <c r="J145" s="12">
        <v>-49.7</v>
      </c>
      <c r="K145" s="41" t="s">
        <v>732</v>
      </c>
      <c r="L145" s="9" t="str">
        <f t="shared" si="16"/>
        <v>No</v>
      </c>
    </row>
    <row r="146" spans="1:12" x14ac:dyDescent="0.25">
      <c r="A146" s="42" t="s">
        <v>644</v>
      </c>
      <c r="B146" s="33" t="s">
        <v>217</v>
      </c>
      <c r="C146" s="34">
        <v>11</v>
      </c>
      <c r="D146" s="11" t="str">
        <f t="shared" si="17"/>
        <v>N/A</v>
      </c>
      <c r="E146" s="34">
        <v>11</v>
      </c>
      <c r="F146" s="11" t="str">
        <f t="shared" si="18"/>
        <v>N/A</v>
      </c>
      <c r="G146" s="34">
        <v>11</v>
      </c>
      <c r="H146" s="11" t="str">
        <f t="shared" si="19"/>
        <v>N/A</v>
      </c>
      <c r="I146" s="12">
        <v>-54.5</v>
      </c>
      <c r="J146" s="12">
        <v>40</v>
      </c>
      <c r="K146" s="41" t="s">
        <v>732</v>
      </c>
      <c r="L146" s="9" t="str">
        <f t="shared" si="16"/>
        <v>No</v>
      </c>
    </row>
    <row r="147" spans="1:12" ht="25" x14ac:dyDescent="0.25">
      <c r="A147" s="42" t="s">
        <v>1463</v>
      </c>
      <c r="B147" s="33" t="s">
        <v>217</v>
      </c>
      <c r="C147" s="43">
        <v>18021.636364000002</v>
      </c>
      <c r="D147" s="11" t="str">
        <f t="shared" si="17"/>
        <v>N/A</v>
      </c>
      <c r="E147" s="43">
        <v>16125.8</v>
      </c>
      <c r="F147" s="11" t="str">
        <f t="shared" si="18"/>
        <v>N/A</v>
      </c>
      <c r="G147" s="43">
        <v>5792.8571429000003</v>
      </c>
      <c r="H147" s="11" t="str">
        <f t="shared" si="19"/>
        <v>N/A</v>
      </c>
      <c r="I147" s="12">
        <v>-10.5</v>
      </c>
      <c r="J147" s="12">
        <v>-64.099999999999994</v>
      </c>
      <c r="K147" s="41" t="s">
        <v>732</v>
      </c>
      <c r="L147" s="9" t="str">
        <f t="shared" si="16"/>
        <v>No</v>
      </c>
    </row>
    <row r="148" spans="1:12" ht="25" x14ac:dyDescent="0.25">
      <c r="A148" s="42" t="s">
        <v>645</v>
      </c>
      <c r="B148" s="33" t="s">
        <v>217</v>
      </c>
      <c r="C148" s="43">
        <v>88998896</v>
      </c>
      <c r="D148" s="11" t="str">
        <f t="shared" si="17"/>
        <v>N/A</v>
      </c>
      <c r="E148" s="43">
        <v>82261874</v>
      </c>
      <c r="F148" s="11" t="str">
        <f t="shared" si="18"/>
        <v>N/A</v>
      </c>
      <c r="G148" s="43">
        <v>82352236</v>
      </c>
      <c r="H148" s="11" t="str">
        <f t="shared" si="19"/>
        <v>N/A</v>
      </c>
      <c r="I148" s="12">
        <v>-7.57</v>
      </c>
      <c r="J148" s="12">
        <v>0.10979999999999999</v>
      </c>
      <c r="K148" s="41" t="s">
        <v>732</v>
      </c>
      <c r="L148" s="9" t="str">
        <f t="shared" si="16"/>
        <v>Yes</v>
      </c>
    </row>
    <row r="149" spans="1:12" x14ac:dyDescent="0.25">
      <c r="A149" s="42" t="s">
        <v>646</v>
      </c>
      <c r="B149" s="33" t="s">
        <v>217</v>
      </c>
      <c r="C149" s="34">
        <v>13214</v>
      </c>
      <c r="D149" s="11" t="str">
        <f t="shared" si="17"/>
        <v>N/A</v>
      </c>
      <c r="E149" s="34">
        <v>11528</v>
      </c>
      <c r="F149" s="11" t="str">
        <f t="shared" si="18"/>
        <v>N/A</v>
      </c>
      <c r="G149" s="34">
        <v>14300</v>
      </c>
      <c r="H149" s="11" t="str">
        <f t="shared" si="19"/>
        <v>N/A</v>
      </c>
      <c r="I149" s="12">
        <v>-12.8</v>
      </c>
      <c r="J149" s="12">
        <v>24.05</v>
      </c>
      <c r="K149" s="41" t="s">
        <v>732</v>
      </c>
      <c r="L149" s="9" t="str">
        <f t="shared" si="16"/>
        <v>Yes</v>
      </c>
    </row>
    <row r="150" spans="1:12" ht="25" x14ac:dyDescent="0.25">
      <c r="A150" s="42" t="s">
        <v>1464</v>
      </c>
      <c r="B150" s="33" t="s">
        <v>217</v>
      </c>
      <c r="C150" s="43">
        <v>6735.1972151</v>
      </c>
      <c r="D150" s="11" t="str">
        <f t="shared" si="17"/>
        <v>N/A</v>
      </c>
      <c r="E150" s="43">
        <v>7135.8322346000004</v>
      </c>
      <c r="F150" s="11" t="str">
        <f t="shared" si="18"/>
        <v>N/A</v>
      </c>
      <c r="G150" s="43">
        <v>5758.8976223999998</v>
      </c>
      <c r="H150" s="11" t="str">
        <f t="shared" si="19"/>
        <v>N/A</v>
      </c>
      <c r="I150" s="12">
        <v>5.9480000000000004</v>
      </c>
      <c r="J150" s="12">
        <v>-19.3</v>
      </c>
      <c r="K150" s="41" t="s">
        <v>732</v>
      </c>
      <c r="L150" s="9" t="str">
        <f t="shared" si="16"/>
        <v>Yes</v>
      </c>
    </row>
    <row r="151" spans="1:12" ht="25" x14ac:dyDescent="0.25">
      <c r="A151" s="42" t="s">
        <v>647</v>
      </c>
      <c r="B151" s="33" t="s">
        <v>217</v>
      </c>
      <c r="C151" s="43">
        <v>33415505</v>
      </c>
      <c r="D151" s="11" t="str">
        <f t="shared" si="17"/>
        <v>N/A</v>
      </c>
      <c r="E151" s="43">
        <v>32087595</v>
      </c>
      <c r="F151" s="11" t="str">
        <f t="shared" si="18"/>
        <v>N/A</v>
      </c>
      <c r="G151" s="43">
        <v>32356214</v>
      </c>
      <c r="H151" s="11" t="str">
        <f t="shared" si="19"/>
        <v>N/A</v>
      </c>
      <c r="I151" s="12">
        <v>-3.97</v>
      </c>
      <c r="J151" s="12">
        <v>0.83709999999999996</v>
      </c>
      <c r="K151" s="41" t="s">
        <v>732</v>
      </c>
      <c r="L151" s="9" t="str">
        <f t="shared" si="16"/>
        <v>Yes</v>
      </c>
    </row>
    <row r="152" spans="1:12" x14ac:dyDescent="0.25">
      <c r="A152" s="42" t="s">
        <v>648</v>
      </c>
      <c r="B152" s="33" t="s">
        <v>217</v>
      </c>
      <c r="C152" s="34">
        <v>2555</v>
      </c>
      <c r="D152" s="11" t="str">
        <f t="shared" si="17"/>
        <v>N/A</v>
      </c>
      <c r="E152" s="34">
        <v>2501</v>
      </c>
      <c r="F152" s="11" t="str">
        <f t="shared" si="18"/>
        <v>N/A</v>
      </c>
      <c r="G152" s="34">
        <v>2561</v>
      </c>
      <c r="H152" s="11" t="str">
        <f t="shared" si="19"/>
        <v>N/A</v>
      </c>
      <c r="I152" s="12">
        <v>-2.11</v>
      </c>
      <c r="J152" s="12">
        <v>2.399</v>
      </c>
      <c r="K152" s="41" t="s">
        <v>732</v>
      </c>
      <c r="L152" s="9" t="str">
        <f t="shared" si="16"/>
        <v>Yes</v>
      </c>
    </row>
    <row r="153" spans="1:12" ht="25" x14ac:dyDescent="0.25">
      <c r="A153" s="42" t="s">
        <v>1465</v>
      </c>
      <c r="B153" s="33" t="s">
        <v>217</v>
      </c>
      <c r="C153" s="43">
        <v>13078.475538000001</v>
      </c>
      <c r="D153" s="11" t="str">
        <f t="shared" si="17"/>
        <v>N/A</v>
      </c>
      <c r="E153" s="43">
        <v>12829.906037999999</v>
      </c>
      <c r="F153" s="11" t="str">
        <f t="shared" si="18"/>
        <v>N/A</v>
      </c>
      <c r="G153" s="43">
        <v>12634.210854999999</v>
      </c>
      <c r="H153" s="11" t="str">
        <f t="shared" si="19"/>
        <v>N/A</v>
      </c>
      <c r="I153" s="12">
        <v>-1.9</v>
      </c>
      <c r="J153" s="12">
        <v>-1.53</v>
      </c>
      <c r="K153" s="41" t="s">
        <v>732</v>
      </c>
      <c r="L153" s="9" t="str">
        <f t="shared" si="16"/>
        <v>Yes</v>
      </c>
    </row>
    <row r="154" spans="1:12" x14ac:dyDescent="0.25">
      <c r="A154" s="42" t="s">
        <v>1531</v>
      </c>
      <c r="B154" s="33" t="s">
        <v>217</v>
      </c>
      <c r="C154" s="43">
        <v>1478.9517737000001</v>
      </c>
      <c r="D154" s="11" t="str">
        <f t="shared" ref="D154:D173" si="20">IF($B154="N/A","N/A",IF(C154&gt;10,"No",IF(C154&lt;-10,"No","Yes")))</f>
        <v>N/A</v>
      </c>
      <c r="E154" s="43">
        <v>966.12179346000005</v>
      </c>
      <c r="F154" s="11" t="str">
        <f t="shared" ref="F154:F173" si="21">IF($B154="N/A","N/A",IF(E154&gt;10,"No",IF(E154&lt;-10,"No","Yes")))</f>
        <v>N/A</v>
      </c>
      <c r="G154" s="43">
        <v>837.99023201</v>
      </c>
      <c r="H154" s="11" t="str">
        <f t="shared" ref="H154:H173" si="22">IF($B154="N/A","N/A",IF(G154&gt;10,"No",IF(G154&lt;-10,"No","Yes")))</f>
        <v>N/A</v>
      </c>
      <c r="I154" s="12">
        <v>-34.700000000000003</v>
      </c>
      <c r="J154" s="12">
        <v>-13.3</v>
      </c>
      <c r="K154" s="41" t="s">
        <v>732</v>
      </c>
      <c r="L154" s="9" t="str">
        <f t="shared" ref="L154:L173" si="23">IF(J154="Div by 0", "N/A", IF(K154="N/A","N/A", IF(J154&gt;VALUE(MID(K154,1,2)), "No", IF(J154&lt;-1*VALUE(MID(K154,1,2)), "No", "Yes"))))</f>
        <v>Yes</v>
      </c>
    </row>
    <row r="155" spans="1:12" x14ac:dyDescent="0.25">
      <c r="A155" s="45" t="s">
        <v>1532</v>
      </c>
      <c r="B155" s="33" t="s">
        <v>217</v>
      </c>
      <c r="C155" s="43">
        <v>428.42719218000002</v>
      </c>
      <c r="D155" s="11" t="str">
        <f t="shared" si="20"/>
        <v>N/A</v>
      </c>
      <c r="E155" s="43">
        <v>386.85014466000001</v>
      </c>
      <c r="F155" s="11" t="str">
        <f t="shared" si="21"/>
        <v>N/A</v>
      </c>
      <c r="G155" s="43">
        <v>428.56487425</v>
      </c>
      <c r="H155" s="11" t="str">
        <f t="shared" si="22"/>
        <v>N/A</v>
      </c>
      <c r="I155" s="12">
        <v>-9.6999999999999993</v>
      </c>
      <c r="J155" s="12">
        <v>10.78</v>
      </c>
      <c r="K155" s="41" t="s">
        <v>732</v>
      </c>
      <c r="L155" s="9" t="str">
        <f t="shared" si="23"/>
        <v>Yes</v>
      </c>
    </row>
    <row r="156" spans="1:12" x14ac:dyDescent="0.25">
      <c r="A156" s="45" t="s">
        <v>1533</v>
      </c>
      <c r="B156" s="33" t="s">
        <v>217</v>
      </c>
      <c r="C156" s="43">
        <v>2315.9336632999998</v>
      </c>
      <c r="D156" s="11" t="str">
        <f t="shared" si="20"/>
        <v>N/A</v>
      </c>
      <c r="E156" s="43">
        <v>1648.4825003000001</v>
      </c>
      <c r="F156" s="11" t="str">
        <f t="shared" si="21"/>
        <v>N/A</v>
      </c>
      <c r="G156" s="43">
        <v>1511.9610765</v>
      </c>
      <c r="H156" s="11" t="str">
        <f t="shared" si="22"/>
        <v>N/A</v>
      </c>
      <c r="I156" s="12">
        <v>-28.8</v>
      </c>
      <c r="J156" s="12">
        <v>-8.2799999999999994</v>
      </c>
      <c r="K156" s="41" t="s">
        <v>732</v>
      </c>
      <c r="L156" s="9" t="str">
        <f t="shared" si="23"/>
        <v>Yes</v>
      </c>
    </row>
    <row r="157" spans="1:12" x14ac:dyDescent="0.25">
      <c r="A157" s="45" t="s">
        <v>1534</v>
      </c>
      <c r="B157" s="33" t="s">
        <v>217</v>
      </c>
      <c r="C157" s="43">
        <v>65.700666787000003</v>
      </c>
      <c r="D157" s="11" t="str">
        <f t="shared" si="20"/>
        <v>N/A</v>
      </c>
      <c r="E157" s="43">
        <v>19.330874478999998</v>
      </c>
      <c r="F157" s="11" t="str">
        <f t="shared" si="21"/>
        <v>N/A</v>
      </c>
      <c r="G157" s="43">
        <v>26.049417751</v>
      </c>
      <c r="H157" s="11" t="str">
        <f t="shared" si="22"/>
        <v>N/A</v>
      </c>
      <c r="I157" s="12">
        <v>-70.599999999999994</v>
      </c>
      <c r="J157" s="12">
        <v>34.76</v>
      </c>
      <c r="K157" s="41" t="s">
        <v>732</v>
      </c>
      <c r="L157" s="9" t="str">
        <f t="shared" si="23"/>
        <v>No</v>
      </c>
    </row>
    <row r="158" spans="1:12" x14ac:dyDescent="0.25">
      <c r="A158" s="45" t="s">
        <v>1535</v>
      </c>
      <c r="B158" s="33" t="s">
        <v>217</v>
      </c>
      <c r="C158" s="43">
        <v>88.268960504000006</v>
      </c>
      <c r="D158" s="11" t="str">
        <f t="shared" si="20"/>
        <v>N/A</v>
      </c>
      <c r="E158" s="43">
        <v>174.50942849</v>
      </c>
      <c r="F158" s="11" t="str">
        <f t="shared" si="21"/>
        <v>N/A</v>
      </c>
      <c r="G158" s="43">
        <v>63.495904623000001</v>
      </c>
      <c r="H158" s="11" t="str">
        <f t="shared" si="22"/>
        <v>N/A</v>
      </c>
      <c r="I158" s="12">
        <v>97.7</v>
      </c>
      <c r="J158" s="12">
        <v>-63.6</v>
      </c>
      <c r="K158" s="41" t="s">
        <v>732</v>
      </c>
      <c r="L158" s="9" t="str">
        <f t="shared" si="23"/>
        <v>No</v>
      </c>
    </row>
    <row r="159" spans="1:12" x14ac:dyDescent="0.25">
      <c r="A159" s="42" t="s">
        <v>1536</v>
      </c>
      <c r="B159" s="33" t="s">
        <v>217</v>
      </c>
      <c r="C159" s="43">
        <v>8323.8052955000003</v>
      </c>
      <c r="D159" s="11" t="str">
        <f t="shared" si="20"/>
        <v>N/A</v>
      </c>
      <c r="E159" s="43">
        <v>6975.1360646000003</v>
      </c>
      <c r="F159" s="11" t="str">
        <f t="shared" si="21"/>
        <v>N/A</v>
      </c>
      <c r="G159" s="43">
        <v>6170.5700457000003</v>
      </c>
      <c r="H159" s="11" t="str">
        <f t="shared" si="22"/>
        <v>N/A</v>
      </c>
      <c r="I159" s="12">
        <v>-16.2</v>
      </c>
      <c r="J159" s="12">
        <v>-11.5</v>
      </c>
      <c r="K159" s="41" t="s">
        <v>732</v>
      </c>
      <c r="L159" s="9" t="str">
        <f t="shared" si="23"/>
        <v>Yes</v>
      </c>
    </row>
    <row r="160" spans="1:12" x14ac:dyDescent="0.25">
      <c r="A160" s="45" t="s">
        <v>1537</v>
      </c>
      <c r="B160" s="33" t="s">
        <v>217</v>
      </c>
      <c r="C160" s="43">
        <v>17630.590529000001</v>
      </c>
      <c r="D160" s="11" t="str">
        <f t="shared" si="20"/>
        <v>N/A</v>
      </c>
      <c r="E160" s="43">
        <v>13909.370617</v>
      </c>
      <c r="F160" s="11" t="str">
        <f t="shared" si="21"/>
        <v>N/A</v>
      </c>
      <c r="G160" s="43">
        <v>13881.368705999999</v>
      </c>
      <c r="H160" s="11" t="str">
        <f t="shared" si="22"/>
        <v>N/A</v>
      </c>
      <c r="I160" s="12">
        <v>-21.1</v>
      </c>
      <c r="J160" s="12">
        <v>-0.20100000000000001</v>
      </c>
      <c r="K160" s="41" t="s">
        <v>732</v>
      </c>
      <c r="L160" s="9" t="str">
        <f t="shared" si="23"/>
        <v>Yes</v>
      </c>
    </row>
    <row r="161" spans="1:12" x14ac:dyDescent="0.25">
      <c r="A161" s="45" t="s">
        <v>1538</v>
      </c>
      <c r="B161" s="33" t="s">
        <v>217</v>
      </c>
      <c r="C161" s="43">
        <v>6337.7123506999997</v>
      </c>
      <c r="D161" s="11" t="str">
        <f t="shared" si="20"/>
        <v>N/A</v>
      </c>
      <c r="E161" s="43">
        <v>6022.9790652000002</v>
      </c>
      <c r="F161" s="11" t="str">
        <f t="shared" si="21"/>
        <v>N/A</v>
      </c>
      <c r="G161" s="43">
        <v>5317.0060452999996</v>
      </c>
      <c r="H161" s="11" t="str">
        <f t="shared" si="22"/>
        <v>N/A</v>
      </c>
      <c r="I161" s="12">
        <v>-4.97</v>
      </c>
      <c r="J161" s="12">
        <v>-11.7</v>
      </c>
      <c r="K161" s="41" t="s">
        <v>732</v>
      </c>
      <c r="L161" s="9" t="str">
        <f t="shared" si="23"/>
        <v>Yes</v>
      </c>
    </row>
    <row r="162" spans="1:12" x14ac:dyDescent="0.25">
      <c r="A162" s="45" t="s">
        <v>1539</v>
      </c>
      <c r="B162" s="33" t="s">
        <v>217</v>
      </c>
      <c r="C162" s="43">
        <v>216.34330510000001</v>
      </c>
      <c r="D162" s="11" t="str">
        <f t="shared" si="20"/>
        <v>N/A</v>
      </c>
      <c r="E162" s="43">
        <v>51.019988101999999</v>
      </c>
      <c r="F162" s="11" t="str">
        <f t="shared" si="21"/>
        <v>N/A</v>
      </c>
      <c r="G162" s="43">
        <v>83.451609747000006</v>
      </c>
      <c r="H162" s="11" t="str">
        <f t="shared" si="22"/>
        <v>N/A</v>
      </c>
      <c r="I162" s="12">
        <v>-76.400000000000006</v>
      </c>
      <c r="J162" s="12">
        <v>63.57</v>
      </c>
      <c r="K162" s="41" t="s">
        <v>732</v>
      </c>
      <c r="L162" s="9" t="str">
        <f t="shared" si="23"/>
        <v>No</v>
      </c>
    </row>
    <row r="163" spans="1:12" x14ac:dyDescent="0.25">
      <c r="A163" s="45" t="s">
        <v>1540</v>
      </c>
      <c r="B163" s="33" t="s">
        <v>217</v>
      </c>
      <c r="C163" s="43">
        <v>14.002907681</v>
      </c>
      <c r="D163" s="11" t="str">
        <f t="shared" si="20"/>
        <v>N/A</v>
      </c>
      <c r="E163" s="43">
        <v>11.181752248</v>
      </c>
      <c r="F163" s="11" t="str">
        <f t="shared" si="21"/>
        <v>N/A</v>
      </c>
      <c r="G163" s="43">
        <v>1.5858208954999999</v>
      </c>
      <c r="H163" s="11" t="str">
        <f t="shared" si="22"/>
        <v>N/A</v>
      </c>
      <c r="I163" s="12">
        <v>-20.100000000000001</v>
      </c>
      <c r="J163" s="12">
        <v>-85.8</v>
      </c>
      <c r="K163" s="41" t="s">
        <v>732</v>
      </c>
      <c r="L163" s="9" t="str">
        <f t="shared" si="23"/>
        <v>No</v>
      </c>
    </row>
    <row r="164" spans="1:12" x14ac:dyDescent="0.25">
      <c r="A164" s="42" t="s">
        <v>1541</v>
      </c>
      <c r="B164" s="33" t="s">
        <v>217</v>
      </c>
      <c r="C164" s="43">
        <v>763.12350337999999</v>
      </c>
      <c r="D164" s="11" t="str">
        <f t="shared" si="20"/>
        <v>N/A</v>
      </c>
      <c r="E164" s="43">
        <v>417.86685290999998</v>
      </c>
      <c r="F164" s="11" t="str">
        <f t="shared" si="21"/>
        <v>N/A</v>
      </c>
      <c r="G164" s="43">
        <v>297.15775123999998</v>
      </c>
      <c r="H164" s="11" t="str">
        <f t="shared" si="22"/>
        <v>N/A</v>
      </c>
      <c r="I164" s="12">
        <v>-45.2</v>
      </c>
      <c r="J164" s="12">
        <v>-28.9</v>
      </c>
      <c r="K164" s="41" t="s">
        <v>732</v>
      </c>
      <c r="L164" s="9" t="str">
        <f t="shared" si="23"/>
        <v>Yes</v>
      </c>
    </row>
    <row r="165" spans="1:12" x14ac:dyDescent="0.25">
      <c r="A165" s="45" t="s">
        <v>1542</v>
      </c>
      <c r="B165" s="33" t="s">
        <v>217</v>
      </c>
      <c r="C165" s="43">
        <v>92.637702414000003</v>
      </c>
      <c r="D165" s="11" t="str">
        <f t="shared" si="20"/>
        <v>N/A</v>
      </c>
      <c r="E165" s="43">
        <v>58.142892169</v>
      </c>
      <c r="F165" s="11" t="str">
        <f t="shared" si="21"/>
        <v>N/A</v>
      </c>
      <c r="G165" s="43">
        <v>51.112299718999999</v>
      </c>
      <c r="H165" s="11" t="str">
        <f t="shared" si="22"/>
        <v>N/A</v>
      </c>
      <c r="I165" s="12">
        <v>-37.200000000000003</v>
      </c>
      <c r="J165" s="12">
        <v>-12.1</v>
      </c>
      <c r="K165" s="41" t="s">
        <v>732</v>
      </c>
      <c r="L165" s="9" t="str">
        <f t="shared" si="23"/>
        <v>Yes</v>
      </c>
    </row>
    <row r="166" spans="1:12" x14ac:dyDescent="0.25">
      <c r="A166" s="45" t="s">
        <v>1543</v>
      </c>
      <c r="B166" s="33" t="s">
        <v>217</v>
      </c>
      <c r="C166" s="43">
        <v>1235.8557946000001</v>
      </c>
      <c r="D166" s="11" t="str">
        <f t="shared" si="20"/>
        <v>N/A</v>
      </c>
      <c r="E166" s="43">
        <v>745.23396084000001</v>
      </c>
      <c r="F166" s="11" t="str">
        <f t="shared" si="21"/>
        <v>N/A</v>
      </c>
      <c r="G166" s="43">
        <v>455.64030227000001</v>
      </c>
      <c r="H166" s="11" t="str">
        <f t="shared" si="22"/>
        <v>N/A</v>
      </c>
      <c r="I166" s="12">
        <v>-39.700000000000003</v>
      </c>
      <c r="J166" s="12">
        <v>-38.9</v>
      </c>
      <c r="K166" s="41" t="s">
        <v>732</v>
      </c>
      <c r="L166" s="9" t="str">
        <f t="shared" si="23"/>
        <v>No</v>
      </c>
    </row>
    <row r="167" spans="1:12" x14ac:dyDescent="0.25">
      <c r="A167" s="45" t="s">
        <v>1544</v>
      </c>
      <c r="B167" s="33" t="s">
        <v>217</v>
      </c>
      <c r="C167" s="43">
        <v>110.96269598000001</v>
      </c>
      <c r="D167" s="11" t="str">
        <f t="shared" si="20"/>
        <v>N/A</v>
      </c>
      <c r="E167" s="43">
        <v>66.911124330999996</v>
      </c>
      <c r="F167" s="11" t="str">
        <f t="shared" si="21"/>
        <v>N/A</v>
      </c>
      <c r="G167" s="43">
        <v>59.647617183999998</v>
      </c>
      <c r="H167" s="11" t="str">
        <f t="shared" si="22"/>
        <v>N/A</v>
      </c>
      <c r="I167" s="12">
        <v>-39.700000000000003</v>
      </c>
      <c r="J167" s="12">
        <v>-10.9</v>
      </c>
      <c r="K167" s="41" t="s">
        <v>732</v>
      </c>
      <c r="L167" s="9" t="str">
        <f t="shared" si="23"/>
        <v>Yes</v>
      </c>
    </row>
    <row r="168" spans="1:12" x14ac:dyDescent="0.25">
      <c r="A168" s="45" t="s">
        <v>1545</v>
      </c>
      <c r="B168" s="33" t="s">
        <v>217</v>
      </c>
      <c r="C168" s="43">
        <v>87.182699296999999</v>
      </c>
      <c r="D168" s="11" t="str">
        <f t="shared" si="20"/>
        <v>N/A</v>
      </c>
      <c r="E168" s="43">
        <v>154.19074558</v>
      </c>
      <c r="F168" s="11" t="str">
        <f t="shared" si="21"/>
        <v>N/A</v>
      </c>
      <c r="G168" s="43">
        <v>445.04823443999999</v>
      </c>
      <c r="H168" s="11" t="str">
        <f t="shared" si="22"/>
        <v>N/A</v>
      </c>
      <c r="I168" s="12">
        <v>76.86</v>
      </c>
      <c r="J168" s="12">
        <v>188.6</v>
      </c>
      <c r="K168" s="41" t="s">
        <v>732</v>
      </c>
      <c r="L168" s="9" t="str">
        <f t="shared" si="23"/>
        <v>No</v>
      </c>
    </row>
    <row r="169" spans="1:12" x14ac:dyDescent="0.25">
      <c r="A169" s="42" t="s">
        <v>1546</v>
      </c>
      <c r="B169" s="33" t="s">
        <v>217</v>
      </c>
      <c r="C169" s="43">
        <v>6137.9597821999996</v>
      </c>
      <c r="D169" s="11" t="str">
        <f t="shared" si="20"/>
        <v>N/A</v>
      </c>
      <c r="E169" s="43">
        <v>5217.7221732999997</v>
      </c>
      <c r="F169" s="11" t="str">
        <f t="shared" si="21"/>
        <v>N/A</v>
      </c>
      <c r="G169" s="43">
        <v>5194.4197735999996</v>
      </c>
      <c r="H169" s="11" t="str">
        <f t="shared" si="22"/>
        <v>N/A</v>
      </c>
      <c r="I169" s="12">
        <v>-15</v>
      </c>
      <c r="J169" s="12">
        <v>-0.44700000000000001</v>
      </c>
      <c r="K169" s="41" t="s">
        <v>732</v>
      </c>
      <c r="L169" s="9" t="str">
        <f t="shared" si="23"/>
        <v>Yes</v>
      </c>
    </row>
    <row r="170" spans="1:12" x14ac:dyDescent="0.25">
      <c r="A170" s="45" t="s">
        <v>1547</v>
      </c>
      <c r="B170" s="33" t="s">
        <v>217</v>
      </c>
      <c r="C170" s="43">
        <v>3490.2125267000001</v>
      </c>
      <c r="D170" s="11" t="str">
        <f t="shared" si="20"/>
        <v>N/A</v>
      </c>
      <c r="E170" s="43">
        <v>3141.9891139000001</v>
      </c>
      <c r="F170" s="11" t="str">
        <f t="shared" si="21"/>
        <v>N/A</v>
      </c>
      <c r="G170" s="43">
        <v>3487.4499596000001</v>
      </c>
      <c r="H170" s="11" t="str">
        <f t="shared" si="22"/>
        <v>N/A</v>
      </c>
      <c r="I170" s="12">
        <v>-9.98</v>
      </c>
      <c r="J170" s="12">
        <v>10.99</v>
      </c>
      <c r="K170" s="41" t="s">
        <v>732</v>
      </c>
      <c r="L170" s="9" t="str">
        <f t="shared" si="23"/>
        <v>Yes</v>
      </c>
    </row>
    <row r="171" spans="1:12" x14ac:dyDescent="0.25">
      <c r="A171" s="45" t="s">
        <v>1548</v>
      </c>
      <c r="B171" s="33" t="s">
        <v>217</v>
      </c>
      <c r="C171" s="43">
        <v>8590.4762695000009</v>
      </c>
      <c r="D171" s="11" t="str">
        <f t="shared" si="20"/>
        <v>N/A</v>
      </c>
      <c r="E171" s="43">
        <v>8270.5519041000007</v>
      </c>
      <c r="F171" s="11" t="str">
        <f t="shared" si="21"/>
        <v>N/A</v>
      </c>
      <c r="G171" s="43">
        <v>8647.9909320000006</v>
      </c>
      <c r="H171" s="11" t="str">
        <f t="shared" si="22"/>
        <v>N/A</v>
      </c>
      <c r="I171" s="12">
        <v>-3.72</v>
      </c>
      <c r="J171" s="12">
        <v>4.5640000000000001</v>
      </c>
      <c r="K171" s="41" t="s">
        <v>732</v>
      </c>
      <c r="L171" s="9" t="str">
        <f t="shared" si="23"/>
        <v>Yes</v>
      </c>
    </row>
    <row r="172" spans="1:12" x14ac:dyDescent="0.25">
      <c r="A172" s="45" t="s">
        <v>1549</v>
      </c>
      <c r="B172" s="33" t="s">
        <v>217</v>
      </c>
      <c r="C172" s="43">
        <v>1854.2085059999999</v>
      </c>
      <c r="D172" s="11" t="str">
        <f t="shared" si="20"/>
        <v>N/A</v>
      </c>
      <c r="E172" s="43">
        <v>768.6625818</v>
      </c>
      <c r="F172" s="11" t="str">
        <f t="shared" si="21"/>
        <v>N/A</v>
      </c>
      <c r="G172" s="43">
        <v>997.75976122999998</v>
      </c>
      <c r="H172" s="11" t="str">
        <f t="shared" si="22"/>
        <v>N/A</v>
      </c>
      <c r="I172" s="12">
        <v>-58.5</v>
      </c>
      <c r="J172" s="12">
        <v>29.8</v>
      </c>
      <c r="K172" s="41" t="s">
        <v>732</v>
      </c>
      <c r="L172" s="9" t="str">
        <f t="shared" si="23"/>
        <v>Yes</v>
      </c>
    </row>
    <row r="173" spans="1:12" x14ac:dyDescent="0.25">
      <c r="A173" s="45" t="s">
        <v>1550</v>
      </c>
      <c r="B173" s="33" t="s">
        <v>217</v>
      </c>
      <c r="C173" s="43">
        <v>547.76011630999994</v>
      </c>
      <c r="D173" s="11" t="str">
        <f t="shared" si="20"/>
        <v>N/A</v>
      </c>
      <c r="E173" s="43">
        <v>409.99796924999998</v>
      </c>
      <c r="F173" s="11" t="str">
        <f t="shared" si="21"/>
        <v>N/A</v>
      </c>
      <c r="G173" s="43">
        <v>510.84938113999999</v>
      </c>
      <c r="H173" s="11" t="str">
        <f t="shared" si="22"/>
        <v>N/A</v>
      </c>
      <c r="I173" s="12">
        <v>-25.2</v>
      </c>
      <c r="J173" s="12">
        <v>24.6</v>
      </c>
      <c r="K173" s="41" t="s">
        <v>732</v>
      </c>
      <c r="L173" s="9" t="str">
        <f t="shared" si="23"/>
        <v>Yes</v>
      </c>
    </row>
    <row r="174" spans="1:12" x14ac:dyDescent="0.25">
      <c r="A174" s="42" t="s">
        <v>372</v>
      </c>
      <c r="B174" s="33" t="s">
        <v>217</v>
      </c>
      <c r="C174" s="8">
        <v>15.58081773</v>
      </c>
      <c r="D174" s="11" t="str">
        <f t="shared" ref="D174:D203" si="24">IF($B174="N/A","N/A",IF(C174&gt;10,"No",IF(C174&lt;-10,"No","Yes")))</f>
        <v>N/A</v>
      </c>
      <c r="E174" s="8">
        <v>12.133931520000001</v>
      </c>
      <c r="F174" s="11" t="str">
        <f t="shared" ref="F174:F203" si="25">IF($B174="N/A","N/A",IF(E174&gt;10,"No",IF(E174&lt;-10,"No","Yes")))</f>
        <v>N/A</v>
      </c>
      <c r="G174" s="8">
        <v>10.753548871</v>
      </c>
      <c r="H174" s="11" t="str">
        <f t="shared" ref="H174:H203" si="26">IF($B174="N/A","N/A",IF(G174&gt;10,"No",IF(G174&lt;-10,"No","Yes")))</f>
        <v>N/A</v>
      </c>
      <c r="I174" s="12">
        <v>-22.1</v>
      </c>
      <c r="J174" s="12">
        <v>-11.4</v>
      </c>
      <c r="K174" s="41" t="s">
        <v>732</v>
      </c>
      <c r="L174" s="9" t="str">
        <f t="shared" ref="L174:L203" si="27">IF(J174="Div by 0", "N/A", IF(K174="N/A","N/A", IF(J174&gt;VALUE(MID(K174,1,2)), "No", IF(J174&lt;-1*VALUE(MID(K174,1,2)), "No", "Yes"))))</f>
        <v>Yes</v>
      </c>
    </row>
    <row r="175" spans="1:12" x14ac:dyDescent="0.25">
      <c r="A175" s="45" t="s">
        <v>483</v>
      </c>
      <c r="B175" s="33" t="s">
        <v>217</v>
      </c>
      <c r="C175" s="8">
        <v>20.574396578000002</v>
      </c>
      <c r="D175" s="11" t="str">
        <f t="shared" si="24"/>
        <v>N/A</v>
      </c>
      <c r="E175" s="8">
        <v>15.961359290000001</v>
      </c>
      <c r="F175" s="11" t="str">
        <f t="shared" si="25"/>
        <v>N/A</v>
      </c>
      <c r="G175" s="8">
        <v>15.623068511</v>
      </c>
      <c r="H175" s="11" t="str">
        <f t="shared" si="26"/>
        <v>N/A</v>
      </c>
      <c r="I175" s="12">
        <v>-22.4</v>
      </c>
      <c r="J175" s="12">
        <v>-2.12</v>
      </c>
      <c r="K175" s="41" t="s">
        <v>732</v>
      </c>
      <c r="L175" s="9" t="str">
        <f t="shared" si="27"/>
        <v>Yes</v>
      </c>
    </row>
    <row r="176" spans="1:12" x14ac:dyDescent="0.25">
      <c r="A176" s="45" t="s">
        <v>484</v>
      </c>
      <c r="B176" s="33" t="s">
        <v>217</v>
      </c>
      <c r="C176" s="8">
        <v>16.610003536000001</v>
      </c>
      <c r="D176" s="11" t="str">
        <f t="shared" si="24"/>
        <v>N/A</v>
      </c>
      <c r="E176" s="8">
        <v>14.189116088</v>
      </c>
      <c r="F176" s="11" t="str">
        <f t="shared" si="25"/>
        <v>N/A</v>
      </c>
      <c r="G176" s="8">
        <v>13.185735119</v>
      </c>
      <c r="H176" s="11" t="str">
        <f t="shared" si="26"/>
        <v>N/A</v>
      </c>
      <c r="I176" s="12">
        <v>-14.6</v>
      </c>
      <c r="J176" s="12">
        <v>-7.07</v>
      </c>
      <c r="K176" s="41" t="s">
        <v>732</v>
      </c>
      <c r="L176" s="9" t="str">
        <f t="shared" si="27"/>
        <v>Yes</v>
      </c>
    </row>
    <row r="177" spans="1:12" x14ac:dyDescent="0.25">
      <c r="A177" s="45" t="s">
        <v>485</v>
      </c>
      <c r="B177" s="33" t="s">
        <v>217</v>
      </c>
      <c r="C177" s="8">
        <v>1.1173184357999999</v>
      </c>
      <c r="D177" s="11" t="str">
        <f t="shared" si="24"/>
        <v>N/A</v>
      </c>
      <c r="E177" s="8">
        <v>0.80904223679999998</v>
      </c>
      <c r="F177" s="11" t="str">
        <f t="shared" si="25"/>
        <v>N/A</v>
      </c>
      <c r="G177" s="8">
        <v>0.79264115859999995</v>
      </c>
      <c r="H177" s="11" t="str">
        <f t="shared" si="26"/>
        <v>N/A</v>
      </c>
      <c r="I177" s="12">
        <v>-27.6</v>
      </c>
      <c r="J177" s="12">
        <v>-2.0299999999999998</v>
      </c>
      <c r="K177" s="41" t="s">
        <v>732</v>
      </c>
      <c r="L177" s="9" t="str">
        <f t="shared" si="27"/>
        <v>Yes</v>
      </c>
    </row>
    <row r="178" spans="1:12" x14ac:dyDescent="0.25">
      <c r="A178" s="45" t="s">
        <v>486</v>
      </c>
      <c r="B178" s="33" t="s">
        <v>217</v>
      </c>
      <c r="C178" s="8">
        <v>6.0576690089999996</v>
      </c>
      <c r="D178" s="11" t="str">
        <f t="shared" si="24"/>
        <v>N/A</v>
      </c>
      <c r="E178" s="8">
        <v>3.5973310125000002</v>
      </c>
      <c r="F178" s="11" t="str">
        <f t="shared" si="25"/>
        <v>N/A</v>
      </c>
      <c r="G178" s="8">
        <v>2.3480160175</v>
      </c>
      <c r="H178" s="11" t="str">
        <f t="shared" si="26"/>
        <v>N/A</v>
      </c>
      <c r="I178" s="12">
        <v>-40.6</v>
      </c>
      <c r="J178" s="12">
        <v>-34.700000000000003</v>
      </c>
      <c r="K178" s="41" t="s">
        <v>732</v>
      </c>
      <c r="L178" s="9" t="str">
        <f t="shared" si="27"/>
        <v>No</v>
      </c>
    </row>
    <row r="179" spans="1:12" x14ac:dyDescent="0.25">
      <c r="A179" s="42" t="s">
        <v>1551</v>
      </c>
      <c r="B179" s="33" t="s">
        <v>217</v>
      </c>
      <c r="C179" s="8">
        <v>15.67953127</v>
      </c>
      <c r="D179" s="11" t="str">
        <f t="shared" si="24"/>
        <v>N/A</v>
      </c>
      <c r="E179" s="8">
        <v>13.215622592000001</v>
      </c>
      <c r="F179" s="11" t="str">
        <f t="shared" si="25"/>
        <v>N/A</v>
      </c>
      <c r="G179" s="8">
        <v>11.960477769000001</v>
      </c>
      <c r="H179" s="11" t="str">
        <f t="shared" si="26"/>
        <v>N/A</v>
      </c>
      <c r="I179" s="12">
        <v>-15.7</v>
      </c>
      <c r="J179" s="12">
        <v>-9.5</v>
      </c>
      <c r="K179" s="41" t="s">
        <v>732</v>
      </c>
      <c r="L179" s="9" t="str">
        <f t="shared" si="27"/>
        <v>Yes</v>
      </c>
    </row>
    <row r="180" spans="1:12" x14ac:dyDescent="0.25">
      <c r="A180" s="45" t="s">
        <v>1552</v>
      </c>
      <c r="B180" s="33" t="s">
        <v>217</v>
      </c>
      <c r="C180" s="8">
        <v>44.155209288000002</v>
      </c>
      <c r="D180" s="11" t="str">
        <f t="shared" si="24"/>
        <v>N/A</v>
      </c>
      <c r="E180" s="8">
        <v>34.634433383999998</v>
      </c>
      <c r="F180" s="11" t="str">
        <f t="shared" si="25"/>
        <v>N/A</v>
      </c>
      <c r="G180" s="8">
        <v>33.509247373000001</v>
      </c>
      <c r="H180" s="11" t="str">
        <f t="shared" si="26"/>
        <v>N/A</v>
      </c>
      <c r="I180" s="12">
        <v>-21.6</v>
      </c>
      <c r="J180" s="12">
        <v>-3.25</v>
      </c>
      <c r="K180" s="41" t="s">
        <v>732</v>
      </c>
      <c r="L180" s="9" t="str">
        <f t="shared" si="27"/>
        <v>Yes</v>
      </c>
    </row>
    <row r="181" spans="1:12" x14ac:dyDescent="0.25">
      <c r="A181" s="45" t="s">
        <v>1553</v>
      </c>
      <c r="B181" s="33" t="s">
        <v>217</v>
      </c>
      <c r="C181" s="8">
        <v>7.0688389044999997</v>
      </c>
      <c r="D181" s="11" t="str">
        <f t="shared" si="24"/>
        <v>N/A</v>
      </c>
      <c r="E181" s="8">
        <v>6.8132640916999998</v>
      </c>
      <c r="F181" s="11" t="str">
        <f t="shared" si="25"/>
        <v>N/A</v>
      </c>
      <c r="G181" s="8">
        <v>6.5968447567000004</v>
      </c>
      <c r="H181" s="11" t="str">
        <f t="shared" si="26"/>
        <v>N/A</v>
      </c>
      <c r="I181" s="12">
        <v>-3.62</v>
      </c>
      <c r="J181" s="12">
        <v>-3.18</v>
      </c>
      <c r="K181" s="41" t="s">
        <v>732</v>
      </c>
      <c r="L181" s="9" t="str">
        <f t="shared" si="27"/>
        <v>Yes</v>
      </c>
    </row>
    <row r="182" spans="1:12" x14ac:dyDescent="0.25">
      <c r="A182" s="45" t="s">
        <v>1554</v>
      </c>
      <c r="B182" s="33" t="s">
        <v>217</v>
      </c>
      <c r="C182" s="8">
        <v>0.32438277170000002</v>
      </c>
      <c r="D182" s="11" t="str">
        <f t="shared" si="24"/>
        <v>N/A</v>
      </c>
      <c r="E182" s="8">
        <v>0.17846519929999999</v>
      </c>
      <c r="F182" s="11" t="str">
        <f t="shared" si="25"/>
        <v>N/A</v>
      </c>
      <c r="G182" s="8">
        <v>0.20549955959999999</v>
      </c>
      <c r="H182" s="11" t="str">
        <f t="shared" si="26"/>
        <v>N/A</v>
      </c>
      <c r="I182" s="12">
        <v>-45</v>
      </c>
      <c r="J182" s="12">
        <v>15.15</v>
      </c>
      <c r="K182" s="41" t="s">
        <v>732</v>
      </c>
      <c r="L182" s="9" t="str">
        <f t="shared" si="27"/>
        <v>Yes</v>
      </c>
    </row>
    <row r="183" spans="1:12" x14ac:dyDescent="0.25">
      <c r="A183" s="45" t="s">
        <v>1555</v>
      </c>
      <c r="B183" s="33" t="s">
        <v>217</v>
      </c>
      <c r="C183" s="8">
        <v>0.12115338019999999</v>
      </c>
      <c r="D183" s="11" t="str">
        <f t="shared" si="24"/>
        <v>N/A</v>
      </c>
      <c r="E183" s="8">
        <v>8.7032201899999995E-2</v>
      </c>
      <c r="F183" s="11" t="str">
        <f t="shared" si="25"/>
        <v>N/A</v>
      </c>
      <c r="G183" s="8">
        <v>5.4605023699999998E-2</v>
      </c>
      <c r="H183" s="11" t="str">
        <f t="shared" si="26"/>
        <v>N/A</v>
      </c>
      <c r="I183" s="12">
        <v>-28.2</v>
      </c>
      <c r="J183" s="12">
        <v>-37.299999999999997</v>
      </c>
      <c r="K183" s="41" t="s">
        <v>732</v>
      </c>
      <c r="L183" s="9" t="str">
        <f t="shared" si="27"/>
        <v>No</v>
      </c>
    </row>
    <row r="184" spans="1:12" x14ac:dyDescent="0.25">
      <c r="A184" s="42" t="s">
        <v>97</v>
      </c>
      <c r="B184" s="33" t="s">
        <v>217</v>
      </c>
      <c r="C184" s="8">
        <v>61.474652910000003</v>
      </c>
      <c r="D184" s="11" t="str">
        <f t="shared" si="24"/>
        <v>N/A</v>
      </c>
      <c r="E184" s="8">
        <v>44.952108334000002</v>
      </c>
      <c r="F184" s="11" t="str">
        <f t="shared" si="25"/>
        <v>N/A</v>
      </c>
      <c r="G184" s="8">
        <v>43.508223375999997</v>
      </c>
      <c r="H184" s="11" t="str">
        <f t="shared" si="26"/>
        <v>N/A</v>
      </c>
      <c r="I184" s="12">
        <v>-26.9</v>
      </c>
      <c r="J184" s="12">
        <v>-3.21</v>
      </c>
      <c r="K184" s="41" t="s">
        <v>732</v>
      </c>
      <c r="L184" s="9" t="str">
        <f t="shared" si="27"/>
        <v>Yes</v>
      </c>
    </row>
    <row r="185" spans="1:12" x14ac:dyDescent="0.25">
      <c r="A185" s="45" t="s">
        <v>487</v>
      </c>
      <c r="B185" s="33" t="s">
        <v>217</v>
      </c>
      <c r="C185" s="8">
        <v>52.263978002000002</v>
      </c>
      <c r="D185" s="11" t="str">
        <f t="shared" si="24"/>
        <v>N/A</v>
      </c>
      <c r="E185" s="8">
        <v>39.797969891999998</v>
      </c>
      <c r="F185" s="11" t="str">
        <f t="shared" si="25"/>
        <v>N/A</v>
      </c>
      <c r="G185" s="8">
        <v>38.786668568000003</v>
      </c>
      <c r="H185" s="11" t="str">
        <f t="shared" si="26"/>
        <v>N/A</v>
      </c>
      <c r="I185" s="12">
        <v>-23.9</v>
      </c>
      <c r="J185" s="12">
        <v>-2.54</v>
      </c>
      <c r="K185" s="41" t="s">
        <v>732</v>
      </c>
      <c r="L185" s="9" t="str">
        <f t="shared" si="27"/>
        <v>Yes</v>
      </c>
    </row>
    <row r="186" spans="1:12" x14ac:dyDescent="0.25">
      <c r="A186" s="45" t="s">
        <v>488</v>
      </c>
      <c r="B186" s="33" t="s">
        <v>217</v>
      </c>
      <c r="C186" s="8">
        <v>69.323034242999995</v>
      </c>
      <c r="D186" s="11" t="str">
        <f t="shared" si="24"/>
        <v>N/A</v>
      </c>
      <c r="E186" s="8">
        <v>49.475278588999998</v>
      </c>
      <c r="F186" s="11" t="str">
        <f t="shared" si="25"/>
        <v>N/A</v>
      </c>
      <c r="G186" s="8">
        <v>45.981704892000003</v>
      </c>
      <c r="H186" s="11" t="str">
        <f t="shared" si="26"/>
        <v>N/A</v>
      </c>
      <c r="I186" s="12">
        <v>-28.6</v>
      </c>
      <c r="J186" s="12">
        <v>-7.06</v>
      </c>
      <c r="K186" s="41" t="s">
        <v>732</v>
      </c>
      <c r="L186" s="9" t="str">
        <f t="shared" si="27"/>
        <v>Yes</v>
      </c>
    </row>
    <row r="187" spans="1:12" x14ac:dyDescent="0.25">
      <c r="A187" s="45" t="s">
        <v>489</v>
      </c>
      <c r="B187" s="33" t="s">
        <v>217</v>
      </c>
      <c r="C187" s="8">
        <v>45.341502974000001</v>
      </c>
      <c r="D187" s="11" t="str">
        <f t="shared" si="24"/>
        <v>N/A</v>
      </c>
      <c r="E187" s="8">
        <v>37.251635931000003</v>
      </c>
      <c r="F187" s="11" t="str">
        <f t="shared" si="25"/>
        <v>N/A</v>
      </c>
      <c r="G187" s="8">
        <v>36.275565124000003</v>
      </c>
      <c r="H187" s="11" t="str">
        <f t="shared" si="26"/>
        <v>N/A</v>
      </c>
      <c r="I187" s="12">
        <v>-17.8</v>
      </c>
      <c r="J187" s="12">
        <v>-2.62</v>
      </c>
      <c r="K187" s="41" t="s">
        <v>732</v>
      </c>
      <c r="L187" s="9" t="str">
        <f t="shared" si="27"/>
        <v>Yes</v>
      </c>
    </row>
    <row r="188" spans="1:12" x14ac:dyDescent="0.25">
      <c r="A188" s="45" t="s">
        <v>490</v>
      </c>
      <c r="B188" s="33" t="s">
        <v>217</v>
      </c>
      <c r="C188" s="8">
        <v>49.769808578000003</v>
      </c>
      <c r="D188" s="11" t="str">
        <f t="shared" si="24"/>
        <v>N/A</v>
      </c>
      <c r="E188" s="8">
        <v>45.329271831</v>
      </c>
      <c r="F188" s="11" t="str">
        <f t="shared" si="25"/>
        <v>N/A</v>
      </c>
      <c r="G188" s="8">
        <v>50.782672005999999</v>
      </c>
      <c r="H188" s="11" t="str">
        <f t="shared" si="26"/>
        <v>N/A</v>
      </c>
      <c r="I188" s="12">
        <v>-8.92</v>
      </c>
      <c r="J188" s="12">
        <v>12.03</v>
      </c>
      <c r="K188" s="41" t="s">
        <v>732</v>
      </c>
      <c r="L188" s="9" t="str">
        <f t="shared" si="27"/>
        <v>Yes</v>
      </c>
    </row>
    <row r="189" spans="1:12" x14ac:dyDescent="0.25">
      <c r="A189" s="42" t="s">
        <v>118</v>
      </c>
      <c r="B189" s="33" t="s">
        <v>217</v>
      </c>
      <c r="C189" s="8">
        <v>83.314227486999997</v>
      </c>
      <c r="D189" s="11" t="str">
        <f t="shared" si="24"/>
        <v>N/A</v>
      </c>
      <c r="E189" s="8">
        <v>70.214962017000005</v>
      </c>
      <c r="F189" s="11" t="str">
        <f t="shared" si="25"/>
        <v>N/A</v>
      </c>
      <c r="G189" s="8">
        <v>72.737164655000001</v>
      </c>
      <c r="H189" s="11" t="str">
        <f t="shared" si="26"/>
        <v>N/A</v>
      </c>
      <c r="I189" s="12">
        <v>-15.7</v>
      </c>
      <c r="J189" s="12">
        <v>3.5920000000000001</v>
      </c>
      <c r="K189" s="41" t="s">
        <v>732</v>
      </c>
      <c r="L189" s="9" t="str">
        <f t="shared" si="27"/>
        <v>Yes</v>
      </c>
    </row>
    <row r="190" spans="1:12" x14ac:dyDescent="0.25">
      <c r="A190" s="45" t="s">
        <v>491</v>
      </c>
      <c r="B190" s="33" t="s">
        <v>217</v>
      </c>
      <c r="C190" s="8">
        <v>82.719217842999996</v>
      </c>
      <c r="D190" s="11" t="str">
        <f t="shared" si="24"/>
        <v>N/A</v>
      </c>
      <c r="E190" s="8">
        <v>69.136468395999998</v>
      </c>
      <c r="F190" s="11" t="str">
        <f t="shared" si="25"/>
        <v>N/A</v>
      </c>
      <c r="G190" s="8">
        <v>71.278467171000003</v>
      </c>
      <c r="H190" s="11" t="str">
        <f t="shared" si="26"/>
        <v>N/A</v>
      </c>
      <c r="I190" s="12">
        <v>-16.399999999999999</v>
      </c>
      <c r="J190" s="12">
        <v>3.0979999999999999</v>
      </c>
      <c r="K190" s="41" t="s">
        <v>732</v>
      </c>
      <c r="L190" s="9" t="str">
        <f t="shared" si="27"/>
        <v>Yes</v>
      </c>
    </row>
    <row r="191" spans="1:12" x14ac:dyDescent="0.25">
      <c r="A191" s="45" t="s">
        <v>492</v>
      </c>
      <c r="B191" s="33" t="s">
        <v>217</v>
      </c>
      <c r="C191" s="8">
        <v>88.734462969999996</v>
      </c>
      <c r="D191" s="11" t="str">
        <f t="shared" si="24"/>
        <v>N/A</v>
      </c>
      <c r="E191" s="8">
        <v>79.522341230999999</v>
      </c>
      <c r="F191" s="11" t="str">
        <f t="shared" si="25"/>
        <v>N/A</v>
      </c>
      <c r="G191" s="8">
        <v>81.187856291000003</v>
      </c>
      <c r="H191" s="11" t="str">
        <f t="shared" si="26"/>
        <v>N/A</v>
      </c>
      <c r="I191" s="12">
        <v>-10.4</v>
      </c>
      <c r="J191" s="12">
        <v>2.0939999999999999</v>
      </c>
      <c r="K191" s="41" t="s">
        <v>732</v>
      </c>
      <c r="L191" s="9" t="str">
        <f t="shared" si="27"/>
        <v>Yes</v>
      </c>
    </row>
    <row r="192" spans="1:12" x14ac:dyDescent="0.25">
      <c r="A192" s="45" t="s">
        <v>493</v>
      </c>
      <c r="B192" s="33" t="s">
        <v>217</v>
      </c>
      <c r="C192" s="8">
        <v>63.308704271000003</v>
      </c>
      <c r="D192" s="11" t="str">
        <f t="shared" si="24"/>
        <v>N/A</v>
      </c>
      <c r="E192" s="8">
        <v>52.837596669</v>
      </c>
      <c r="F192" s="11" t="str">
        <f t="shared" si="25"/>
        <v>N/A</v>
      </c>
      <c r="G192" s="8">
        <v>60.211370975999998</v>
      </c>
      <c r="H192" s="11" t="str">
        <f t="shared" si="26"/>
        <v>N/A</v>
      </c>
      <c r="I192" s="12">
        <v>-16.5</v>
      </c>
      <c r="J192" s="12">
        <v>13.96</v>
      </c>
      <c r="K192" s="41" t="s">
        <v>732</v>
      </c>
      <c r="L192" s="9" t="str">
        <f t="shared" si="27"/>
        <v>Yes</v>
      </c>
    </row>
    <row r="193" spans="1:12" x14ac:dyDescent="0.25">
      <c r="A193" s="45" t="s">
        <v>494</v>
      </c>
      <c r="B193" s="33" t="s">
        <v>217</v>
      </c>
      <c r="C193" s="8">
        <v>64.283983523000003</v>
      </c>
      <c r="D193" s="11" t="str">
        <f t="shared" si="24"/>
        <v>N/A</v>
      </c>
      <c r="E193" s="8">
        <v>44.676530315999997</v>
      </c>
      <c r="F193" s="11" t="str">
        <f t="shared" si="25"/>
        <v>N/A</v>
      </c>
      <c r="G193" s="8">
        <v>58.172551875000003</v>
      </c>
      <c r="H193" s="11" t="str">
        <f t="shared" si="26"/>
        <v>N/A</v>
      </c>
      <c r="I193" s="12">
        <v>-30.5</v>
      </c>
      <c r="J193" s="12">
        <v>30.21</v>
      </c>
      <c r="K193" s="41" t="s">
        <v>732</v>
      </c>
      <c r="L193" s="9" t="str">
        <f t="shared" si="27"/>
        <v>No</v>
      </c>
    </row>
    <row r="194" spans="1:12" x14ac:dyDescent="0.25">
      <c r="A194" s="42" t="s">
        <v>1556</v>
      </c>
      <c r="B194" s="33" t="s">
        <v>217</v>
      </c>
      <c r="C194" s="34">
        <v>6.0606989576999997</v>
      </c>
      <c r="D194" s="11" t="str">
        <f t="shared" si="24"/>
        <v>N/A</v>
      </c>
      <c r="E194" s="34">
        <v>4.4472042644999998</v>
      </c>
      <c r="F194" s="11" t="str">
        <f t="shared" si="25"/>
        <v>N/A</v>
      </c>
      <c r="G194" s="34">
        <v>3.486159572</v>
      </c>
      <c r="H194" s="11" t="str">
        <f t="shared" si="26"/>
        <v>N/A</v>
      </c>
      <c r="I194" s="12">
        <v>-26.6</v>
      </c>
      <c r="J194" s="12">
        <v>-21.6</v>
      </c>
      <c r="K194" s="41" t="s">
        <v>732</v>
      </c>
      <c r="L194" s="9" t="str">
        <f t="shared" si="27"/>
        <v>Yes</v>
      </c>
    </row>
    <row r="195" spans="1:12" x14ac:dyDescent="0.25">
      <c r="A195" s="45" t="s">
        <v>1557</v>
      </c>
      <c r="B195" s="33" t="s">
        <v>217</v>
      </c>
      <c r="C195" s="34">
        <v>0.4505494505</v>
      </c>
      <c r="D195" s="11" t="str">
        <f t="shared" si="24"/>
        <v>N/A</v>
      </c>
      <c r="E195" s="34">
        <v>0.3133640553</v>
      </c>
      <c r="F195" s="11" t="str">
        <f t="shared" si="25"/>
        <v>N/A</v>
      </c>
      <c r="G195" s="34">
        <v>0.41844187459999999</v>
      </c>
      <c r="H195" s="11" t="str">
        <f t="shared" si="26"/>
        <v>N/A</v>
      </c>
      <c r="I195" s="12">
        <v>-30.4</v>
      </c>
      <c r="J195" s="12">
        <v>33.53</v>
      </c>
      <c r="K195" s="41" t="s">
        <v>732</v>
      </c>
      <c r="L195" s="9" t="str">
        <f t="shared" si="27"/>
        <v>No</v>
      </c>
    </row>
    <row r="196" spans="1:12" x14ac:dyDescent="0.25">
      <c r="A196" s="45" t="s">
        <v>1558</v>
      </c>
      <c r="B196" s="33" t="s">
        <v>217</v>
      </c>
      <c r="C196" s="34">
        <v>9.3649909938999993</v>
      </c>
      <c r="D196" s="11" t="str">
        <f t="shared" si="24"/>
        <v>N/A</v>
      </c>
      <c r="E196" s="34">
        <v>7.1176134196999996</v>
      </c>
      <c r="F196" s="11" t="str">
        <f t="shared" si="25"/>
        <v>N/A</v>
      </c>
      <c r="G196" s="34">
        <v>5.6066760507</v>
      </c>
      <c r="H196" s="11" t="str">
        <f t="shared" si="26"/>
        <v>N/A</v>
      </c>
      <c r="I196" s="12">
        <v>-24</v>
      </c>
      <c r="J196" s="12">
        <v>-21.2</v>
      </c>
      <c r="K196" s="41" t="s">
        <v>732</v>
      </c>
      <c r="L196" s="9" t="str">
        <f t="shared" si="27"/>
        <v>Yes</v>
      </c>
    </row>
    <row r="197" spans="1:12" x14ac:dyDescent="0.25">
      <c r="A197" s="45" t="s">
        <v>1559</v>
      </c>
      <c r="B197" s="33" t="s">
        <v>217</v>
      </c>
      <c r="C197" s="34">
        <v>5.5322580644999997</v>
      </c>
      <c r="D197" s="11" t="str">
        <f t="shared" si="24"/>
        <v>N/A</v>
      </c>
      <c r="E197" s="34">
        <v>3.25</v>
      </c>
      <c r="F197" s="11" t="str">
        <f t="shared" si="25"/>
        <v>N/A</v>
      </c>
      <c r="G197" s="34">
        <v>3.6913580247</v>
      </c>
      <c r="H197" s="11" t="str">
        <f t="shared" si="26"/>
        <v>N/A</v>
      </c>
      <c r="I197" s="12">
        <v>-41.3</v>
      </c>
      <c r="J197" s="12">
        <v>13.58</v>
      </c>
      <c r="K197" s="41" t="s">
        <v>732</v>
      </c>
      <c r="L197" s="9" t="str">
        <f t="shared" si="27"/>
        <v>Yes</v>
      </c>
    </row>
    <row r="198" spans="1:12" x14ac:dyDescent="0.25">
      <c r="A198" s="45" t="s">
        <v>1560</v>
      </c>
      <c r="B198" s="33" t="s">
        <v>217</v>
      </c>
      <c r="C198" s="34">
        <v>1.032</v>
      </c>
      <c r="D198" s="11" t="str">
        <f t="shared" si="24"/>
        <v>N/A</v>
      </c>
      <c r="E198" s="34">
        <v>2.5443548386999999</v>
      </c>
      <c r="F198" s="11" t="str">
        <f t="shared" si="25"/>
        <v>N/A</v>
      </c>
      <c r="G198" s="34">
        <v>1.6201550387999999</v>
      </c>
      <c r="H198" s="11" t="str">
        <f t="shared" si="26"/>
        <v>N/A</v>
      </c>
      <c r="I198" s="12">
        <v>146.5</v>
      </c>
      <c r="J198" s="12">
        <v>-36.299999999999997</v>
      </c>
      <c r="K198" s="41" t="s">
        <v>732</v>
      </c>
      <c r="L198" s="9" t="str">
        <f t="shared" si="27"/>
        <v>No</v>
      </c>
    </row>
    <row r="199" spans="1:12" x14ac:dyDescent="0.25">
      <c r="A199" s="42" t="s">
        <v>1561</v>
      </c>
      <c r="B199" s="33" t="s">
        <v>217</v>
      </c>
      <c r="C199" s="34">
        <v>249.70278228999999</v>
      </c>
      <c r="D199" s="11" t="str">
        <f t="shared" si="24"/>
        <v>N/A</v>
      </c>
      <c r="E199" s="34">
        <v>250.64042487</v>
      </c>
      <c r="F199" s="11" t="str">
        <f t="shared" si="25"/>
        <v>N/A</v>
      </c>
      <c r="G199" s="34">
        <v>243.74819617</v>
      </c>
      <c r="H199" s="11" t="str">
        <f t="shared" si="26"/>
        <v>N/A</v>
      </c>
      <c r="I199" s="12">
        <v>0.3755</v>
      </c>
      <c r="J199" s="12">
        <v>-2.75</v>
      </c>
      <c r="K199" s="41" t="s">
        <v>732</v>
      </c>
      <c r="L199" s="9" t="str">
        <f t="shared" si="27"/>
        <v>Yes</v>
      </c>
    </row>
    <row r="200" spans="1:12" x14ac:dyDescent="0.25">
      <c r="A200" s="45" t="s">
        <v>1562</v>
      </c>
      <c r="B200" s="33" t="s">
        <v>217</v>
      </c>
      <c r="C200" s="34">
        <v>246.44118460999999</v>
      </c>
      <c r="D200" s="11" t="str">
        <f t="shared" si="24"/>
        <v>N/A</v>
      </c>
      <c r="E200" s="34">
        <v>247.33965737</v>
      </c>
      <c r="F200" s="11" t="str">
        <f t="shared" si="25"/>
        <v>N/A</v>
      </c>
      <c r="G200" s="34">
        <v>247.72190692000001</v>
      </c>
      <c r="H200" s="11" t="str">
        <f t="shared" si="26"/>
        <v>N/A</v>
      </c>
      <c r="I200" s="12">
        <v>0.36459999999999998</v>
      </c>
      <c r="J200" s="12">
        <v>0.1545</v>
      </c>
      <c r="K200" s="41" t="s">
        <v>732</v>
      </c>
      <c r="L200" s="9" t="str">
        <f t="shared" si="27"/>
        <v>Yes</v>
      </c>
    </row>
    <row r="201" spans="1:12" x14ac:dyDescent="0.25">
      <c r="A201" s="45" t="s">
        <v>1563</v>
      </c>
      <c r="B201" s="33" t="s">
        <v>217</v>
      </c>
      <c r="C201" s="34">
        <v>260.56983455</v>
      </c>
      <c r="D201" s="11" t="str">
        <f t="shared" si="24"/>
        <v>N/A</v>
      </c>
      <c r="E201" s="34">
        <v>261.56371575999998</v>
      </c>
      <c r="F201" s="11" t="str">
        <f t="shared" si="25"/>
        <v>N/A</v>
      </c>
      <c r="G201" s="34">
        <v>234.67242765</v>
      </c>
      <c r="H201" s="11" t="str">
        <f t="shared" si="26"/>
        <v>N/A</v>
      </c>
      <c r="I201" s="12">
        <v>0.38140000000000002</v>
      </c>
      <c r="J201" s="12">
        <v>-10.3</v>
      </c>
      <c r="K201" s="41" t="s">
        <v>732</v>
      </c>
      <c r="L201" s="9" t="str">
        <f t="shared" si="27"/>
        <v>Yes</v>
      </c>
    </row>
    <row r="202" spans="1:12" x14ac:dyDescent="0.25">
      <c r="A202" s="45" t="s">
        <v>1564</v>
      </c>
      <c r="B202" s="33" t="s">
        <v>217</v>
      </c>
      <c r="C202" s="34">
        <v>49.111111111</v>
      </c>
      <c r="D202" s="11" t="str">
        <f t="shared" si="24"/>
        <v>N/A</v>
      </c>
      <c r="E202" s="34">
        <v>61.133333333000003</v>
      </c>
      <c r="F202" s="11" t="str">
        <f t="shared" si="25"/>
        <v>N/A</v>
      </c>
      <c r="G202" s="34">
        <v>49.666666667000001</v>
      </c>
      <c r="H202" s="11" t="str">
        <f t="shared" si="26"/>
        <v>N/A</v>
      </c>
      <c r="I202" s="12">
        <v>24.48</v>
      </c>
      <c r="J202" s="12">
        <v>-18.8</v>
      </c>
      <c r="K202" s="41" t="s">
        <v>732</v>
      </c>
      <c r="L202" s="9" t="str">
        <f t="shared" si="27"/>
        <v>Yes</v>
      </c>
    </row>
    <row r="203" spans="1:12" x14ac:dyDescent="0.25">
      <c r="A203" s="45" t="s">
        <v>1565</v>
      </c>
      <c r="B203" s="33" t="s">
        <v>217</v>
      </c>
      <c r="C203" s="34">
        <v>36.799999999999997</v>
      </c>
      <c r="D203" s="11" t="str">
        <f t="shared" si="24"/>
        <v>N/A</v>
      </c>
      <c r="E203" s="34">
        <v>24</v>
      </c>
      <c r="F203" s="11" t="str">
        <f t="shared" si="25"/>
        <v>N/A</v>
      </c>
      <c r="G203" s="34">
        <v>18.666666667000001</v>
      </c>
      <c r="H203" s="11" t="str">
        <f t="shared" si="26"/>
        <v>N/A</v>
      </c>
      <c r="I203" s="12">
        <v>-34.799999999999997</v>
      </c>
      <c r="J203" s="12">
        <v>-22.2</v>
      </c>
      <c r="K203" s="41" t="s">
        <v>732</v>
      </c>
      <c r="L203" s="9" t="str">
        <f t="shared" si="27"/>
        <v>Yes</v>
      </c>
    </row>
    <row r="204" spans="1:12" x14ac:dyDescent="0.25">
      <c r="A204" s="42" t="s">
        <v>127</v>
      </c>
      <c r="B204" s="33" t="s">
        <v>217</v>
      </c>
      <c r="C204" s="34">
        <v>11</v>
      </c>
      <c r="D204" s="11" t="str">
        <f t="shared" ref="D204:D214" si="28">IF($B204="N/A","N/A",IF(C204&gt;10,"No",IF(C204&lt;-10,"No","Yes")))</f>
        <v>N/A</v>
      </c>
      <c r="E204" s="34">
        <v>0</v>
      </c>
      <c r="F204" s="11" t="str">
        <f t="shared" ref="F204:F214" si="29">IF($B204="N/A","N/A",IF(E204&gt;10,"No",IF(E204&lt;-10,"No","Yes")))</f>
        <v>N/A</v>
      </c>
      <c r="G204" s="34">
        <v>0</v>
      </c>
      <c r="H204" s="11" t="str">
        <f t="shared" ref="H204:H214" si="30">IF($B204="N/A","N/A",IF(G204&gt;10,"No",IF(G204&lt;-10,"No","Yes")))</f>
        <v>N/A</v>
      </c>
      <c r="I204" s="12">
        <v>-100</v>
      </c>
      <c r="J204" s="12" t="s">
        <v>1742</v>
      </c>
      <c r="K204" s="14" t="s">
        <v>217</v>
      </c>
      <c r="L204" s="9" t="str">
        <f t="shared" ref="L204:L214" si="31">IF(J204="Div by 0", "N/A", IF(K204="N/A","N/A", IF(J204&gt;VALUE(MID(K204,1,2)), "No", IF(J204&lt;-1*VALUE(MID(K204,1,2)), "No", "Yes"))))</f>
        <v>N/A</v>
      </c>
    </row>
    <row r="205" spans="1:12" x14ac:dyDescent="0.25">
      <c r="A205" s="42" t="s">
        <v>128</v>
      </c>
      <c r="B205" s="33" t="s">
        <v>217</v>
      </c>
      <c r="C205" s="34">
        <v>11</v>
      </c>
      <c r="D205" s="11" t="str">
        <f t="shared" si="28"/>
        <v>N/A</v>
      </c>
      <c r="E205" s="34">
        <v>11</v>
      </c>
      <c r="F205" s="11" t="str">
        <f t="shared" si="29"/>
        <v>N/A</v>
      </c>
      <c r="G205" s="34">
        <v>11</v>
      </c>
      <c r="H205" s="11" t="str">
        <f t="shared" si="30"/>
        <v>N/A</v>
      </c>
      <c r="I205" s="12">
        <v>-28.6</v>
      </c>
      <c r="J205" s="12">
        <v>-20</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-25</v>
      </c>
      <c r="J206" s="12">
        <v>-66.7</v>
      </c>
      <c r="K206" s="14" t="s">
        <v>217</v>
      </c>
      <c r="L206" s="9" t="str">
        <f t="shared" si="31"/>
        <v>N/A</v>
      </c>
    </row>
    <row r="207" spans="1:12" ht="25" x14ac:dyDescent="0.25">
      <c r="A207" s="42" t="s">
        <v>1566</v>
      </c>
      <c r="B207" s="33" t="s">
        <v>217</v>
      </c>
      <c r="C207" s="34">
        <v>295</v>
      </c>
      <c r="D207" s="11" t="str">
        <f t="shared" si="28"/>
        <v>N/A</v>
      </c>
      <c r="E207" s="34">
        <v>277</v>
      </c>
      <c r="F207" s="11" t="str">
        <f t="shared" si="29"/>
        <v>N/A</v>
      </c>
      <c r="G207" s="34">
        <v>282</v>
      </c>
      <c r="H207" s="11" t="str">
        <f t="shared" si="30"/>
        <v>N/A</v>
      </c>
      <c r="I207" s="12">
        <v>-6.1</v>
      </c>
      <c r="J207" s="12">
        <v>1.8049999999999999</v>
      </c>
      <c r="K207" s="14" t="s">
        <v>217</v>
      </c>
      <c r="L207" s="9" t="str">
        <f t="shared" si="31"/>
        <v>N/A</v>
      </c>
    </row>
    <row r="208" spans="1:12" x14ac:dyDescent="0.25">
      <c r="A208" s="42" t="s">
        <v>1614</v>
      </c>
      <c r="B208" s="33" t="s">
        <v>217</v>
      </c>
      <c r="C208" s="34">
        <v>0</v>
      </c>
      <c r="D208" s="11" t="str">
        <f t="shared" si="28"/>
        <v>N/A</v>
      </c>
      <c r="E208" s="34">
        <v>0</v>
      </c>
      <c r="F208" s="11" t="str">
        <f t="shared" si="29"/>
        <v>N/A</v>
      </c>
      <c r="G208" s="34">
        <v>0</v>
      </c>
      <c r="H208" s="11" t="str">
        <f t="shared" si="30"/>
        <v>N/A</v>
      </c>
      <c r="I208" s="12" t="s">
        <v>1742</v>
      </c>
      <c r="J208" s="12" t="s">
        <v>1742</v>
      </c>
      <c r="K208" s="14" t="s">
        <v>217</v>
      </c>
      <c r="L208" s="9" t="str">
        <f t="shared" si="31"/>
        <v>N/A</v>
      </c>
    </row>
    <row r="209" spans="1:12" x14ac:dyDescent="0.25">
      <c r="A209" s="42" t="s">
        <v>1615</v>
      </c>
      <c r="B209" s="33" t="s">
        <v>217</v>
      </c>
      <c r="C209" s="34">
        <v>23</v>
      </c>
      <c r="D209" s="11" t="str">
        <f t="shared" si="28"/>
        <v>N/A</v>
      </c>
      <c r="E209" s="34">
        <v>23</v>
      </c>
      <c r="F209" s="11" t="str">
        <f t="shared" si="29"/>
        <v>N/A</v>
      </c>
      <c r="G209" s="34">
        <v>16</v>
      </c>
      <c r="H209" s="11" t="str">
        <f t="shared" si="30"/>
        <v>N/A</v>
      </c>
      <c r="I209" s="12">
        <v>0</v>
      </c>
      <c r="J209" s="12">
        <v>-30.4</v>
      </c>
      <c r="K209" s="14" t="s">
        <v>217</v>
      </c>
      <c r="L209" s="9" t="str">
        <f t="shared" si="31"/>
        <v>N/A</v>
      </c>
    </row>
    <row r="210" spans="1:12" x14ac:dyDescent="0.25">
      <c r="A210" s="42" t="s">
        <v>125</v>
      </c>
      <c r="B210" s="33" t="s">
        <v>217</v>
      </c>
      <c r="C210" s="43">
        <v>1659335</v>
      </c>
      <c r="D210" s="11" t="str">
        <f t="shared" si="28"/>
        <v>N/A</v>
      </c>
      <c r="E210" s="43">
        <v>795978</v>
      </c>
      <c r="F210" s="11" t="str">
        <f t="shared" si="29"/>
        <v>N/A</v>
      </c>
      <c r="G210" s="43">
        <v>820970</v>
      </c>
      <c r="H210" s="11" t="str">
        <f t="shared" si="30"/>
        <v>N/A</v>
      </c>
      <c r="I210" s="12">
        <v>-52</v>
      </c>
      <c r="J210" s="12">
        <v>3.14</v>
      </c>
      <c r="K210" s="14" t="s">
        <v>217</v>
      </c>
      <c r="L210" s="9" t="str">
        <f t="shared" si="31"/>
        <v>N/A</v>
      </c>
    </row>
    <row r="211" spans="1:12" x14ac:dyDescent="0.25">
      <c r="A211" s="42" t="s">
        <v>1616</v>
      </c>
      <c r="B211" s="33" t="s">
        <v>217</v>
      </c>
      <c r="C211" s="43">
        <v>1625179</v>
      </c>
      <c r="D211" s="11" t="str">
        <f t="shared" si="28"/>
        <v>N/A</v>
      </c>
      <c r="E211" s="43">
        <v>730601</v>
      </c>
      <c r="F211" s="11" t="str">
        <f t="shared" si="29"/>
        <v>N/A</v>
      </c>
      <c r="G211" s="43">
        <v>690082</v>
      </c>
      <c r="H211" s="11" t="str">
        <f t="shared" si="30"/>
        <v>N/A</v>
      </c>
      <c r="I211" s="12">
        <v>-55</v>
      </c>
      <c r="J211" s="12">
        <v>-5.55</v>
      </c>
      <c r="K211" s="14" t="s">
        <v>217</v>
      </c>
      <c r="L211" s="9" t="str">
        <f t="shared" si="31"/>
        <v>N/A</v>
      </c>
    </row>
    <row r="212" spans="1:12" x14ac:dyDescent="0.25">
      <c r="A212" s="42" t="s">
        <v>1567</v>
      </c>
      <c r="B212" s="33" t="s">
        <v>217</v>
      </c>
      <c r="C212" s="43">
        <v>532527</v>
      </c>
      <c r="D212" s="11" t="str">
        <f t="shared" si="28"/>
        <v>N/A</v>
      </c>
      <c r="E212" s="43">
        <v>378037</v>
      </c>
      <c r="F212" s="11" t="str">
        <f t="shared" si="29"/>
        <v>N/A</v>
      </c>
      <c r="G212" s="43">
        <v>581985</v>
      </c>
      <c r="H212" s="11" t="str">
        <f t="shared" si="30"/>
        <v>N/A</v>
      </c>
      <c r="I212" s="12">
        <v>-29</v>
      </c>
      <c r="J212" s="12">
        <v>53.95</v>
      </c>
      <c r="K212" s="14" t="s">
        <v>217</v>
      </c>
      <c r="L212" s="9" t="str">
        <f t="shared" si="31"/>
        <v>N/A</v>
      </c>
    </row>
    <row r="213" spans="1:12" x14ac:dyDescent="0.25">
      <c r="A213" s="42" t="s">
        <v>1617</v>
      </c>
      <c r="B213" s="33" t="s">
        <v>217</v>
      </c>
      <c r="C213" s="43">
        <v>109419</v>
      </c>
      <c r="D213" s="11" t="str">
        <f t="shared" si="28"/>
        <v>N/A</v>
      </c>
      <c r="E213" s="43">
        <v>194312</v>
      </c>
      <c r="F213" s="11" t="str">
        <f t="shared" si="29"/>
        <v>N/A</v>
      </c>
      <c r="G213" s="43">
        <v>192026</v>
      </c>
      <c r="H213" s="11" t="str">
        <f t="shared" si="30"/>
        <v>N/A</v>
      </c>
      <c r="I213" s="12">
        <v>77.59</v>
      </c>
      <c r="J213" s="12">
        <v>-1.18</v>
      </c>
      <c r="K213" s="14" t="s">
        <v>217</v>
      </c>
      <c r="L213" s="9" t="str">
        <f t="shared" si="31"/>
        <v>N/A</v>
      </c>
    </row>
    <row r="214" spans="1:12" x14ac:dyDescent="0.25">
      <c r="A214" s="45" t="s">
        <v>1618</v>
      </c>
      <c r="B214" s="33" t="s">
        <v>217</v>
      </c>
      <c r="C214" s="43">
        <v>728867</v>
      </c>
      <c r="D214" s="11" t="str">
        <f t="shared" si="28"/>
        <v>N/A</v>
      </c>
      <c r="E214" s="43">
        <v>795978</v>
      </c>
      <c r="F214" s="11" t="str">
        <f t="shared" si="29"/>
        <v>N/A</v>
      </c>
      <c r="G214" s="43">
        <v>820541</v>
      </c>
      <c r="H214" s="11" t="str">
        <f t="shared" si="30"/>
        <v>N/A</v>
      </c>
      <c r="I214" s="12">
        <v>9.2080000000000002</v>
      </c>
      <c r="J214" s="12">
        <v>3.0859999999999999</v>
      </c>
      <c r="K214" s="14" t="s">
        <v>217</v>
      </c>
      <c r="L214" s="9" t="str">
        <f t="shared" si="31"/>
        <v>N/A</v>
      </c>
    </row>
    <row r="215" spans="1:12" ht="25" x14ac:dyDescent="0.25">
      <c r="A215" s="42" t="s">
        <v>1381</v>
      </c>
      <c r="B215" s="33" t="s">
        <v>217</v>
      </c>
      <c r="C215" s="43">
        <v>80870</v>
      </c>
      <c r="D215" s="11" t="str">
        <f t="shared" ref="D215:D229" si="32">IF($B215="N/A","N/A",IF(C215&gt;10,"No",IF(C215&lt;-10,"No","Yes")))</f>
        <v>N/A</v>
      </c>
      <c r="E215" s="43">
        <v>52838</v>
      </c>
      <c r="F215" s="11" t="str">
        <f t="shared" ref="F215:F229" si="33">IF($B215="N/A","N/A",IF(E215&gt;10,"No",IF(E215&lt;-10,"No","Yes")))</f>
        <v>N/A</v>
      </c>
      <c r="G215" s="43">
        <v>49646</v>
      </c>
      <c r="H215" s="11" t="str">
        <f t="shared" ref="H215:H229" si="34">IF($B215="N/A","N/A",IF(G215&gt;10,"No",IF(G215&lt;-10,"No","Yes")))</f>
        <v>N/A</v>
      </c>
      <c r="I215" s="12">
        <v>-34.700000000000003</v>
      </c>
      <c r="J215" s="12">
        <v>-6.04</v>
      </c>
      <c r="K215" s="41" t="s">
        <v>732</v>
      </c>
      <c r="L215" s="9" t="str">
        <f t="shared" ref="L215:L229" si="35">IF(J215="Div by 0", "N/A", IF(K215="N/A","N/A", IF(J215&gt;VALUE(MID(K215,1,2)), "No", IF(J215&lt;-1*VALUE(MID(K215,1,2)), "No", "Yes"))))</f>
        <v>Yes</v>
      </c>
    </row>
    <row r="216" spans="1:12" x14ac:dyDescent="0.25">
      <c r="A216" s="42" t="s">
        <v>649</v>
      </c>
      <c r="B216" s="33" t="s">
        <v>217</v>
      </c>
      <c r="C216" s="34">
        <v>213</v>
      </c>
      <c r="D216" s="11" t="str">
        <f t="shared" si="32"/>
        <v>N/A</v>
      </c>
      <c r="E216" s="34">
        <v>181</v>
      </c>
      <c r="F216" s="11" t="str">
        <f t="shared" si="33"/>
        <v>N/A</v>
      </c>
      <c r="G216" s="34">
        <v>173</v>
      </c>
      <c r="H216" s="11" t="str">
        <f t="shared" si="34"/>
        <v>N/A</v>
      </c>
      <c r="I216" s="12">
        <v>-15</v>
      </c>
      <c r="J216" s="12">
        <v>-4.42</v>
      </c>
      <c r="K216" s="41" t="s">
        <v>732</v>
      </c>
      <c r="L216" s="9" t="str">
        <f t="shared" si="35"/>
        <v>Yes</v>
      </c>
    </row>
    <row r="217" spans="1:12" x14ac:dyDescent="0.25">
      <c r="A217" s="42" t="s">
        <v>1382</v>
      </c>
      <c r="B217" s="33" t="s">
        <v>217</v>
      </c>
      <c r="C217" s="43">
        <v>379.67136149999999</v>
      </c>
      <c r="D217" s="11" t="str">
        <f t="shared" si="32"/>
        <v>N/A</v>
      </c>
      <c r="E217" s="43">
        <v>291.92265192999997</v>
      </c>
      <c r="F217" s="11" t="str">
        <f t="shared" si="33"/>
        <v>N/A</v>
      </c>
      <c r="G217" s="43">
        <v>286.97109827000003</v>
      </c>
      <c r="H217" s="11" t="str">
        <f t="shared" si="34"/>
        <v>N/A</v>
      </c>
      <c r="I217" s="12">
        <v>-23.1</v>
      </c>
      <c r="J217" s="12">
        <v>-1.7</v>
      </c>
      <c r="K217" s="41" t="s">
        <v>732</v>
      </c>
      <c r="L217" s="9" t="str">
        <f t="shared" si="35"/>
        <v>Yes</v>
      </c>
    </row>
    <row r="218" spans="1:12" ht="25" x14ac:dyDescent="0.25">
      <c r="A218" s="42" t="s">
        <v>1383</v>
      </c>
      <c r="B218" s="33" t="s">
        <v>217</v>
      </c>
      <c r="C218" s="43">
        <v>0</v>
      </c>
      <c r="D218" s="11" t="str">
        <f t="shared" si="32"/>
        <v>N/A</v>
      </c>
      <c r="E218" s="43">
        <v>0</v>
      </c>
      <c r="F218" s="11" t="str">
        <f t="shared" si="33"/>
        <v>N/A</v>
      </c>
      <c r="G218" s="43">
        <v>0</v>
      </c>
      <c r="H218" s="11" t="str">
        <f t="shared" si="34"/>
        <v>N/A</v>
      </c>
      <c r="I218" s="12" t="s">
        <v>1742</v>
      </c>
      <c r="J218" s="12" t="s">
        <v>1742</v>
      </c>
      <c r="K218" s="41" t="s">
        <v>732</v>
      </c>
      <c r="L218" s="9" t="str">
        <f t="shared" si="35"/>
        <v>N/A</v>
      </c>
    </row>
    <row r="219" spans="1:12" x14ac:dyDescent="0.25">
      <c r="A219" s="42" t="s">
        <v>516</v>
      </c>
      <c r="B219" s="33" t="s">
        <v>217</v>
      </c>
      <c r="C219" s="34">
        <v>0</v>
      </c>
      <c r="D219" s="11" t="str">
        <f t="shared" si="32"/>
        <v>N/A</v>
      </c>
      <c r="E219" s="34">
        <v>0</v>
      </c>
      <c r="F219" s="11" t="str">
        <f t="shared" si="33"/>
        <v>N/A</v>
      </c>
      <c r="G219" s="34">
        <v>0</v>
      </c>
      <c r="H219" s="11" t="str">
        <f t="shared" si="34"/>
        <v>N/A</v>
      </c>
      <c r="I219" s="12" t="s">
        <v>1742</v>
      </c>
      <c r="J219" s="12" t="s">
        <v>1742</v>
      </c>
      <c r="K219" s="41" t="s">
        <v>732</v>
      </c>
      <c r="L219" s="9" t="str">
        <f t="shared" si="35"/>
        <v>N/A</v>
      </c>
    </row>
    <row r="220" spans="1:12" x14ac:dyDescent="0.25">
      <c r="A220" s="42" t="s">
        <v>1384</v>
      </c>
      <c r="B220" s="33" t="s">
        <v>217</v>
      </c>
      <c r="C220" s="43" t="s">
        <v>1742</v>
      </c>
      <c r="D220" s="11" t="str">
        <f t="shared" si="32"/>
        <v>N/A</v>
      </c>
      <c r="E220" s="43" t="s">
        <v>1742</v>
      </c>
      <c r="F220" s="11" t="str">
        <f t="shared" si="33"/>
        <v>N/A</v>
      </c>
      <c r="G220" s="43" t="s">
        <v>1742</v>
      </c>
      <c r="H220" s="11" t="str">
        <f t="shared" si="34"/>
        <v>N/A</v>
      </c>
      <c r="I220" s="12" t="s">
        <v>1742</v>
      </c>
      <c r="J220" s="12" t="s">
        <v>1742</v>
      </c>
      <c r="K220" s="41" t="s">
        <v>732</v>
      </c>
      <c r="L220" s="9" t="str">
        <f t="shared" si="35"/>
        <v>N/A</v>
      </c>
    </row>
    <row r="221" spans="1:12" ht="25" x14ac:dyDescent="0.25">
      <c r="A221" s="42" t="s">
        <v>1385</v>
      </c>
      <c r="B221" s="33" t="s">
        <v>217</v>
      </c>
      <c r="C221" s="43">
        <v>5076602</v>
      </c>
      <c r="D221" s="11" t="str">
        <f t="shared" si="32"/>
        <v>N/A</v>
      </c>
      <c r="E221" s="43">
        <v>4616376</v>
      </c>
      <c r="F221" s="11" t="str">
        <f t="shared" si="33"/>
        <v>N/A</v>
      </c>
      <c r="G221" s="43">
        <v>4680863</v>
      </c>
      <c r="H221" s="11" t="str">
        <f t="shared" si="34"/>
        <v>N/A</v>
      </c>
      <c r="I221" s="12">
        <v>-9.07</v>
      </c>
      <c r="J221" s="12">
        <v>1.397</v>
      </c>
      <c r="K221" s="41" t="s">
        <v>732</v>
      </c>
      <c r="L221" s="9" t="str">
        <f t="shared" si="35"/>
        <v>Yes</v>
      </c>
    </row>
    <row r="222" spans="1:12" x14ac:dyDescent="0.25">
      <c r="A222" s="42" t="s">
        <v>517</v>
      </c>
      <c r="B222" s="33" t="s">
        <v>217</v>
      </c>
      <c r="C222" s="34">
        <v>11084</v>
      </c>
      <c r="D222" s="11" t="str">
        <f t="shared" si="32"/>
        <v>N/A</v>
      </c>
      <c r="E222" s="34">
        <v>10670</v>
      </c>
      <c r="F222" s="11" t="str">
        <f t="shared" si="33"/>
        <v>N/A</v>
      </c>
      <c r="G222" s="34">
        <v>11429</v>
      </c>
      <c r="H222" s="11" t="str">
        <f t="shared" si="34"/>
        <v>N/A</v>
      </c>
      <c r="I222" s="12">
        <v>-3.74</v>
      </c>
      <c r="J222" s="12">
        <v>7.1130000000000004</v>
      </c>
      <c r="K222" s="41" t="s">
        <v>732</v>
      </c>
      <c r="L222" s="9" t="str">
        <f t="shared" si="35"/>
        <v>Yes</v>
      </c>
    </row>
    <row r="223" spans="1:12" ht="25" x14ac:dyDescent="0.25">
      <c r="A223" s="42" t="s">
        <v>1386</v>
      </c>
      <c r="B223" s="33" t="s">
        <v>217</v>
      </c>
      <c r="C223" s="43">
        <v>458.01172861999999</v>
      </c>
      <c r="D223" s="11" t="str">
        <f t="shared" si="32"/>
        <v>N/A</v>
      </c>
      <c r="E223" s="43">
        <v>432.65004685999997</v>
      </c>
      <c r="F223" s="11" t="str">
        <f t="shared" si="33"/>
        <v>N/A</v>
      </c>
      <c r="G223" s="43">
        <v>409.56015399</v>
      </c>
      <c r="H223" s="11" t="str">
        <f t="shared" si="34"/>
        <v>N/A</v>
      </c>
      <c r="I223" s="12">
        <v>-5.54</v>
      </c>
      <c r="J223" s="12">
        <v>-5.34</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36353286</v>
      </c>
      <c r="D227" s="11" t="str">
        <f t="shared" si="32"/>
        <v>N/A</v>
      </c>
      <c r="E227" s="43">
        <v>40713621</v>
      </c>
      <c r="F227" s="11" t="str">
        <f t="shared" si="33"/>
        <v>N/A</v>
      </c>
      <c r="G227" s="43">
        <v>44850652</v>
      </c>
      <c r="H227" s="11" t="str">
        <f t="shared" si="34"/>
        <v>N/A</v>
      </c>
      <c r="I227" s="12">
        <v>11.99</v>
      </c>
      <c r="J227" s="12">
        <v>10.16</v>
      </c>
      <c r="K227" s="41" t="s">
        <v>732</v>
      </c>
      <c r="L227" s="9" t="str">
        <f t="shared" si="35"/>
        <v>Yes</v>
      </c>
    </row>
    <row r="228" spans="1:12" ht="25" x14ac:dyDescent="0.25">
      <c r="A228" s="42" t="s">
        <v>519</v>
      </c>
      <c r="B228" s="33" t="s">
        <v>217</v>
      </c>
      <c r="C228" s="34">
        <v>3348</v>
      </c>
      <c r="D228" s="11" t="str">
        <f t="shared" si="32"/>
        <v>N/A</v>
      </c>
      <c r="E228" s="34">
        <v>3475</v>
      </c>
      <c r="F228" s="11" t="str">
        <f t="shared" si="33"/>
        <v>N/A</v>
      </c>
      <c r="G228" s="34">
        <v>3537</v>
      </c>
      <c r="H228" s="11" t="str">
        <f t="shared" si="34"/>
        <v>N/A</v>
      </c>
      <c r="I228" s="12">
        <v>3.7930000000000001</v>
      </c>
      <c r="J228" s="12">
        <v>1.784</v>
      </c>
      <c r="K228" s="41" t="s">
        <v>732</v>
      </c>
      <c r="L228" s="9" t="str">
        <f t="shared" si="35"/>
        <v>Yes</v>
      </c>
    </row>
    <row r="229" spans="1:12" ht="25" x14ac:dyDescent="0.25">
      <c r="A229" s="42" t="s">
        <v>1390</v>
      </c>
      <c r="B229" s="33" t="s">
        <v>217</v>
      </c>
      <c r="C229" s="43">
        <v>10858.209677000001</v>
      </c>
      <c r="D229" s="11" t="str">
        <f t="shared" si="32"/>
        <v>N/A</v>
      </c>
      <c r="E229" s="43">
        <v>11716.149928000001</v>
      </c>
      <c r="F229" s="11" t="str">
        <f t="shared" si="33"/>
        <v>N/A</v>
      </c>
      <c r="G229" s="43">
        <v>12680.421826</v>
      </c>
      <c r="H229" s="11" t="str">
        <f t="shared" si="34"/>
        <v>N/A</v>
      </c>
      <c r="I229" s="12">
        <v>7.9009999999999998</v>
      </c>
      <c r="J229" s="12">
        <v>8.23</v>
      </c>
      <c r="K229" s="41" t="s">
        <v>732</v>
      </c>
      <c r="L229" s="9" t="str">
        <f t="shared" si="35"/>
        <v>Yes</v>
      </c>
    </row>
    <row r="230" spans="1:12" x14ac:dyDescent="0.25">
      <c r="A230" s="4" t="s">
        <v>1391</v>
      </c>
      <c r="B230" s="33" t="s">
        <v>217</v>
      </c>
      <c r="C230" s="14">
        <v>74447906</v>
      </c>
      <c r="D230" s="11" t="str">
        <f t="shared" ref="D230:D253" si="36">IF($B230="N/A","N/A",IF(C230&gt;10,"No",IF(C230&lt;-10,"No","Yes")))</f>
        <v>N/A</v>
      </c>
      <c r="E230" s="14">
        <v>78027860</v>
      </c>
      <c r="F230" s="11" t="str">
        <f t="shared" ref="F230:F253" si="37">IF($B230="N/A","N/A",IF(E230&gt;10,"No",IF(E230&lt;-10,"No","Yes")))</f>
        <v>N/A</v>
      </c>
      <c r="G230" s="14">
        <v>84389890</v>
      </c>
      <c r="H230" s="11" t="str">
        <f t="shared" ref="H230:H253" si="38">IF($B230="N/A","N/A",IF(G230&gt;10,"No",IF(G230&lt;-10,"No","Yes")))</f>
        <v>N/A</v>
      </c>
      <c r="I230" s="12">
        <v>4.8090000000000002</v>
      </c>
      <c r="J230" s="12">
        <v>8.1539999999999999</v>
      </c>
      <c r="K230" s="41" t="s">
        <v>732</v>
      </c>
      <c r="L230" s="9" t="str">
        <f t="shared" ref="L230:L253" si="39">IF(J230="Div by 0", "N/A", IF(K230="N/A","N/A", IF(J230&gt;VALUE(MID(K230,1,2)), "No", IF(J230&lt;-1*VALUE(MID(K230,1,2)), "No", "Yes"))))</f>
        <v>Yes</v>
      </c>
    </row>
    <row r="231" spans="1:12" x14ac:dyDescent="0.25">
      <c r="A231" s="4" t="s">
        <v>1568</v>
      </c>
      <c r="B231" s="33" t="s">
        <v>217</v>
      </c>
      <c r="C231" s="1">
        <v>6729</v>
      </c>
      <c r="D231" s="1" t="str">
        <f t="shared" si="36"/>
        <v>N/A</v>
      </c>
      <c r="E231" s="1">
        <v>6935</v>
      </c>
      <c r="F231" s="1" t="str">
        <f t="shared" si="37"/>
        <v>N/A</v>
      </c>
      <c r="G231" s="1">
        <v>7205</v>
      </c>
      <c r="H231" s="11" t="str">
        <f t="shared" si="38"/>
        <v>N/A</v>
      </c>
      <c r="I231" s="12">
        <v>3.0609999999999999</v>
      </c>
      <c r="J231" s="12">
        <v>3.8929999999999998</v>
      </c>
      <c r="K231" s="41" t="s">
        <v>732</v>
      </c>
      <c r="L231" s="9" t="str">
        <f t="shared" si="39"/>
        <v>Yes</v>
      </c>
    </row>
    <row r="232" spans="1:12" x14ac:dyDescent="0.25">
      <c r="A232" s="4" t="s">
        <v>1569</v>
      </c>
      <c r="B232" s="33" t="s">
        <v>217</v>
      </c>
      <c r="C232" s="14">
        <v>11063.739932</v>
      </c>
      <c r="D232" s="11" t="str">
        <f t="shared" si="36"/>
        <v>N/A</v>
      </c>
      <c r="E232" s="14">
        <v>11251.313627</v>
      </c>
      <c r="F232" s="11" t="str">
        <f t="shared" si="37"/>
        <v>N/A</v>
      </c>
      <c r="G232" s="14">
        <v>11712.684246999999</v>
      </c>
      <c r="H232" s="11" t="str">
        <f t="shared" si="38"/>
        <v>N/A</v>
      </c>
      <c r="I232" s="12">
        <v>1.6950000000000001</v>
      </c>
      <c r="J232" s="12">
        <v>4.101</v>
      </c>
      <c r="K232" s="41" t="s">
        <v>732</v>
      </c>
      <c r="L232" s="9" t="str">
        <f t="shared" si="39"/>
        <v>Yes</v>
      </c>
    </row>
    <row r="233" spans="1:12" x14ac:dyDescent="0.25">
      <c r="A233" s="46" t="s">
        <v>1570</v>
      </c>
      <c r="B233" s="33" t="s">
        <v>217</v>
      </c>
      <c r="C233" s="14">
        <v>10639.011678999999</v>
      </c>
      <c r="D233" s="11" t="str">
        <f t="shared" si="36"/>
        <v>N/A</v>
      </c>
      <c r="E233" s="14">
        <v>10056.448376</v>
      </c>
      <c r="F233" s="11" t="str">
        <f t="shared" si="37"/>
        <v>N/A</v>
      </c>
      <c r="G233" s="14">
        <v>10721.814512999999</v>
      </c>
      <c r="H233" s="11" t="str">
        <f t="shared" si="38"/>
        <v>N/A</v>
      </c>
      <c r="I233" s="12">
        <v>-5.48</v>
      </c>
      <c r="J233" s="12">
        <v>6.6159999999999997</v>
      </c>
      <c r="K233" s="41" t="s">
        <v>732</v>
      </c>
      <c r="L233" s="9" t="str">
        <f t="shared" si="39"/>
        <v>Yes</v>
      </c>
    </row>
    <row r="234" spans="1:12" x14ac:dyDescent="0.25">
      <c r="A234" s="46" t="s">
        <v>1571</v>
      </c>
      <c r="B234" s="33" t="s">
        <v>217</v>
      </c>
      <c r="C234" s="14">
        <v>11276.58992</v>
      </c>
      <c r="D234" s="11" t="str">
        <f t="shared" si="36"/>
        <v>N/A</v>
      </c>
      <c r="E234" s="14">
        <v>11933.689709</v>
      </c>
      <c r="F234" s="11" t="str">
        <f t="shared" si="37"/>
        <v>N/A</v>
      </c>
      <c r="G234" s="14">
        <v>12302.863606999999</v>
      </c>
      <c r="H234" s="11" t="str">
        <f t="shared" si="38"/>
        <v>N/A</v>
      </c>
      <c r="I234" s="12">
        <v>5.827</v>
      </c>
      <c r="J234" s="12">
        <v>3.0939999999999999</v>
      </c>
      <c r="K234" s="41" t="s">
        <v>732</v>
      </c>
      <c r="L234" s="9" t="str">
        <f t="shared" si="39"/>
        <v>Yes</v>
      </c>
    </row>
    <row r="235" spans="1:12" x14ac:dyDescent="0.25">
      <c r="A235" s="46" t="s">
        <v>1572</v>
      </c>
      <c r="B235" s="33" t="s">
        <v>217</v>
      </c>
      <c r="C235" s="14">
        <v>10974.785714</v>
      </c>
      <c r="D235" s="11" t="str">
        <f t="shared" si="36"/>
        <v>N/A</v>
      </c>
      <c r="E235" s="14">
        <v>536.5</v>
      </c>
      <c r="F235" s="11" t="str">
        <f t="shared" si="37"/>
        <v>N/A</v>
      </c>
      <c r="G235" s="14">
        <v>2716.125</v>
      </c>
      <c r="H235" s="11" t="str">
        <f t="shared" si="38"/>
        <v>N/A</v>
      </c>
      <c r="I235" s="12">
        <v>-95.1</v>
      </c>
      <c r="J235" s="12">
        <v>406.3</v>
      </c>
      <c r="K235" s="41" t="s">
        <v>732</v>
      </c>
      <c r="L235" s="9" t="str">
        <f t="shared" si="39"/>
        <v>No</v>
      </c>
    </row>
    <row r="236" spans="1:12" x14ac:dyDescent="0.25">
      <c r="A236" s="46" t="s">
        <v>1573</v>
      </c>
      <c r="B236" s="33" t="s">
        <v>217</v>
      </c>
      <c r="C236" s="14">
        <v>4346.0588234999996</v>
      </c>
      <c r="D236" s="11" t="str">
        <f t="shared" si="36"/>
        <v>N/A</v>
      </c>
      <c r="E236" s="14">
        <v>8007.4090908999997</v>
      </c>
      <c r="F236" s="11" t="str">
        <f t="shared" si="37"/>
        <v>N/A</v>
      </c>
      <c r="G236" s="14">
        <v>7903.5217390999996</v>
      </c>
      <c r="H236" s="11" t="str">
        <f t="shared" si="38"/>
        <v>N/A</v>
      </c>
      <c r="I236" s="12">
        <v>84.25</v>
      </c>
      <c r="J236" s="12">
        <v>-1.3</v>
      </c>
      <c r="K236" s="41" t="s">
        <v>732</v>
      </c>
      <c r="L236" s="9" t="str">
        <f t="shared" si="39"/>
        <v>Yes</v>
      </c>
    </row>
    <row r="237" spans="1:12" x14ac:dyDescent="0.25">
      <c r="A237" s="42" t="s">
        <v>1574</v>
      </c>
      <c r="B237" s="33" t="s">
        <v>217</v>
      </c>
      <c r="C237" s="11">
        <v>10.713603363000001</v>
      </c>
      <c r="D237" s="11" t="str">
        <f t="shared" si="36"/>
        <v>N/A</v>
      </c>
      <c r="E237" s="11">
        <v>9.5439282174999995</v>
      </c>
      <c r="F237" s="11" t="str">
        <f t="shared" si="37"/>
        <v>N/A</v>
      </c>
      <c r="G237" s="11">
        <v>9.0113188668999999</v>
      </c>
      <c r="H237" s="11" t="str">
        <f t="shared" si="38"/>
        <v>N/A</v>
      </c>
      <c r="I237" s="12">
        <v>-10.9</v>
      </c>
      <c r="J237" s="12">
        <v>-5.58</v>
      </c>
      <c r="K237" s="41" t="s">
        <v>732</v>
      </c>
      <c r="L237" s="9" t="str">
        <f t="shared" si="39"/>
        <v>Yes</v>
      </c>
    </row>
    <row r="238" spans="1:12" x14ac:dyDescent="0.25">
      <c r="A238" s="45" t="s">
        <v>1575</v>
      </c>
      <c r="B238" s="33" t="s">
        <v>217</v>
      </c>
      <c r="C238" s="11">
        <v>12.557286893000001</v>
      </c>
      <c r="D238" s="11" t="str">
        <f t="shared" si="36"/>
        <v>N/A</v>
      </c>
      <c r="E238" s="11">
        <v>11.778551464</v>
      </c>
      <c r="F238" s="11" t="str">
        <f t="shared" si="37"/>
        <v>N/A</v>
      </c>
      <c r="G238" s="11">
        <v>12.252175153</v>
      </c>
      <c r="H238" s="11" t="str">
        <f t="shared" si="38"/>
        <v>N/A</v>
      </c>
      <c r="I238" s="12">
        <v>-6.2</v>
      </c>
      <c r="J238" s="12">
        <v>4.0209999999999999</v>
      </c>
      <c r="K238" s="41" t="s">
        <v>732</v>
      </c>
      <c r="L238" s="9" t="str">
        <f t="shared" si="39"/>
        <v>Yes</v>
      </c>
    </row>
    <row r="239" spans="1:12" x14ac:dyDescent="0.25">
      <c r="A239" s="45" t="s">
        <v>1576</v>
      </c>
      <c r="B239" s="33" t="s">
        <v>217</v>
      </c>
      <c r="C239" s="11">
        <v>12.628172001999999</v>
      </c>
      <c r="D239" s="11" t="str">
        <f t="shared" si="36"/>
        <v>N/A</v>
      </c>
      <c r="E239" s="11">
        <v>12.168668180999999</v>
      </c>
      <c r="F239" s="11" t="str">
        <f t="shared" si="37"/>
        <v>N/A</v>
      </c>
      <c r="G239" s="11">
        <v>12.188784303</v>
      </c>
      <c r="H239" s="11" t="str">
        <f t="shared" si="38"/>
        <v>N/A</v>
      </c>
      <c r="I239" s="12">
        <v>-3.64</v>
      </c>
      <c r="J239" s="12">
        <v>0.1653</v>
      </c>
      <c r="K239" s="41" t="s">
        <v>732</v>
      </c>
      <c r="L239" s="9" t="str">
        <f t="shared" si="39"/>
        <v>Yes</v>
      </c>
    </row>
    <row r="240" spans="1:12" x14ac:dyDescent="0.25">
      <c r="A240" s="45" t="s">
        <v>1577</v>
      </c>
      <c r="B240" s="33" t="s">
        <v>217</v>
      </c>
      <c r="C240" s="11">
        <v>0.2522977113</v>
      </c>
      <c r="D240" s="11" t="str">
        <f t="shared" si="36"/>
        <v>N/A</v>
      </c>
      <c r="E240" s="11">
        <v>0.14277215939999999</v>
      </c>
      <c r="F240" s="11" t="str">
        <f t="shared" si="37"/>
        <v>N/A</v>
      </c>
      <c r="G240" s="11">
        <v>7.8285546499999997E-2</v>
      </c>
      <c r="H240" s="11" t="str">
        <f t="shared" si="38"/>
        <v>N/A</v>
      </c>
      <c r="I240" s="12">
        <v>-43.4</v>
      </c>
      <c r="J240" s="12">
        <v>-45.2</v>
      </c>
      <c r="K240" s="41" t="s">
        <v>732</v>
      </c>
      <c r="L240" s="9" t="str">
        <f t="shared" si="39"/>
        <v>No</v>
      </c>
    </row>
    <row r="241" spans="1:12" x14ac:dyDescent="0.25">
      <c r="A241" s="45" t="s">
        <v>1578</v>
      </c>
      <c r="B241" s="33" t="s">
        <v>217</v>
      </c>
      <c r="C241" s="11">
        <v>0.41192149259999999</v>
      </c>
      <c r="D241" s="11" t="str">
        <f t="shared" si="36"/>
        <v>N/A</v>
      </c>
      <c r="E241" s="11">
        <v>0.3191180737</v>
      </c>
      <c r="F241" s="11" t="str">
        <f t="shared" si="37"/>
        <v>N/A</v>
      </c>
      <c r="G241" s="11">
        <v>0.20931925739999999</v>
      </c>
      <c r="H241" s="11" t="str">
        <f t="shared" si="38"/>
        <v>N/A</v>
      </c>
      <c r="I241" s="12">
        <v>-22.5</v>
      </c>
      <c r="J241" s="12">
        <v>-34.4</v>
      </c>
      <c r="K241" s="41" t="s">
        <v>732</v>
      </c>
      <c r="L241" s="9" t="str">
        <f t="shared" si="39"/>
        <v>No</v>
      </c>
    </row>
    <row r="242" spans="1:12" x14ac:dyDescent="0.25">
      <c r="A242" s="4" t="s">
        <v>1403</v>
      </c>
      <c r="B242" s="33" t="s">
        <v>217</v>
      </c>
      <c r="C242" s="14">
        <v>36353286</v>
      </c>
      <c r="D242" s="11" t="str">
        <f t="shared" si="36"/>
        <v>N/A</v>
      </c>
      <c r="E242" s="14">
        <v>40713621</v>
      </c>
      <c r="F242" s="11" t="str">
        <f t="shared" si="37"/>
        <v>N/A</v>
      </c>
      <c r="G242" s="14">
        <v>44850652</v>
      </c>
      <c r="H242" s="11" t="str">
        <f t="shared" si="38"/>
        <v>N/A</v>
      </c>
      <c r="I242" s="12">
        <v>11.99</v>
      </c>
      <c r="J242" s="12">
        <v>10.16</v>
      </c>
      <c r="K242" s="41" t="s">
        <v>732</v>
      </c>
      <c r="L242" s="9" t="str">
        <f t="shared" si="39"/>
        <v>Yes</v>
      </c>
    </row>
    <row r="243" spans="1:12" x14ac:dyDescent="0.25">
      <c r="A243" s="4" t="s">
        <v>1579</v>
      </c>
      <c r="B243" s="33" t="s">
        <v>217</v>
      </c>
      <c r="C243" s="1">
        <v>3348</v>
      </c>
      <c r="D243" s="1" t="str">
        <f t="shared" si="36"/>
        <v>N/A</v>
      </c>
      <c r="E243" s="1">
        <v>3475</v>
      </c>
      <c r="F243" s="1" t="str">
        <f t="shared" si="37"/>
        <v>N/A</v>
      </c>
      <c r="G243" s="1">
        <v>3537</v>
      </c>
      <c r="H243" s="11" t="str">
        <f t="shared" si="38"/>
        <v>N/A</v>
      </c>
      <c r="I243" s="12">
        <v>3.7930000000000001</v>
      </c>
      <c r="J243" s="12">
        <v>1.784</v>
      </c>
      <c r="K243" s="41" t="s">
        <v>732</v>
      </c>
      <c r="L243" s="9" t="str">
        <f t="shared" si="39"/>
        <v>Yes</v>
      </c>
    </row>
    <row r="244" spans="1:12" ht="25" x14ac:dyDescent="0.25">
      <c r="A244" s="4" t="s">
        <v>1580</v>
      </c>
      <c r="B244" s="33" t="s">
        <v>217</v>
      </c>
      <c r="C244" s="14">
        <v>10858.209677000001</v>
      </c>
      <c r="D244" s="11" t="str">
        <f t="shared" si="36"/>
        <v>N/A</v>
      </c>
      <c r="E244" s="14">
        <v>11716.149928000001</v>
      </c>
      <c r="F244" s="11" t="str">
        <f t="shared" si="37"/>
        <v>N/A</v>
      </c>
      <c r="G244" s="14">
        <v>12680.421826</v>
      </c>
      <c r="H244" s="11" t="str">
        <f t="shared" si="38"/>
        <v>N/A</v>
      </c>
      <c r="I244" s="12">
        <v>7.9009999999999998</v>
      </c>
      <c r="J244" s="12">
        <v>8.23</v>
      </c>
      <c r="K244" s="41" t="s">
        <v>732</v>
      </c>
      <c r="L244" s="9" t="str">
        <f t="shared" si="39"/>
        <v>Yes</v>
      </c>
    </row>
    <row r="245" spans="1:12" ht="25" x14ac:dyDescent="0.25">
      <c r="A245" s="46" t="s">
        <v>1581</v>
      </c>
      <c r="B245" s="33" t="s">
        <v>217</v>
      </c>
      <c r="C245" s="14">
        <v>10610.779253999999</v>
      </c>
      <c r="D245" s="11" t="str">
        <f t="shared" si="36"/>
        <v>N/A</v>
      </c>
      <c r="E245" s="14">
        <v>11186.684404</v>
      </c>
      <c r="F245" s="11" t="str">
        <f t="shared" si="37"/>
        <v>N/A</v>
      </c>
      <c r="G245" s="14">
        <v>12190.655493</v>
      </c>
      <c r="H245" s="11" t="str">
        <f t="shared" si="38"/>
        <v>N/A</v>
      </c>
      <c r="I245" s="12">
        <v>5.4279999999999999</v>
      </c>
      <c r="J245" s="12">
        <v>8.9749999999999996</v>
      </c>
      <c r="K245" s="41" t="s">
        <v>732</v>
      </c>
      <c r="L245" s="9" t="str">
        <f t="shared" si="39"/>
        <v>Yes</v>
      </c>
    </row>
    <row r="246" spans="1:12" ht="25" x14ac:dyDescent="0.25">
      <c r="A246" s="46" t="s">
        <v>1582</v>
      </c>
      <c r="B246" s="33" t="s">
        <v>217</v>
      </c>
      <c r="C246" s="14">
        <v>11081.990341000001</v>
      </c>
      <c r="D246" s="11" t="str">
        <f t="shared" si="36"/>
        <v>N/A</v>
      </c>
      <c r="E246" s="14">
        <v>12166.687056000001</v>
      </c>
      <c r="F246" s="11" t="str">
        <f t="shared" si="37"/>
        <v>N/A</v>
      </c>
      <c r="G246" s="14">
        <v>13114.906854999999</v>
      </c>
      <c r="H246" s="11" t="str">
        <f t="shared" si="38"/>
        <v>N/A</v>
      </c>
      <c r="I246" s="12">
        <v>9.7880000000000003</v>
      </c>
      <c r="J246" s="12">
        <v>7.7939999999999996</v>
      </c>
      <c r="K246" s="41" t="s">
        <v>732</v>
      </c>
      <c r="L246" s="9" t="str">
        <f t="shared" si="39"/>
        <v>Yes</v>
      </c>
    </row>
    <row r="247" spans="1:12" ht="25" x14ac:dyDescent="0.25">
      <c r="A247" s="46" t="s">
        <v>1583</v>
      </c>
      <c r="B247" s="33" t="s">
        <v>217</v>
      </c>
      <c r="C247" s="14">
        <v>13419.5</v>
      </c>
      <c r="D247" s="11" t="str">
        <f t="shared" si="36"/>
        <v>N/A</v>
      </c>
      <c r="E247" s="14">
        <v>970</v>
      </c>
      <c r="F247" s="11" t="str">
        <f t="shared" si="37"/>
        <v>N/A</v>
      </c>
      <c r="G247" s="14">
        <v>20</v>
      </c>
      <c r="H247" s="11" t="str">
        <f t="shared" si="38"/>
        <v>N/A</v>
      </c>
      <c r="I247" s="12">
        <v>-92.8</v>
      </c>
      <c r="J247" s="12">
        <v>-97.9</v>
      </c>
      <c r="K247" s="41" t="s">
        <v>732</v>
      </c>
      <c r="L247" s="9" t="str">
        <f t="shared" si="39"/>
        <v>No</v>
      </c>
    </row>
    <row r="248" spans="1:12" ht="25" x14ac:dyDescent="0.25">
      <c r="A248" s="46" t="s">
        <v>1584</v>
      </c>
      <c r="B248" s="33" t="s">
        <v>217</v>
      </c>
      <c r="C248" s="14">
        <v>9300.4</v>
      </c>
      <c r="D248" s="11" t="str">
        <f t="shared" si="36"/>
        <v>N/A</v>
      </c>
      <c r="E248" s="14">
        <v>18152.25</v>
      </c>
      <c r="F248" s="11" t="str">
        <f t="shared" si="37"/>
        <v>N/A</v>
      </c>
      <c r="G248" s="14">
        <v>10635.642857000001</v>
      </c>
      <c r="H248" s="11" t="str">
        <f t="shared" si="38"/>
        <v>N/A</v>
      </c>
      <c r="I248" s="12">
        <v>95.18</v>
      </c>
      <c r="J248" s="12">
        <v>-41.4</v>
      </c>
      <c r="K248" s="41" t="s">
        <v>732</v>
      </c>
      <c r="L248" s="9" t="str">
        <f t="shared" si="39"/>
        <v>No</v>
      </c>
    </row>
    <row r="249" spans="1:12" ht="25" x14ac:dyDescent="0.25">
      <c r="A249" s="42" t="s">
        <v>1585</v>
      </c>
      <c r="B249" s="33" t="s">
        <v>217</v>
      </c>
      <c r="C249" s="11">
        <v>5.3305311424999999</v>
      </c>
      <c r="D249" s="11" t="str">
        <f t="shared" si="36"/>
        <v>N/A</v>
      </c>
      <c r="E249" s="11">
        <v>4.7822855884999997</v>
      </c>
      <c r="F249" s="11" t="str">
        <f t="shared" si="37"/>
        <v>N/A</v>
      </c>
      <c r="G249" s="11">
        <v>4.4237383528000001</v>
      </c>
      <c r="H249" s="11" t="str">
        <f t="shared" si="38"/>
        <v>N/A</v>
      </c>
      <c r="I249" s="12">
        <v>-10.3</v>
      </c>
      <c r="J249" s="12">
        <v>-7.5</v>
      </c>
      <c r="K249" s="41" t="s">
        <v>732</v>
      </c>
      <c r="L249" s="9" t="str">
        <f t="shared" si="39"/>
        <v>Yes</v>
      </c>
    </row>
    <row r="250" spans="1:12" ht="25" x14ac:dyDescent="0.25">
      <c r="A250" s="45" t="s">
        <v>1586</v>
      </c>
      <c r="B250" s="33" t="s">
        <v>217</v>
      </c>
      <c r="C250" s="11">
        <v>9.6608615949000001</v>
      </c>
      <c r="D250" s="11" t="str">
        <f t="shared" si="36"/>
        <v>N/A</v>
      </c>
      <c r="E250" s="11">
        <v>8.0174569704999996</v>
      </c>
      <c r="F250" s="11" t="str">
        <f t="shared" si="37"/>
        <v>N/A</v>
      </c>
      <c r="G250" s="11">
        <v>7.6593923834000002</v>
      </c>
      <c r="H250" s="11" t="str">
        <f t="shared" si="38"/>
        <v>N/A</v>
      </c>
      <c r="I250" s="12">
        <v>-17</v>
      </c>
      <c r="J250" s="12">
        <v>-4.47</v>
      </c>
      <c r="K250" s="41" t="s">
        <v>732</v>
      </c>
      <c r="L250" s="9" t="str">
        <f t="shared" si="39"/>
        <v>Yes</v>
      </c>
    </row>
    <row r="251" spans="1:12" ht="25" x14ac:dyDescent="0.25">
      <c r="A251" s="45" t="s">
        <v>1587</v>
      </c>
      <c r="B251" s="33" t="s">
        <v>217</v>
      </c>
      <c r="C251" s="11">
        <v>4.7869012974</v>
      </c>
      <c r="D251" s="11" t="str">
        <f t="shared" si="36"/>
        <v>N/A</v>
      </c>
      <c r="E251" s="11">
        <v>4.9523964081000003</v>
      </c>
      <c r="F251" s="11" t="str">
        <f t="shared" si="37"/>
        <v>N/A</v>
      </c>
      <c r="G251" s="11">
        <v>5.0669494895999998</v>
      </c>
      <c r="H251" s="11" t="str">
        <f t="shared" si="38"/>
        <v>N/A</v>
      </c>
      <c r="I251" s="12">
        <v>3.4569999999999999</v>
      </c>
      <c r="J251" s="12">
        <v>2.3130000000000002</v>
      </c>
      <c r="K251" s="41" t="s">
        <v>732</v>
      </c>
      <c r="L251" s="9" t="str">
        <f t="shared" si="39"/>
        <v>Yes</v>
      </c>
    </row>
    <row r="252" spans="1:12" ht="25" x14ac:dyDescent="0.25">
      <c r="A252" s="45" t="s">
        <v>1588</v>
      </c>
      <c r="B252" s="33" t="s">
        <v>217</v>
      </c>
      <c r="C252" s="11">
        <v>3.6042530199999999E-2</v>
      </c>
      <c r="D252" s="11" t="str">
        <f t="shared" si="36"/>
        <v>N/A</v>
      </c>
      <c r="E252" s="11">
        <v>1.1897680000000001E-2</v>
      </c>
      <c r="F252" s="11" t="str">
        <f t="shared" si="37"/>
        <v>N/A</v>
      </c>
      <c r="G252" s="11">
        <v>9.7856933000000004E-3</v>
      </c>
      <c r="H252" s="11" t="str">
        <f t="shared" si="38"/>
        <v>N/A</v>
      </c>
      <c r="I252" s="12">
        <v>-67</v>
      </c>
      <c r="J252" s="12">
        <v>-17.8</v>
      </c>
      <c r="K252" s="41" t="s">
        <v>732</v>
      </c>
      <c r="L252" s="9" t="str">
        <f t="shared" si="39"/>
        <v>Yes</v>
      </c>
    </row>
    <row r="253" spans="1:12" ht="25" x14ac:dyDescent="0.25">
      <c r="A253" s="45" t="s">
        <v>1589</v>
      </c>
      <c r="B253" s="33" t="s">
        <v>217</v>
      </c>
      <c r="C253" s="11">
        <v>0.12115338019999999</v>
      </c>
      <c r="D253" s="11" t="str">
        <f t="shared" si="36"/>
        <v>N/A</v>
      </c>
      <c r="E253" s="11">
        <v>0.1160429359</v>
      </c>
      <c r="F253" s="11" t="str">
        <f t="shared" si="37"/>
        <v>N/A</v>
      </c>
      <c r="G253" s="11">
        <v>0.1274117219</v>
      </c>
      <c r="H253" s="11" t="str">
        <f t="shared" si="38"/>
        <v>N/A</v>
      </c>
      <c r="I253" s="12">
        <v>-4.22</v>
      </c>
      <c r="J253" s="12">
        <v>9.7970000000000006</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71714</v>
      </c>
      <c r="D7" s="125" t="str">
        <f>IF($B7="N/A","N/A",IF(C7&gt;15,"No",IF(C7&lt;-15,"No","Yes")))</f>
        <v>N/A</v>
      </c>
      <c r="E7" s="124">
        <v>68551</v>
      </c>
      <c r="F7" s="125" t="str">
        <f>IF($B7="N/A","N/A",IF(E7&gt;15,"No",IF(E7&lt;-15,"No","Yes")))</f>
        <v>N/A</v>
      </c>
      <c r="G7" s="124">
        <v>58761</v>
      </c>
      <c r="H7" s="125" t="str">
        <f>IF($B7="N/A","N/A",IF(G7&gt;15,"No",IF(G7&lt;-15,"No","Yes")))</f>
        <v>N/A</v>
      </c>
      <c r="I7" s="126">
        <v>-4.41</v>
      </c>
      <c r="J7" s="126">
        <v>-14.3</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24.776637566000002</v>
      </c>
      <c r="H8" s="125" t="str">
        <f>IF($B8="N/A","N/A",IF(G8&gt;15,"No",IF(G8&lt;-15,"No","Yes")))</f>
        <v>N/A</v>
      </c>
      <c r="I8" s="126" t="s">
        <v>217</v>
      </c>
      <c r="J8" s="126" t="s">
        <v>217</v>
      </c>
      <c r="K8" s="125" t="str">
        <f t="shared" si="0"/>
        <v>N/A</v>
      </c>
    </row>
    <row r="9" spans="1:11" x14ac:dyDescent="0.25">
      <c r="A9" s="24" t="s">
        <v>306</v>
      </c>
      <c r="B9" s="117" t="s">
        <v>217</v>
      </c>
      <c r="C9" s="116">
        <v>75.448308558999997</v>
      </c>
      <c r="D9" s="116" t="str">
        <f>IF($B9="N/A","N/A",IF(C9&gt;15,"No",IF(C9&lt;-15,"No","Yes")))</f>
        <v>N/A</v>
      </c>
      <c r="E9" s="116">
        <v>77.110472494999996</v>
      </c>
      <c r="F9" s="116" t="str">
        <f>IF($B9="N/A","N/A",IF(E9&gt;15,"No",IF(E9&lt;-15,"No","Yes")))</f>
        <v>N/A</v>
      </c>
      <c r="G9" s="116">
        <v>75.223362433999995</v>
      </c>
      <c r="H9" s="116" t="str">
        <f>IF($B9="N/A","N/A",IF(G9&gt;15,"No",IF(G9&lt;-15,"No","Yes")))</f>
        <v>N/A</v>
      </c>
      <c r="I9" s="122">
        <v>2.2029999999999998</v>
      </c>
      <c r="J9" s="122">
        <v>-2.4500000000000002</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14.85171624</v>
      </c>
      <c r="F11" s="116" t="str">
        <f>IF(OR($B11="N/A",$E11="N/A"),"N/A",IF(E11&gt;100,"No",IF(E11&lt;95,"No","Yes")))</f>
        <v>No</v>
      </c>
      <c r="G11" s="116">
        <v>24.587736763999999</v>
      </c>
      <c r="H11" s="116" t="str">
        <f>IF($B11="N/A","N/A",IF(G11&gt;100,"No",IF(G11&lt;95,"No","Yes")))</f>
        <v>No</v>
      </c>
      <c r="I11" s="122" t="s">
        <v>217</v>
      </c>
      <c r="J11" s="122">
        <v>65.55</v>
      </c>
      <c r="K11" s="116" t="str">
        <f t="shared" si="0"/>
        <v>No</v>
      </c>
    </row>
    <row r="12" spans="1:11" x14ac:dyDescent="0.25">
      <c r="A12" s="24" t="s">
        <v>308</v>
      </c>
      <c r="B12" s="117" t="s">
        <v>217</v>
      </c>
      <c r="C12" s="116" t="s">
        <v>217</v>
      </c>
      <c r="D12" s="116" t="str">
        <f t="shared" ref="D12:D13" si="1">IF(OR($B12="N/A",$C12="N/A"),"N/A",IF(C12&gt;100,"No",IF(C12&lt;95,"No","Yes")))</f>
        <v>N/A</v>
      </c>
      <c r="E12" s="116">
        <v>100</v>
      </c>
      <c r="F12" s="116" t="str">
        <f t="shared" ref="F12:F13" si="2">IF(OR($B12="N/A",$E12="N/A"),"N/A",IF(E12&gt;100,"No",IF(E12&lt;95,"No","Yes")))</f>
        <v>N/A</v>
      </c>
      <c r="G12" s="116">
        <v>100</v>
      </c>
      <c r="H12" s="116" t="str">
        <f t="shared" ref="H12:H13" si="3">IF($B12="N/A","N/A",IF(G12&gt;100,"No",IF(G12&lt;95,"No","Yes")))</f>
        <v>N/A</v>
      </c>
      <c r="I12" s="122" t="s">
        <v>217</v>
      </c>
      <c r="J12" s="122">
        <v>0</v>
      </c>
      <c r="K12" s="116" t="str">
        <f t="shared" si="0"/>
        <v>Yes</v>
      </c>
    </row>
    <row r="13" spans="1:11" x14ac:dyDescent="0.25">
      <c r="A13" s="24" t="s">
        <v>812</v>
      </c>
      <c r="B13" s="117" t="s">
        <v>218</v>
      </c>
      <c r="C13" s="116" t="s">
        <v>217</v>
      </c>
      <c r="D13" s="116" t="str">
        <f t="shared" si="1"/>
        <v>N/A</v>
      </c>
      <c r="E13" s="116">
        <v>14.85171624</v>
      </c>
      <c r="F13" s="116" t="str">
        <f t="shared" si="2"/>
        <v>No</v>
      </c>
      <c r="G13" s="116">
        <v>24.587736763999999</v>
      </c>
      <c r="H13" s="116" t="str">
        <f t="shared" si="3"/>
        <v>No</v>
      </c>
      <c r="I13" s="122" t="s">
        <v>217</v>
      </c>
      <c r="J13" s="122">
        <v>65.55</v>
      </c>
      <c r="K13" s="116" t="str">
        <f t="shared" si="0"/>
        <v>No</v>
      </c>
    </row>
    <row r="14" spans="1:11" x14ac:dyDescent="0.25">
      <c r="A14" s="27" t="s">
        <v>309</v>
      </c>
      <c r="B14" s="117" t="s">
        <v>217</v>
      </c>
      <c r="C14" s="128">
        <v>17607</v>
      </c>
      <c r="D14" s="116" t="str">
        <f>IF($B14="N/A","N/A",IF(C14&gt;15,"No",IF(C14&lt;-15,"No","Yes")))</f>
        <v>N/A</v>
      </c>
      <c r="E14" s="128">
        <v>15691</v>
      </c>
      <c r="F14" s="116" t="str">
        <f>IF($B14="N/A","N/A",IF(E14&gt;15,"No",IF(E14&lt;-15,"No","Yes")))</f>
        <v>N/A</v>
      </c>
      <c r="G14" s="128">
        <v>14559</v>
      </c>
      <c r="H14" s="116" t="str">
        <f>IF($B14="N/A","N/A",IF(G14&gt;15,"No",IF(G14&lt;-15,"No","Yes")))</f>
        <v>N/A</v>
      </c>
      <c r="I14" s="122">
        <v>-10.9</v>
      </c>
      <c r="J14" s="122">
        <v>-7.21</v>
      </c>
      <c r="K14" s="116" t="str">
        <f t="shared" si="0"/>
        <v>Yes</v>
      </c>
    </row>
    <row r="15" spans="1:11" x14ac:dyDescent="0.25">
      <c r="A15" s="24" t="s">
        <v>435</v>
      </c>
      <c r="B15" s="117" t="s">
        <v>219</v>
      </c>
      <c r="C15" s="116">
        <v>54.466973363000001</v>
      </c>
      <c r="D15" s="116" t="str">
        <f>IF($B15="N/A","N/A",IF(C15&gt;20,"No",IF(C15&lt;5,"No","Yes")))</f>
        <v>No</v>
      </c>
      <c r="E15" s="116">
        <v>59.773118347999997</v>
      </c>
      <c r="F15" s="116" t="str">
        <f>IF($B15="N/A","N/A",IF(E15&gt;20,"No",IF(E15&lt;5,"No","Yes")))</f>
        <v>No</v>
      </c>
      <c r="G15" s="116">
        <v>63.170547427999999</v>
      </c>
      <c r="H15" s="116" t="str">
        <f>IF($B15="N/A","N/A",IF(G15&gt;20,"No",IF(G15&lt;5,"No","Yes")))</f>
        <v>No</v>
      </c>
      <c r="I15" s="122">
        <v>9.7420000000000009</v>
      </c>
      <c r="J15" s="122">
        <v>5.6840000000000002</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36.829452572000001</v>
      </c>
      <c r="H16" s="116" t="str">
        <f>IF($B16="N/A","N/A",IF(G16&gt;15,"No",IF(G16&lt;-15,"No","Yes")))</f>
        <v>N/A</v>
      </c>
      <c r="I16" s="122" t="s">
        <v>217</v>
      </c>
      <c r="J16" s="122" t="s">
        <v>217</v>
      </c>
      <c r="K16" s="116" t="str">
        <f t="shared" si="0"/>
        <v>N/A</v>
      </c>
    </row>
    <row r="17" spans="1:11" x14ac:dyDescent="0.25">
      <c r="A17" s="24" t="s">
        <v>437</v>
      </c>
      <c r="B17" s="117" t="s">
        <v>217</v>
      </c>
      <c r="C17" s="116">
        <v>8.1217697507000004</v>
      </c>
      <c r="D17" s="116" t="str">
        <f>IF($B17="N/A","N/A",IF(C17&gt;15,"No",IF(C17&lt;-15,"No","Yes")))</f>
        <v>N/A</v>
      </c>
      <c r="E17" s="116">
        <v>10.222420496</v>
      </c>
      <c r="F17" s="116" t="str">
        <f>IF($B17="N/A","N/A",IF(E17&gt;15,"No",IF(E17&lt;-15,"No","Yes")))</f>
        <v>N/A</v>
      </c>
      <c r="G17" s="116">
        <v>0.42585342399999998</v>
      </c>
      <c r="H17" s="116" t="str">
        <f>IF($B17="N/A","N/A",IF(G17&gt;15,"No",IF(G17&lt;-15,"No","Yes")))</f>
        <v>N/A</v>
      </c>
      <c r="I17" s="122">
        <v>25.86</v>
      </c>
      <c r="J17" s="122">
        <v>-95.8</v>
      </c>
      <c r="K17" s="116" t="str">
        <f t="shared" si="0"/>
        <v>No</v>
      </c>
    </row>
    <row r="18" spans="1:11" x14ac:dyDescent="0.25">
      <c r="A18" s="24" t="s">
        <v>813</v>
      </c>
      <c r="B18" s="117" t="s">
        <v>217</v>
      </c>
      <c r="C18" s="135">
        <v>16086.971329</v>
      </c>
      <c r="D18" s="116" t="str">
        <f>IF($B18="N/A","N/A",IF(C18&gt;15,"No",IF(C18&lt;-15,"No","Yes")))</f>
        <v>N/A</v>
      </c>
      <c r="E18" s="135">
        <v>22165.215711000001</v>
      </c>
      <c r="F18" s="116" t="str">
        <f>IF($B18="N/A","N/A",IF(E18&gt;15,"No",IF(E18&lt;-15,"No","Yes")))</f>
        <v>N/A</v>
      </c>
      <c r="G18" s="135">
        <v>15071.709677000001</v>
      </c>
      <c r="H18" s="116" t="str">
        <f>IF($B18="N/A","N/A",IF(G18&gt;15,"No",IF(G18&lt;-15,"No","Yes")))</f>
        <v>N/A</v>
      </c>
      <c r="I18" s="122">
        <v>37.78</v>
      </c>
      <c r="J18" s="122">
        <v>-32</v>
      </c>
      <c r="K18" s="116" t="str">
        <f t="shared" si="0"/>
        <v>No</v>
      </c>
    </row>
    <row r="19" spans="1:11" x14ac:dyDescent="0.25">
      <c r="A19" s="3" t="s">
        <v>310</v>
      </c>
      <c r="B19" s="117" t="s">
        <v>217</v>
      </c>
      <c r="C19" s="128">
        <v>11</v>
      </c>
      <c r="D19" s="117" t="s">
        <v>217</v>
      </c>
      <c r="E19" s="128">
        <v>11</v>
      </c>
      <c r="F19" s="117" t="s">
        <v>217</v>
      </c>
      <c r="G19" s="128">
        <v>11</v>
      </c>
      <c r="H19" s="116" t="str">
        <f>IF($B19="N/A","N/A",IF(G19&gt;15,"No",IF(G19&lt;-15,"No","Yes")))</f>
        <v>N/A</v>
      </c>
      <c r="I19" s="122">
        <v>-75</v>
      </c>
      <c r="J19" s="122">
        <v>600</v>
      </c>
      <c r="K19" s="116" t="str">
        <f t="shared" si="0"/>
        <v>No</v>
      </c>
    </row>
    <row r="20" spans="1:11" x14ac:dyDescent="0.25">
      <c r="A20" s="3" t="s">
        <v>350</v>
      </c>
      <c r="B20" s="117" t="s">
        <v>217</v>
      </c>
      <c r="C20" s="128" t="s">
        <v>217</v>
      </c>
      <c r="D20" s="117" t="s">
        <v>217</v>
      </c>
      <c r="E20" s="128" t="s">
        <v>217</v>
      </c>
      <c r="F20" s="117" t="s">
        <v>217</v>
      </c>
      <c r="G20" s="129">
        <v>1.19126632E-2</v>
      </c>
      <c r="H20" s="116" t="str">
        <f>IF($B20="N/A","N/A",IF(G20&gt;15,"No",IF(G20&lt;-15,"No","Yes")))</f>
        <v>N/A</v>
      </c>
      <c r="I20" s="122" t="s">
        <v>217</v>
      </c>
      <c r="J20" s="122" t="s">
        <v>217</v>
      </c>
      <c r="K20" s="116" t="str">
        <f t="shared" si="0"/>
        <v>N/A</v>
      </c>
    </row>
    <row r="21" spans="1:11" ht="25" x14ac:dyDescent="0.25">
      <c r="A21" s="3" t="s">
        <v>814</v>
      </c>
      <c r="B21" s="117" t="s">
        <v>217</v>
      </c>
      <c r="C21" s="130">
        <v>688.75</v>
      </c>
      <c r="D21" s="116" t="str">
        <f>IF($B21="N/A","N/A",IF(C21&gt;60,"No",IF(C21&lt;15,"No","Yes")))</f>
        <v>N/A</v>
      </c>
      <c r="E21" s="130">
        <v>1421</v>
      </c>
      <c r="F21" s="116" t="str">
        <f>IF($B21="N/A","N/A",IF(E21&gt;60,"No",IF(E21&lt;15,"No","Yes")))</f>
        <v>N/A</v>
      </c>
      <c r="G21" s="130">
        <v>25801.571429</v>
      </c>
      <c r="H21" s="116" t="str">
        <f>IF($B21="N/A","N/A",IF(G21&gt;60,"No",IF(G21&lt;15,"No","Yes")))</f>
        <v>N/A</v>
      </c>
      <c r="I21" s="122">
        <v>106.3</v>
      </c>
      <c r="J21" s="122">
        <v>1716</v>
      </c>
      <c r="K21" s="116" t="str">
        <f t="shared" si="0"/>
        <v>No</v>
      </c>
    </row>
    <row r="22" spans="1:11" x14ac:dyDescent="0.25">
      <c r="A22" s="3" t="s">
        <v>815</v>
      </c>
      <c r="B22" s="117" t="s">
        <v>221</v>
      </c>
      <c r="C22" s="128">
        <v>0</v>
      </c>
      <c r="D22" s="116" t="str">
        <f>IF($B22="N/A","N/A",IF(C22="N/A","N/A",IF(C22=0,"Yes","No")))</f>
        <v>Yes</v>
      </c>
      <c r="E22" s="128">
        <v>0</v>
      </c>
      <c r="F22" s="116" t="str">
        <f>IF($B22="N/A","N/A",IF(E22="N/A","N/A",IF(E22=0,"Yes","No")))</f>
        <v>Yes</v>
      </c>
      <c r="G22" s="128">
        <v>0</v>
      </c>
      <c r="H22" s="116" t="str">
        <f>IF($B22="N/A","N/A",IF(G22=0,"Yes","No"))</f>
        <v>Yes</v>
      </c>
      <c r="I22" s="122" t="s">
        <v>1742</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8017</v>
      </c>
      <c r="D6" s="9" t="str">
        <f>IF($B6="N/A","N/A",IF(C6&gt;15,"No",IF(C6&lt;-15,"No","Yes")))</f>
        <v>N/A</v>
      </c>
      <c r="E6" s="34">
        <v>6312</v>
      </c>
      <c r="F6" s="9" t="str">
        <f>IF($B6="N/A","N/A",IF(E6&gt;15,"No",IF(E6&lt;-15,"No","Yes")))</f>
        <v>N/A</v>
      </c>
      <c r="G6" s="34">
        <v>5362</v>
      </c>
      <c r="H6" s="9" t="str">
        <f>IF($B6="N/A","N/A",IF(G6&gt;15,"No",IF(G6&lt;-15,"No","Yes")))</f>
        <v>N/A</v>
      </c>
      <c r="I6" s="10">
        <v>-21.3</v>
      </c>
      <c r="J6" s="10">
        <v>-15.1</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14424.173006999999</v>
      </c>
      <c r="D9" s="9" t="str">
        <f>IF($B9="N/A","N/A",IF(C9&gt;7000,"No",IF(C9&lt;2000,"No","Yes")))</f>
        <v>No</v>
      </c>
      <c r="E9" s="76">
        <v>15526.575887000001</v>
      </c>
      <c r="F9" s="9" t="str">
        <f>IF($B9="N/A","N/A",IF(E9&gt;7000,"No",IF(E9&lt;2000,"No","Yes")))</f>
        <v>No</v>
      </c>
      <c r="G9" s="76">
        <v>15837.981164000001</v>
      </c>
      <c r="H9" s="9" t="str">
        <f>IF($B9="N/A","N/A",IF(G9&gt;7000,"No",IF(G9&lt;2000,"No","Yes")))</f>
        <v>No</v>
      </c>
      <c r="I9" s="10">
        <v>7.6429999999999998</v>
      </c>
      <c r="J9" s="10">
        <v>2.0059999999999998</v>
      </c>
      <c r="K9" s="9" t="str">
        <f t="shared" si="0"/>
        <v>Yes</v>
      </c>
    </row>
    <row r="10" spans="1:11" x14ac:dyDescent="0.25">
      <c r="A10" s="90" t="s">
        <v>819</v>
      </c>
      <c r="B10" s="33" t="s">
        <v>217</v>
      </c>
      <c r="C10" s="76">
        <v>1512.1417692</v>
      </c>
      <c r="D10" s="9" t="str">
        <f>IF($B10="N/A","N/A",IF(C10&gt;15,"No",IF(C10&lt;-15,"No","Yes")))</f>
        <v>N/A</v>
      </c>
      <c r="E10" s="76">
        <v>1682.7080692</v>
      </c>
      <c r="F10" s="9" t="str">
        <f>IF($B10="N/A","N/A",IF(E10&gt;15,"No",IF(E10&lt;-15,"No","Yes")))</f>
        <v>N/A</v>
      </c>
      <c r="G10" s="76">
        <v>1868.4975563</v>
      </c>
      <c r="H10" s="9" t="str">
        <f>IF($B10="N/A","N/A",IF(G10&gt;15,"No",IF(G10&lt;-15,"No","Yes")))</f>
        <v>N/A</v>
      </c>
      <c r="I10" s="10">
        <v>11.28</v>
      </c>
      <c r="J10" s="10">
        <v>11.04</v>
      </c>
      <c r="K10" s="9" t="str">
        <f t="shared" si="0"/>
        <v>Yes</v>
      </c>
    </row>
    <row r="11" spans="1:11" x14ac:dyDescent="0.25">
      <c r="A11" s="90" t="s">
        <v>313</v>
      </c>
      <c r="B11" s="33" t="s">
        <v>223</v>
      </c>
      <c r="C11" s="9">
        <v>0.785830111</v>
      </c>
      <c r="D11" s="9" t="str">
        <f>IF($B11="N/A","N/A",IF(C11&gt;10,"No",IF(C11&lt;=0,"No","Yes")))</f>
        <v>Yes</v>
      </c>
      <c r="E11" s="9">
        <v>1.5050697085</v>
      </c>
      <c r="F11" s="9" t="str">
        <f>IF($B11="N/A","N/A",IF(E11&gt;10,"No",IF(E11&lt;=0,"No","Yes")))</f>
        <v>Yes</v>
      </c>
      <c r="G11" s="9">
        <v>1.3241327863000001</v>
      </c>
      <c r="H11" s="9" t="str">
        <f>IF($B11="N/A","N/A",IF(G11&gt;10,"No",IF(G11&lt;=0,"No","Yes")))</f>
        <v>Yes</v>
      </c>
      <c r="I11" s="10">
        <v>91.53</v>
      </c>
      <c r="J11" s="10">
        <v>-12</v>
      </c>
      <c r="K11" s="9" t="str">
        <f t="shared" si="0"/>
        <v>Yes</v>
      </c>
    </row>
    <row r="12" spans="1:11" x14ac:dyDescent="0.25">
      <c r="A12" s="90" t="s">
        <v>820</v>
      </c>
      <c r="B12" s="33" t="s">
        <v>217</v>
      </c>
      <c r="C12" s="76">
        <v>7751.1269841000003</v>
      </c>
      <c r="D12" s="9" t="str">
        <f>IF($B12="N/A","N/A",IF(C12&gt;15,"No",IF(C12&lt;-15,"No","Yes")))</f>
        <v>N/A</v>
      </c>
      <c r="E12" s="76">
        <v>9787.0526315999996</v>
      </c>
      <c r="F12" s="9" t="str">
        <f>IF($B12="N/A","N/A",IF(E12&gt;15,"No",IF(E12&lt;-15,"No","Yes")))</f>
        <v>N/A</v>
      </c>
      <c r="G12" s="76">
        <v>7385.2394365999999</v>
      </c>
      <c r="H12" s="9" t="str">
        <f>IF($B12="N/A","N/A",IF(G12&gt;15,"No",IF(G12&lt;-15,"No","Yes")))</f>
        <v>N/A</v>
      </c>
      <c r="I12" s="10">
        <v>26.27</v>
      </c>
      <c r="J12" s="10">
        <v>-24.5</v>
      </c>
      <c r="K12" s="9" t="str">
        <f t="shared" si="0"/>
        <v>Yes</v>
      </c>
    </row>
    <row r="13" spans="1:11" x14ac:dyDescent="0.25">
      <c r="A13" s="90" t="s">
        <v>314</v>
      </c>
      <c r="B13" s="33" t="s">
        <v>218</v>
      </c>
      <c r="C13" s="8">
        <v>96.095796433000004</v>
      </c>
      <c r="D13" s="9" t="str">
        <f>IF($B13="N/A","N/A",IF(C13&gt;100,"No",IF(C13&lt;95,"No","Yes")))</f>
        <v>Yes</v>
      </c>
      <c r="E13" s="8">
        <v>96.403675539000005</v>
      </c>
      <c r="F13" s="9" t="str">
        <f>IF($B13="N/A","N/A",IF(E13&gt;100,"No",IF(E13&lt;95,"No","Yes")))</f>
        <v>Yes</v>
      </c>
      <c r="G13" s="8">
        <v>96.363297277000001</v>
      </c>
      <c r="H13" s="9" t="str">
        <f>IF($B13="N/A","N/A",IF(G13&gt;100,"No",IF(G13&lt;95,"No","Yes")))</f>
        <v>Yes</v>
      </c>
      <c r="I13" s="10">
        <v>0.32040000000000002</v>
      </c>
      <c r="J13" s="10">
        <v>-4.2000000000000003E-2</v>
      </c>
      <c r="K13" s="9" t="str">
        <f t="shared" si="0"/>
        <v>Yes</v>
      </c>
    </row>
    <row r="14" spans="1:11" x14ac:dyDescent="0.25">
      <c r="A14" s="90" t="s">
        <v>821</v>
      </c>
      <c r="B14" s="33" t="s">
        <v>224</v>
      </c>
      <c r="C14" s="8">
        <v>1.0281671858999999</v>
      </c>
      <c r="D14" s="9" t="str">
        <f>IF($B14="N/A","N/A",IF(C14&gt;1,"Yes","No"))</f>
        <v>Yes</v>
      </c>
      <c r="E14" s="8">
        <v>1.1329498766999999</v>
      </c>
      <c r="F14" s="9" t="str">
        <f>IF($B14="N/A","N/A",IF(E14&gt;1,"Yes","No"))</f>
        <v>Yes</v>
      </c>
      <c r="G14" s="8">
        <v>1.1813431392</v>
      </c>
      <c r="H14" s="9" t="str">
        <f>IF($B14="N/A","N/A",IF(G14&gt;1,"Yes","No"))</f>
        <v>Yes</v>
      </c>
      <c r="I14" s="10">
        <v>10.19</v>
      </c>
      <c r="J14" s="10">
        <v>4.2709999999999999</v>
      </c>
      <c r="K14" s="9" t="str">
        <f t="shared" si="0"/>
        <v>Yes</v>
      </c>
    </row>
    <row r="15" spans="1:11" x14ac:dyDescent="0.25">
      <c r="A15" s="90" t="s">
        <v>315</v>
      </c>
      <c r="B15" s="33" t="s">
        <v>218</v>
      </c>
      <c r="C15" s="8">
        <v>22.851440689</v>
      </c>
      <c r="D15" s="9" t="str">
        <f>IF($B15="N/A","N/A",IF(C15&gt;100,"No",IF(C15&lt;95,"No","Yes")))</f>
        <v>No</v>
      </c>
      <c r="E15" s="8">
        <v>72.861216729999995</v>
      </c>
      <c r="F15" s="9" t="str">
        <f>IF($B15="N/A","N/A",IF(E15&gt;100,"No",IF(E15&lt;95,"No","Yes")))</f>
        <v>No</v>
      </c>
      <c r="G15" s="8">
        <v>93.659082432000005</v>
      </c>
      <c r="H15" s="9" t="str">
        <f>IF($B15="N/A","N/A",IF(G15&gt;100,"No",IF(G15&lt;95,"No","Yes")))</f>
        <v>No</v>
      </c>
      <c r="I15" s="10">
        <v>218.8</v>
      </c>
      <c r="J15" s="10">
        <v>28.54</v>
      </c>
      <c r="K15" s="9" t="str">
        <f t="shared" si="0"/>
        <v>Yes</v>
      </c>
    </row>
    <row r="16" spans="1:11" x14ac:dyDescent="0.25">
      <c r="A16" s="90" t="s">
        <v>822</v>
      </c>
      <c r="B16" s="33" t="s">
        <v>225</v>
      </c>
      <c r="C16" s="8">
        <v>1.5966157205</v>
      </c>
      <c r="D16" s="9" t="str">
        <f>IF($B16="N/A","N/A",IF(C16&gt;3,"Yes","No"))</f>
        <v>No</v>
      </c>
      <c r="E16" s="8">
        <v>6.7608175690000003</v>
      </c>
      <c r="F16" s="9" t="str">
        <f>IF($B16="N/A","N/A",IF(E16&gt;3,"Yes","No"))</f>
        <v>Yes</v>
      </c>
      <c r="G16" s="8">
        <v>8.1397849462000007</v>
      </c>
      <c r="H16" s="9" t="str">
        <f>IF($B16="N/A","N/A",IF(G16&gt;3,"Yes","No"))</f>
        <v>Yes</v>
      </c>
      <c r="I16" s="10">
        <v>323.39999999999998</v>
      </c>
      <c r="J16" s="10">
        <v>20.399999999999999</v>
      </c>
      <c r="K16" s="9" t="str">
        <f t="shared" si="0"/>
        <v>Yes</v>
      </c>
    </row>
    <row r="17" spans="1:11" x14ac:dyDescent="0.25">
      <c r="A17" s="90" t="s">
        <v>823</v>
      </c>
      <c r="B17" s="33" t="s">
        <v>226</v>
      </c>
      <c r="C17" s="8">
        <v>7.9518509254999996</v>
      </c>
      <c r="D17" s="9" t="str">
        <f>IF($B17="N/A","N/A",IF(C17&gt;=8,"No",IF(C17&lt;2,"No","Yes")))</f>
        <v>Yes</v>
      </c>
      <c r="E17" s="8">
        <v>8.1620377717999997</v>
      </c>
      <c r="F17" s="9" t="str">
        <f>IF($B17="N/A","N/A",IF(E17&gt;=8,"No",IF(E17&lt;2,"No","Yes")))</f>
        <v>No</v>
      </c>
      <c r="G17" s="8">
        <v>8.2299515105999994</v>
      </c>
      <c r="H17" s="9" t="str">
        <f>IF($B17="N/A","N/A",IF(G17&gt;=8,"No",IF(G17&lt;2,"No","Yes")))</f>
        <v>No</v>
      </c>
      <c r="I17" s="10">
        <v>2.6429999999999998</v>
      </c>
      <c r="J17" s="10">
        <v>0.83209999999999995</v>
      </c>
      <c r="K17" s="9" t="str">
        <f t="shared" si="0"/>
        <v>Yes</v>
      </c>
    </row>
    <row r="18" spans="1:11" x14ac:dyDescent="0.25">
      <c r="A18" s="90" t="s">
        <v>824</v>
      </c>
      <c r="B18" s="33" t="s">
        <v>226</v>
      </c>
      <c r="C18" s="8">
        <v>9.5441488697000008</v>
      </c>
      <c r="D18" s="9" t="str">
        <f>IF($B18="N/A","N/A",IF(C18&gt;=8,"No",IF(C18&lt;2,"No","Yes")))</f>
        <v>No</v>
      </c>
      <c r="E18" s="8">
        <v>9.2336611674999993</v>
      </c>
      <c r="F18" s="9" t="str">
        <f>IF($B18="N/A","N/A",IF(E18&gt;=8,"No",IF(E18&lt;2,"No","Yes")))</f>
        <v>No</v>
      </c>
      <c r="G18" s="8">
        <v>8.4869207772999999</v>
      </c>
      <c r="H18" s="9" t="str">
        <f>IF($B18="N/A","N/A",IF(G18&gt;=8,"No",IF(G18&lt;2,"No","Yes")))</f>
        <v>No</v>
      </c>
      <c r="I18" s="10">
        <v>-3.25</v>
      </c>
      <c r="J18" s="10">
        <v>-8.09</v>
      </c>
      <c r="K18" s="9" t="str">
        <f t="shared" si="0"/>
        <v>Yes</v>
      </c>
    </row>
    <row r="19" spans="1:11" x14ac:dyDescent="0.25">
      <c r="A19" s="90" t="s">
        <v>316</v>
      </c>
      <c r="B19" s="33" t="s">
        <v>227</v>
      </c>
      <c r="C19" s="8">
        <v>99.962579519000002</v>
      </c>
      <c r="D19" s="9" t="str">
        <f>IF(OR($B19="N/A",$C19="N/A"),"N/A",IF(C19&gt;100,"No",IF(C19&lt;98,"No","Yes")))</f>
        <v>Yes</v>
      </c>
      <c r="E19" s="8">
        <v>99.920785804999994</v>
      </c>
      <c r="F19" s="9" t="str">
        <f>IF(OR($B19="N/A",$E19="N/A"),"N/A",IF(E19&gt;100,"No",IF(E19&lt;98,"No","Yes")))</f>
        <v>Yes</v>
      </c>
      <c r="G19" s="8">
        <v>99.794852667000001</v>
      </c>
      <c r="H19" s="9" t="str">
        <f>IF($B19="N/A","N/A",IF(G19&gt;100,"No",IF(G19&lt;98,"No","Yes")))</f>
        <v>Yes</v>
      </c>
      <c r="I19" s="10">
        <v>-4.2000000000000003E-2</v>
      </c>
      <c r="J19" s="10">
        <v>-0.126</v>
      </c>
      <c r="K19" s="9" t="str">
        <f t="shared" si="0"/>
        <v>Yes</v>
      </c>
    </row>
    <row r="20" spans="1:11" x14ac:dyDescent="0.25">
      <c r="A20" s="90" t="s">
        <v>31</v>
      </c>
      <c r="B20" s="49" t="s">
        <v>218</v>
      </c>
      <c r="C20" s="8">
        <v>97.268304852</v>
      </c>
      <c r="D20" s="9" t="str">
        <f>IF($B20="N/A","N/A",IF(C20&gt;100,"No",IF(C20&lt;95,"No","Yes")))</f>
        <v>Yes</v>
      </c>
      <c r="E20" s="8">
        <v>95.960076045999998</v>
      </c>
      <c r="F20" s="9" t="str">
        <f>IF($B20="N/A","N/A",IF(E20&gt;100,"No",IF(E20&lt;95,"No","Yes")))</f>
        <v>Yes</v>
      </c>
      <c r="G20" s="8">
        <v>96.866840730999996</v>
      </c>
      <c r="H20" s="9" t="str">
        <f>IF($B20="N/A","N/A",IF(G20&gt;100,"No",IF(G20&lt;95,"No","Yes")))</f>
        <v>Yes</v>
      </c>
      <c r="I20" s="10">
        <v>-1.34</v>
      </c>
      <c r="J20" s="10">
        <v>0.94489999999999996</v>
      </c>
      <c r="K20" s="9" t="str">
        <f t="shared" si="0"/>
        <v>Yes</v>
      </c>
    </row>
    <row r="21" spans="1:11" x14ac:dyDescent="0.25">
      <c r="A21" s="90" t="s">
        <v>317</v>
      </c>
      <c r="B21" s="33" t="s">
        <v>218</v>
      </c>
      <c r="C21" s="8">
        <v>99.862791568000006</v>
      </c>
      <c r="D21" s="9" t="str">
        <f>IF($B21="N/A","N/A",IF(C21&gt;100,"No",IF(C21&lt;95,"No","Yes")))</f>
        <v>Yes</v>
      </c>
      <c r="E21" s="8">
        <v>99.873257288000005</v>
      </c>
      <c r="F21" s="9" t="str">
        <f>IF($B21="N/A","N/A",IF(E21&gt;100,"No",IF(E21&lt;95,"No","Yes")))</f>
        <v>Yes</v>
      </c>
      <c r="G21" s="8">
        <v>99.813502424000006</v>
      </c>
      <c r="H21" s="9" t="str">
        <f>IF($B21="N/A","N/A",IF(G21&gt;100,"No",IF(G21&lt;95,"No","Yes")))</f>
        <v>Yes</v>
      </c>
      <c r="I21" s="10">
        <v>1.0500000000000001E-2</v>
      </c>
      <c r="J21" s="10">
        <v>-0.06</v>
      </c>
      <c r="K21" s="9" t="str">
        <f t="shared" si="0"/>
        <v>Yes</v>
      </c>
    </row>
    <row r="22" spans="1:11" x14ac:dyDescent="0.25">
      <c r="A22" s="90" t="s">
        <v>1718</v>
      </c>
      <c r="B22" s="33" t="s">
        <v>228</v>
      </c>
      <c r="C22" s="8">
        <v>6.2367469100000003E-2</v>
      </c>
      <c r="D22" s="9" t="str">
        <f>IF($B22="N/A","N/A",IF(C22&gt;5,"No",IF(C22&lt;=0,"No","Yes")))</f>
        <v>Yes</v>
      </c>
      <c r="E22" s="8">
        <v>7.9214195200000004E-2</v>
      </c>
      <c r="F22" s="9" t="str">
        <f>IF($B22="N/A","N/A",IF(E22&gt;5,"No",IF(E22&lt;=0,"No","Yes")))</f>
        <v>Yes</v>
      </c>
      <c r="G22" s="8">
        <v>9.3248787799999996E-2</v>
      </c>
      <c r="H22" s="9" t="str">
        <f>IF($B22="N/A","N/A",IF(G22&gt;5,"No",IF(G22&lt;=0,"No","Yes")))</f>
        <v>Yes</v>
      </c>
      <c r="I22" s="10">
        <v>27.01</v>
      </c>
      <c r="J22" s="10">
        <v>17.72</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1.9728077835</v>
      </c>
      <c r="D24" s="9" t="str">
        <f>IF($B24="N/A","N/A",IF(C24&gt;=2,"Yes","No"))</f>
        <v>No</v>
      </c>
      <c r="E24" s="8">
        <v>1.8214512040999999</v>
      </c>
      <c r="F24" s="9" t="str">
        <f>IF($B24="N/A","N/A",IF(E24&gt;=2,"Yes","No"))</f>
        <v>No</v>
      </c>
      <c r="G24" s="8">
        <v>1.8549048861999999</v>
      </c>
      <c r="H24" s="9" t="str">
        <f>IF($B24="N/A","N/A",IF(G24&gt;=2,"Yes","No"))</f>
        <v>No</v>
      </c>
      <c r="I24" s="10">
        <v>-7.67</v>
      </c>
      <c r="J24" s="10">
        <v>1.837</v>
      </c>
      <c r="K24" s="9" t="str">
        <f t="shared" si="0"/>
        <v>Yes</v>
      </c>
    </row>
    <row r="25" spans="1:11" x14ac:dyDescent="0.25">
      <c r="A25" s="90" t="s">
        <v>826</v>
      </c>
      <c r="B25" s="33" t="s">
        <v>230</v>
      </c>
      <c r="C25" s="8">
        <v>5.8126481226999998</v>
      </c>
      <c r="D25" s="9" t="str">
        <f>IF($B25="N/A","N/A",IF(C25&gt;30,"No",IF(C25&lt;5,"No","Yes")))</f>
        <v>Yes</v>
      </c>
      <c r="E25" s="8">
        <v>2.3447401773999998</v>
      </c>
      <c r="F25" s="9" t="str">
        <f>IF($B25="N/A","N/A",IF(E25&gt;30,"No",IF(E25&lt;5,"No","Yes")))</f>
        <v>No</v>
      </c>
      <c r="G25" s="8">
        <v>0.83923908989999996</v>
      </c>
      <c r="H25" s="9" t="str">
        <f>IF($B25="N/A","N/A",IF(G25&gt;30,"No",IF(G25&lt;5,"No","Yes")))</f>
        <v>No</v>
      </c>
      <c r="I25" s="10">
        <v>-59.7</v>
      </c>
      <c r="J25" s="10">
        <v>-64.2</v>
      </c>
      <c r="K25" s="9" t="str">
        <f t="shared" si="0"/>
        <v>No</v>
      </c>
    </row>
    <row r="26" spans="1:11" x14ac:dyDescent="0.25">
      <c r="A26" s="90" t="s">
        <v>827</v>
      </c>
      <c r="B26" s="33" t="s">
        <v>231</v>
      </c>
      <c r="C26" s="8">
        <v>25.545715354999999</v>
      </c>
      <c r="D26" s="9" t="str">
        <f>IF($B26="N/A","N/A",IF(C26&gt;75,"No",IF(C26&lt;15,"No","Yes")))</f>
        <v>Yes</v>
      </c>
      <c r="E26" s="8">
        <v>8.4283903676000005</v>
      </c>
      <c r="F26" s="9" t="str">
        <f>IF($B26="N/A","N/A",IF(E26&gt;75,"No",IF(E26&lt;15,"No","Yes")))</f>
        <v>No</v>
      </c>
      <c r="G26" s="8">
        <v>3.5248041775000001</v>
      </c>
      <c r="H26" s="9" t="str">
        <f>IF($B26="N/A","N/A",IF(G26&gt;75,"No",IF(G26&lt;15,"No","Yes")))</f>
        <v>No</v>
      </c>
      <c r="I26" s="10">
        <v>-67</v>
      </c>
      <c r="J26" s="10">
        <v>-58.2</v>
      </c>
      <c r="K26" s="9" t="str">
        <f t="shared" si="0"/>
        <v>No</v>
      </c>
    </row>
    <row r="27" spans="1:11" x14ac:dyDescent="0.25">
      <c r="A27" s="90" t="s">
        <v>828</v>
      </c>
      <c r="B27" s="33" t="s">
        <v>232</v>
      </c>
      <c r="C27" s="8">
        <v>68.641636521999999</v>
      </c>
      <c r="D27" s="9" t="str">
        <f>IF($B27="N/A","N/A",IF(C27&gt;70,"No",IF(C27&lt;25,"No","Yes")))</f>
        <v>Yes</v>
      </c>
      <c r="E27" s="8">
        <v>89.226869454999999</v>
      </c>
      <c r="F27" s="9" t="str">
        <f>IF($B27="N/A","N/A",IF(E27&gt;70,"No",IF(E27&lt;25,"No","Yes")))</f>
        <v>No</v>
      </c>
      <c r="G27" s="8">
        <v>95.635956733</v>
      </c>
      <c r="H27" s="9" t="str">
        <f>IF($B27="N/A","N/A",IF(G27&gt;70,"No",IF(G27&lt;25,"No","Yes")))</f>
        <v>No</v>
      </c>
      <c r="I27" s="10">
        <v>29.99</v>
      </c>
      <c r="J27" s="10">
        <v>7.1829999999999998</v>
      </c>
      <c r="K27" s="9" t="str">
        <f t="shared" si="0"/>
        <v>Yes</v>
      </c>
    </row>
    <row r="28" spans="1:11" x14ac:dyDescent="0.25">
      <c r="A28" s="90" t="s">
        <v>322</v>
      </c>
      <c r="B28" s="33" t="s">
        <v>233</v>
      </c>
      <c r="C28" s="8">
        <v>0.1621554197</v>
      </c>
      <c r="D28" s="9" t="str">
        <f>IF($B28="N/A","N/A",IF(C28&gt;70,"No",IF(C28&lt;35,"No","Yes")))</f>
        <v>No</v>
      </c>
      <c r="E28" s="8">
        <v>0.17427122940000001</v>
      </c>
      <c r="F28" s="9" t="str">
        <f>IF($B28="N/A","N/A",IF(E28&gt;70,"No",IF(E28&lt;35,"No","Yes")))</f>
        <v>No</v>
      </c>
      <c r="G28" s="8">
        <v>0.18649757550000001</v>
      </c>
      <c r="H28" s="9" t="str">
        <f>IF($B28="N/A","N/A",IF(G28&gt;70,"No",IF(G28&lt;35,"No","Yes")))</f>
        <v>No</v>
      </c>
      <c r="I28" s="10">
        <v>7.4720000000000004</v>
      </c>
      <c r="J28" s="10">
        <v>7.016</v>
      </c>
      <c r="K28" s="9" t="str">
        <f t="shared" si="0"/>
        <v>Yes</v>
      </c>
    </row>
    <row r="29" spans="1:11" x14ac:dyDescent="0.25">
      <c r="A29" s="90" t="s">
        <v>829</v>
      </c>
      <c r="B29" s="33" t="s">
        <v>224</v>
      </c>
      <c r="C29" s="8">
        <v>1</v>
      </c>
      <c r="D29" s="9" t="str">
        <f>IF($B29="N/A","N/A",IF(C29&gt;1,"Yes","No"))</f>
        <v>No</v>
      </c>
      <c r="E29" s="8">
        <v>1</v>
      </c>
      <c r="F29" s="9" t="str">
        <f>IF($B29="N/A","N/A",IF(E29&gt;1,"Yes","No"))</f>
        <v>No</v>
      </c>
      <c r="G29" s="8">
        <v>1</v>
      </c>
      <c r="H29" s="9" t="str">
        <f>IF($B29="N/A","N/A",IF(G29&gt;1,"Yes","No"))</f>
        <v>No</v>
      </c>
      <c r="I29" s="10">
        <v>0</v>
      </c>
      <c r="J29" s="10">
        <v>0</v>
      </c>
      <c r="K29" s="9" t="str">
        <f t="shared" si="0"/>
        <v>Yes</v>
      </c>
    </row>
    <row r="30" spans="1:11" x14ac:dyDescent="0.25">
      <c r="A30" s="90" t="s">
        <v>323</v>
      </c>
      <c r="B30" s="33" t="s">
        <v>217</v>
      </c>
      <c r="C30" s="8">
        <v>23.076923077</v>
      </c>
      <c r="D30" s="9" t="str">
        <f>IF($B30="N/A","N/A",IF(C30&gt;15,"No",IF(C30&lt;-15,"No","Yes")))</f>
        <v>N/A</v>
      </c>
      <c r="E30" s="8">
        <v>54.545454544999998</v>
      </c>
      <c r="F30" s="9" t="str">
        <f>IF($B30="N/A","N/A",IF(E30&gt;15,"No",IF(E30&lt;-15,"No","Yes")))</f>
        <v>N/A</v>
      </c>
      <c r="G30" s="8">
        <v>50</v>
      </c>
      <c r="H30" s="9" t="str">
        <f>IF($B30="N/A","N/A",IF(G30&gt;15,"No",IF(G30&lt;-15,"No","Yes")))</f>
        <v>N/A</v>
      </c>
      <c r="I30" s="10">
        <v>136.4</v>
      </c>
      <c r="J30" s="10">
        <v>-8.33</v>
      </c>
      <c r="K30" s="9" t="str">
        <f t="shared" si="0"/>
        <v>Yes</v>
      </c>
    </row>
    <row r="31" spans="1:11" x14ac:dyDescent="0.25">
      <c r="A31" s="90" t="s">
        <v>830</v>
      </c>
      <c r="B31" s="33" t="s">
        <v>217</v>
      </c>
      <c r="C31" s="8">
        <v>0</v>
      </c>
      <c r="D31" s="9" t="str">
        <f>IF($B31="N/A","N/A",IF(C31&gt;15,"No",IF(C31&lt;-15,"No","Yes")))</f>
        <v>N/A</v>
      </c>
      <c r="E31" s="8">
        <v>0</v>
      </c>
      <c r="F31" s="9" t="str">
        <f>IF($B31="N/A","N/A",IF(E31&gt;15,"No",IF(E31&lt;-15,"No","Yes")))</f>
        <v>N/A</v>
      </c>
      <c r="G31" s="8">
        <v>0</v>
      </c>
      <c r="H31" s="9" t="str">
        <f>IF($B31="N/A","N/A",IF(G31&gt;15,"No",IF(G31&lt;-15,"No","Yes")))</f>
        <v>N/A</v>
      </c>
      <c r="I31" s="10" t="s">
        <v>1742</v>
      </c>
      <c r="J31" s="10" t="s">
        <v>1742</v>
      </c>
      <c r="K31" s="9" t="str">
        <f t="shared" si="0"/>
        <v>N/A</v>
      </c>
    </row>
    <row r="32" spans="1:11" x14ac:dyDescent="0.25">
      <c r="A32" s="90" t="s">
        <v>324</v>
      </c>
      <c r="B32" s="33" t="s">
        <v>217</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5">
      <c r="A33" s="90" t="s">
        <v>325</v>
      </c>
      <c r="B33" s="33" t="s">
        <v>217</v>
      </c>
      <c r="C33" s="8" t="s">
        <v>1742</v>
      </c>
      <c r="D33" s="9" t="str">
        <f>IF($B33="N/A","N/A",IF(C33&gt;15,"No",IF(C33&lt;-15,"No","Yes")))</f>
        <v>N/A</v>
      </c>
      <c r="E33" s="8" t="s">
        <v>1742</v>
      </c>
      <c r="F33" s="9" t="str">
        <f>IF($B33="N/A","N/A",IF(E33&gt;15,"No",IF(E33&lt;-15,"No","Yes")))</f>
        <v>N/A</v>
      </c>
      <c r="G33" s="8" t="s">
        <v>1742</v>
      </c>
      <c r="H33" s="9" t="str">
        <f>IF($B33="N/A","N/A",IF(G33&gt;15,"No",IF(G33&lt;-15,"No","Yes")))</f>
        <v>N/A</v>
      </c>
      <c r="I33" s="10" t="s">
        <v>1742</v>
      </c>
      <c r="J33" s="10" t="s">
        <v>1742</v>
      </c>
      <c r="K33" s="9" t="str">
        <f t="shared" si="0"/>
        <v>N/A</v>
      </c>
    </row>
    <row r="34" spans="1:11" x14ac:dyDescent="0.25">
      <c r="A34" s="90" t="s">
        <v>326</v>
      </c>
      <c r="B34" s="33" t="s">
        <v>234</v>
      </c>
      <c r="C34" s="8">
        <v>0</v>
      </c>
      <c r="D34" s="9" t="str">
        <f>IF($B34="N/A","N/A",IF(C34&gt;=90,"Yes","No"))</f>
        <v>No</v>
      </c>
      <c r="E34" s="8">
        <v>3.1685678100000003E-2</v>
      </c>
      <c r="F34" s="9" t="str">
        <f>IF($B34="N/A","N/A",IF(E34&gt;=90,"Yes","No"))</f>
        <v>No</v>
      </c>
      <c r="G34" s="8">
        <v>45.412159641999999</v>
      </c>
      <c r="H34" s="9" t="str">
        <f>IF($B34="N/A","N/A",IF(G34&gt;=90,"Yes","No"))</f>
        <v>No</v>
      </c>
      <c r="I34" s="10" t="s">
        <v>1742</v>
      </c>
      <c r="J34" s="10">
        <v>143000</v>
      </c>
      <c r="K34" s="9" t="str">
        <f t="shared" si="0"/>
        <v>No</v>
      </c>
    </row>
    <row r="35" spans="1:11" x14ac:dyDescent="0.25">
      <c r="A35" s="90" t="s">
        <v>327</v>
      </c>
      <c r="B35" s="33" t="s">
        <v>217</v>
      </c>
      <c r="C35" s="8">
        <v>3.7794686292000002</v>
      </c>
      <c r="D35" s="9" t="str">
        <f>IF($B35="N/A","N/A",IF(C35&gt;15,"No",IF(C35&lt;-15,"No","Yes")))</f>
        <v>N/A</v>
      </c>
      <c r="E35" s="8">
        <v>1.9961977185999999</v>
      </c>
      <c r="F35" s="9" t="str">
        <f>IF($B35="N/A","N/A",IF(E35&gt;15,"No",IF(E35&lt;-15,"No","Yes")))</f>
        <v>N/A</v>
      </c>
      <c r="G35" s="8">
        <v>0.41029466619999999</v>
      </c>
      <c r="H35" s="9" t="str">
        <f>IF($B35="N/A","N/A",IF(G35&gt;15,"No",IF(G35&lt;-15,"No","Yes")))</f>
        <v>N/A</v>
      </c>
      <c r="I35" s="10">
        <v>-47.2</v>
      </c>
      <c r="J35" s="10">
        <v>-79.400000000000006</v>
      </c>
      <c r="K35" s="9" t="str">
        <f t="shared" si="0"/>
        <v>No</v>
      </c>
    </row>
    <row r="36" spans="1:11" ht="25" x14ac:dyDescent="0.25">
      <c r="A36" s="90" t="s">
        <v>368</v>
      </c>
      <c r="B36" s="33" t="s">
        <v>217</v>
      </c>
      <c r="C36" s="8">
        <v>11.500561307</v>
      </c>
      <c r="D36" s="9" t="str">
        <f>IF($B36="N/A","N/A",IF(C36&gt;15,"No",IF(C36&lt;-15,"No","Yes")))</f>
        <v>N/A</v>
      </c>
      <c r="E36" s="8">
        <v>4.8954372623999998</v>
      </c>
      <c r="F36" s="9" t="str">
        <f>IF($B36="N/A","N/A",IF(E36&gt;15,"No",IF(E36&lt;-15,"No","Yes")))</f>
        <v>N/A</v>
      </c>
      <c r="G36" s="8">
        <v>0.57814248410000002</v>
      </c>
      <c r="H36" s="9" t="str">
        <f>IF($B36="N/A","N/A",IF(G36&gt;15,"No",IF(G36&lt;-15,"No","Yes")))</f>
        <v>N/A</v>
      </c>
      <c r="I36" s="10">
        <v>-57.4</v>
      </c>
      <c r="J36" s="10">
        <v>-88.2</v>
      </c>
      <c r="K36" s="9" t="str">
        <f t="shared" si="0"/>
        <v>No</v>
      </c>
    </row>
    <row r="37" spans="1:11" x14ac:dyDescent="0.25">
      <c r="A37" s="90" t="s">
        <v>373</v>
      </c>
      <c r="B37" s="33" t="s">
        <v>235</v>
      </c>
      <c r="C37" s="8">
        <v>71.959585880000006</v>
      </c>
      <c r="D37" s="9" t="str">
        <f>IF($B37="N/A","N/A",IF(C37&gt;90,"No",IF(C37&lt;75,"No","Yes")))</f>
        <v>No</v>
      </c>
      <c r="E37" s="8">
        <v>70.437262356999994</v>
      </c>
      <c r="F37" s="9" t="str">
        <f>IF($B37="N/A","N/A",IF(E37&gt;90,"No",IF(E37&lt;75,"No","Yes")))</f>
        <v>No</v>
      </c>
      <c r="G37" s="8">
        <v>70.309585975000005</v>
      </c>
      <c r="H37" s="9" t="str">
        <f>IF($B37="N/A","N/A",IF(G37&gt;90,"No",IF(G37&lt;75,"No","Yes")))</f>
        <v>No</v>
      </c>
      <c r="I37" s="10">
        <v>-2.12</v>
      </c>
      <c r="J37" s="10">
        <v>-0.18099999999999999</v>
      </c>
      <c r="K37" s="9" t="str">
        <f>IF(J37="Div by 0", "N/A", IF(J37="N/A","N/A", IF(J37&gt;30, "No", IF(J37&lt;-30, "No", "Yes"))))</f>
        <v>Yes</v>
      </c>
    </row>
    <row r="38" spans="1:11" x14ac:dyDescent="0.25">
      <c r="A38" s="90" t="s">
        <v>374</v>
      </c>
      <c r="B38" s="33" t="s">
        <v>236</v>
      </c>
      <c r="C38" s="8">
        <v>23.325433453999999</v>
      </c>
      <c r="D38" s="9" t="str">
        <f>IF($B38="N/A","N/A",IF(C38&gt;10,"No",IF(C38&lt;1,"No","Yes")))</f>
        <v>No</v>
      </c>
      <c r="E38" s="8">
        <v>22.908745246999999</v>
      </c>
      <c r="F38" s="9" t="str">
        <f>IF($B38="N/A","N/A",IF(E38&gt;10,"No",IF(E38&lt;1,"No","Yes")))</f>
        <v>No</v>
      </c>
      <c r="G38" s="8">
        <v>23.368146213999999</v>
      </c>
      <c r="H38" s="9" t="str">
        <f>IF($B38="N/A","N/A",IF(G38&gt;10,"No",IF(G38&lt;1,"No","Yes")))</f>
        <v>No</v>
      </c>
      <c r="I38" s="10">
        <v>-1.79</v>
      </c>
      <c r="J38" s="10">
        <v>2.0049999999999999</v>
      </c>
      <c r="K38" s="9" t="str">
        <f>IF(J38="Div by 0", "N/A", IF(J38="N/A","N/A", IF(J38&gt;30, "No", IF(J38&lt;-30, "No", "Yes"))))</f>
        <v>Yes</v>
      </c>
    </row>
    <row r="39" spans="1:11" x14ac:dyDescent="0.25">
      <c r="A39" s="90" t="s">
        <v>375</v>
      </c>
      <c r="B39" s="33" t="s">
        <v>237</v>
      </c>
      <c r="C39" s="8">
        <v>3.0560059872999998</v>
      </c>
      <c r="D39" s="9" t="str">
        <f>IF($B39="N/A","N/A",IF(C39&gt;2,"No",IF(C39&lt;=0,"No","Yes")))</f>
        <v>No</v>
      </c>
      <c r="E39" s="8">
        <v>4.9588086185</v>
      </c>
      <c r="F39" s="9" t="str">
        <f>IF($B39="N/A","N/A",IF(E39&gt;2,"No",IF(E39&lt;=0,"No","Yes")))</f>
        <v>No</v>
      </c>
      <c r="G39" s="8">
        <v>3.7113017530999999</v>
      </c>
      <c r="H39" s="9" t="str">
        <f>IF($B39="N/A","N/A",IF(G39&gt;2,"No",IF(G39&lt;=0,"No","Yes")))</f>
        <v>No</v>
      </c>
      <c r="I39" s="10">
        <v>62.26</v>
      </c>
      <c r="J39" s="10">
        <v>-25.2</v>
      </c>
      <c r="K39" s="9" t="str">
        <f>IF(J39="Div by 0", "N/A", IF(J39="N/A","N/A", IF(J39&gt;30, "No", IF(J39&lt;-30, "No", "Yes"))))</f>
        <v>Yes</v>
      </c>
    </row>
    <row r="40" spans="1:11" x14ac:dyDescent="0.25">
      <c r="A40" s="90" t="s">
        <v>376</v>
      </c>
      <c r="B40" s="33" t="s">
        <v>238</v>
      </c>
      <c r="C40" s="8">
        <v>1.3097168517</v>
      </c>
      <c r="D40" s="9" t="str">
        <f>IF($B40="N/A","N/A",IF(C40&gt;3,"No",IF(C40&lt;=0,"No","Yes")))</f>
        <v>Yes</v>
      </c>
      <c r="E40" s="8">
        <v>1.1723700886999999</v>
      </c>
      <c r="F40" s="9" t="str">
        <f>IF($B40="N/A","N/A",IF(E40&gt;3,"No",IF(E40&lt;=0,"No","Yes")))</f>
        <v>Yes</v>
      </c>
      <c r="G40" s="8">
        <v>1.5665796345</v>
      </c>
      <c r="H40" s="9" t="str">
        <f>IF($B40="N/A","N/A",IF(G40&gt;3,"No",IF(G40&lt;=0,"No","Yes")))</f>
        <v>Yes</v>
      </c>
      <c r="I40" s="10">
        <v>-10.5</v>
      </c>
      <c r="J40" s="10">
        <v>33.630000000000003</v>
      </c>
      <c r="K40" s="9" t="str">
        <f>IF(J40="Div by 0", "N/A", IF(J40="N/A","N/A", IF(J40&gt;30, "No", IF(J40&lt;-30, "No", "Yes"))))</f>
        <v>No</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9590</v>
      </c>
      <c r="D6" s="9" t="str">
        <f>IF($B6="N/A","N/A",IF(C6&gt;15,"No",IF(C6&lt;-15,"No","Yes")))</f>
        <v>N/A</v>
      </c>
      <c r="E6" s="34">
        <v>9379</v>
      </c>
      <c r="F6" s="9" t="str">
        <f>IF($B6="N/A","N/A",IF(E6&gt;15,"No",IF(E6&lt;-15,"No","Yes")))</f>
        <v>N/A</v>
      </c>
      <c r="G6" s="34">
        <v>9197</v>
      </c>
      <c r="H6" s="9" t="str">
        <f>IF($B6="N/A","N/A",IF(G6&gt;15,"No",IF(G6&lt;-15,"No","Yes")))</f>
        <v>N/A</v>
      </c>
      <c r="I6" s="10">
        <v>-2.2000000000000002</v>
      </c>
      <c r="J6" s="10">
        <v>-1.94</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1276.8813347</v>
      </c>
      <c r="D9" s="9" t="str">
        <f>IF($B9="N/A","N/A",IF(C9&gt;15,"No",IF(C9&lt;-15,"No","Yes")))</f>
        <v>N/A</v>
      </c>
      <c r="E9" s="76">
        <v>1571.0828446999999</v>
      </c>
      <c r="F9" s="9" t="str">
        <f>IF($B9="N/A","N/A",IF(E9&gt;15,"No",IF(E9&lt;-15,"No","Yes")))</f>
        <v>N/A</v>
      </c>
      <c r="G9" s="76">
        <v>1651.353811</v>
      </c>
      <c r="H9" s="9" t="str">
        <f>IF($B9="N/A","N/A",IF(G9&gt;15,"No",IF(G9&lt;-15,"No","Yes")))</f>
        <v>N/A</v>
      </c>
      <c r="I9" s="10">
        <v>23.04</v>
      </c>
      <c r="J9" s="10">
        <v>5.109</v>
      </c>
      <c r="K9" s="9" t="str">
        <f t="shared" si="0"/>
        <v>Yes</v>
      </c>
    </row>
    <row r="10" spans="1:11" x14ac:dyDescent="0.25">
      <c r="A10" s="90" t="s">
        <v>313</v>
      </c>
      <c r="B10" s="33" t="s">
        <v>217</v>
      </c>
      <c r="C10" s="8">
        <v>7.2992700699999996E-2</v>
      </c>
      <c r="D10" s="9" t="str">
        <f>IF($B10="N/A","N/A",IF(C10&gt;15,"No",IF(C10&lt;-15,"No","Yes")))</f>
        <v>N/A</v>
      </c>
      <c r="E10" s="8">
        <v>3.1986352500000002E-2</v>
      </c>
      <c r="F10" s="9" t="str">
        <f>IF($B10="N/A","N/A",IF(E10&gt;15,"No",IF(E10&lt;-15,"No","Yes")))</f>
        <v>N/A</v>
      </c>
      <c r="G10" s="8">
        <v>6.5238664799999999E-2</v>
      </c>
      <c r="H10" s="9" t="str">
        <f>IF($B10="N/A","N/A",IF(G10&gt;15,"No",IF(G10&lt;-15,"No","Yes")))</f>
        <v>N/A</v>
      </c>
      <c r="I10" s="10">
        <v>-56.2</v>
      </c>
      <c r="J10" s="10">
        <v>104</v>
      </c>
      <c r="K10" s="9" t="str">
        <f t="shared" si="0"/>
        <v>No</v>
      </c>
    </row>
    <row r="11" spans="1:11" x14ac:dyDescent="0.25">
      <c r="A11" s="90" t="s">
        <v>820</v>
      </c>
      <c r="B11" s="33" t="s">
        <v>217</v>
      </c>
      <c r="C11" s="76">
        <v>847.28571428999999</v>
      </c>
      <c r="D11" s="9" t="str">
        <f>IF($B11="N/A","N/A",IF(C11&gt;15,"No",IF(C11&lt;-15,"No","Yes")))</f>
        <v>N/A</v>
      </c>
      <c r="E11" s="76">
        <v>256.66666666999998</v>
      </c>
      <c r="F11" s="9" t="str">
        <f>IF($B11="N/A","N/A",IF(E11&gt;15,"No",IF(E11&lt;-15,"No","Yes")))</f>
        <v>N/A</v>
      </c>
      <c r="G11" s="76">
        <v>1077.8333333</v>
      </c>
      <c r="H11" s="9" t="str">
        <f>IF($B11="N/A","N/A",IF(G11&gt;15,"No",IF(G11&lt;-15,"No","Yes")))</f>
        <v>N/A</v>
      </c>
      <c r="I11" s="10">
        <v>-69.7</v>
      </c>
      <c r="J11" s="10">
        <v>319.89999999999998</v>
      </c>
      <c r="K11" s="9" t="str">
        <f t="shared" si="0"/>
        <v>No</v>
      </c>
    </row>
    <row r="12" spans="1:11" x14ac:dyDescent="0.25">
      <c r="A12" s="90" t="s">
        <v>314</v>
      </c>
      <c r="B12" s="33" t="s">
        <v>218</v>
      </c>
      <c r="C12" s="8">
        <v>98.540145984999995</v>
      </c>
      <c r="D12" s="9" t="str">
        <f>IF($B12="N/A","N/A",IF(C12&gt;100,"No",IF(C12&lt;95,"No","Yes")))</f>
        <v>Yes</v>
      </c>
      <c r="E12" s="8">
        <v>97.824928030999999</v>
      </c>
      <c r="F12" s="9" t="str">
        <f>IF($B12="N/A","N/A",IF(E12&gt;100,"No",IF(E12&lt;95,"No","Yes")))</f>
        <v>Yes</v>
      </c>
      <c r="G12" s="8">
        <v>97.455692073999998</v>
      </c>
      <c r="H12" s="9" t="str">
        <f>IF($B12="N/A","N/A",IF(G12&gt;100,"No",IF(G12&lt;95,"No","Yes")))</f>
        <v>Yes</v>
      </c>
      <c r="I12" s="10">
        <v>-0.72599999999999998</v>
      </c>
      <c r="J12" s="10">
        <v>-0.377</v>
      </c>
      <c r="K12" s="9" t="str">
        <f t="shared" si="0"/>
        <v>Yes</v>
      </c>
    </row>
    <row r="13" spans="1:11" x14ac:dyDescent="0.25">
      <c r="A13" s="90" t="s">
        <v>821</v>
      </c>
      <c r="B13" s="33" t="s">
        <v>224</v>
      </c>
      <c r="C13" s="8">
        <v>1.0076190476</v>
      </c>
      <c r="D13" s="9" t="str">
        <f>IF($B13="N/A","N/A",IF(C13&gt;1,"Yes","No"))</f>
        <v>Yes</v>
      </c>
      <c r="E13" s="8">
        <v>1.1480108992</v>
      </c>
      <c r="F13" s="9" t="str">
        <f>IF($B13="N/A","N/A",IF(E13&gt;1,"Yes","No"))</f>
        <v>Yes</v>
      </c>
      <c r="G13" s="8">
        <v>1.2531518465</v>
      </c>
      <c r="H13" s="9" t="str">
        <f>IF($B13="N/A","N/A",IF(G13&gt;1,"Yes","No"))</f>
        <v>Yes</v>
      </c>
      <c r="I13" s="10">
        <v>13.93</v>
      </c>
      <c r="J13" s="10">
        <v>9.1590000000000007</v>
      </c>
      <c r="K13" s="9" t="str">
        <f t="shared" si="0"/>
        <v>Yes</v>
      </c>
    </row>
    <row r="14" spans="1:11" x14ac:dyDescent="0.25">
      <c r="A14" s="90" t="s">
        <v>315</v>
      </c>
      <c r="B14" s="33" t="s">
        <v>218</v>
      </c>
      <c r="C14" s="8">
        <v>10.375391032</v>
      </c>
      <c r="D14" s="9" t="str">
        <f>IF($B14="N/A","N/A",IF(C14&gt;100,"No",IF(C14&lt;95,"No","Yes")))</f>
        <v>No</v>
      </c>
      <c r="E14" s="8">
        <v>65.913210363999994</v>
      </c>
      <c r="F14" s="9" t="str">
        <f>IF($B14="N/A","N/A",IF(E14&gt;100,"No",IF(E14&lt;95,"No","Yes")))</f>
        <v>No</v>
      </c>
      <c r="G14" s="8">
        <v>98.423398934000005</v>
      </c>
      <c r="H14" s="9" t="str">
        <f>IF($B14="N/A","N/A",IF(G14&gt;100,"No",IF(G14&lt;95,"No","Yes")))</f>
        <v>Yes</v>
      </c>
      <c r="I14" s="10">
        <v>535.29999999999995</v>
      </c>
      <c r="J14" s="10">
        <v>49.32</v>
      </c>
      <c r="K14" s="9" t="str">
        <f t="shared" si="0"/>
        <v>No</v>
      </c>
    </row>
    <row r="15" spans="1:11" x14ac:dyDescent="0.25">
      <c r="A15" s="90" t="s">
        <v>822</v>
      </c>
      <c r="B15" s="33" t="s">
        <v>225</v>
      </c>
      <c r="C15" s="8">
        <v>1.7366834171000001</v>
      </c>
      <c r="D15" s="9" t="str">
        <f>IF($B15="N/A","N/A",IF(C15&gt;3,"Yes","No"))</f>
        <v>No</v>
      </c>
      <c r="E15" s="8">
        <v>9.8752830799000009</v>
      </c>
      <c r="F15" s="9" t="str">
        <f>IF($B15="N/A","N/A",IF(E15&gt;3,"Yes","No"))</f>
        <v>Yes</v>
      </c>
      <c r="G15" s="8">
        <v>10.587384004</v>
      </c>
      <c r="H15" s="9" t="str">
        <f>IF($B15="N/A","N/A",IF(G15&gt;3,"Yes","No"))</f>
        <v>Yes</v>
      </c>
      <c r="I15" s="10">
        <v>468.6</v>
      </c>
      <c r="J15" s="10">
        <v>7.2110000000000003</v>
      </c>
      <c r="K15" s="9" t="str">
        <f t="shared" si="0"/>
        <v>Yes</v>
      </c>
    </row>
    <row r="16" spans="1:11" x14ac:dyDescent="0.25">
      <c r="A16" s="90" t="s">
        <v>823</v>
      </c>
      <c r="B16" s="33" t="s">
        <v>226</v>
      </c>
      <c r="C16" s="8">
        <v>6.2947741733999996</v>
      </c>
      <c r="D16" s="9" t="str">
        <f>IF($B16="N/A","N/A",IF(C16&gt;=8,"No",IF(C16&lt;2,"No","Yes")))</f>
        <v>Yes</v>
      </c>
      <c r="E16" s="8">
        <v>6.4595690207000001</v>
      </c>
      <c r="F16" s="9" t="str">
        <f>IF($B16="N/A","N/A",IF(E16&gt;=8,"No",IF(E16&lt;2,"No","Yes")))</f>
        <v>Yes</v>
      </c>
      <c r="G16" s="8">
        <v>6.3180384908000002</v>
      </c>
      <c r="H16" s="9" t="str">
        <f>IF($B16="N/A","N/A",IF(G16&gt;=8,"No",IF(G16&lt;2,"No","Yes")))</f>
        <v>Yes</v>
      </c>
      <c r="I16" s="10">
        <v>2.6179999999999999</v>
      </c>
      <c r="J16" s="10">
        <v>-2.19</v>
      </c>
      <c r="K16" s="9" t="str">
        <f t="shared" si="0"/>
        <v>Yes</v>
      </c>
    </row>
    <row r="17" spans="1:11" x14ac:dyDescent="0.25">
      <c r="A17" s="90" t="s">
        <v>316</v>
      </c>
      <c r="B17" s="33" t="s">
        <v>227</v>
      </c>
      <c r="C17" s="8">
        <v>99.812304483999995</v>
      </c>
      <c r="D17" s="9" t="str">
        <f>IF(OR($B17="N/A",$C17="N/A"),"N/A",IF(C17&gt;100,"No",IF(C17&lt;98,"No","Yes")))</f>
        <v>Yes</v>
      </c>
      <c r="E17" s="8">
        <v>99.882716708000004</v>
      </c>
      <c r="F17" s="9" t="str">
        <f>IF(OR($B17="N/A",$E17="N/A"),"N/A",IF(E17&gt;100,"No",IF(E17&lt;98,"No","Yes")))</f>
        <v>Yes</v>
      </c>
      <c r="G17" s="8">
        <v>99.826030227000004</v>
      </c>
      <c r="H17" s="9" t="str">
        <f>IF($B17="N/A","N/A",IF(G17&gt;100,"No",IF(G17&lt;98,"No","Yes")))</f>
        <v>Yes</v>
      </c>
      <c r="I17" s="10">
        <v>7.0499999999999993E-2</v>
      </c>
      <c r="J17" s="10">
        <v>-5.7000000000000002E-2</v>
      </c>
      <c r="K17" s="9" t="str">
        <f t="shared" si="0"/>
        <v>Yes</v>
      </c>
    </row>
    <row r="18" spans="1:11" x14ac:dyDescent="0.25">
      <c r="A18" s="90" t="s">
        <v>31</v>
      </c>
      <c r="B18" s="33" t="s">
        <v>218</v>
      </c>
      <c r="C18" s="8">
        <v>98.435870699000006</v>
      </c>
      <c r="D18" s="9" t="str">
        <f>IF($B18="N/A","N/A",IF(C18&gt;100,"No",IF(C18&lt;95,"No","Yes")))</f>
        <v>Yes</v>
      </c>
      <c r="E18" s="8">
        <v>98.539289902999997</v>
      </c>
      <c r="F18" s="9" t="str">
        <f>IF($B18="N/A","N/A",IF(E18&gt;100,"No",IF(E18&lt;95,"No","Yes")))</f>
        <v>Yes</v>
      </c>
      <c r="G18" s="8">
        <v>96.172664999000006</v>
      </c>
      <c r="H18" s="9" t="str">
        <f>IF($B18="N/A","N/A",IF(G18&gt;100,"No",IF(G18&lt;95,"No","Yes")))</f>
        <v>Yes</v>
      </c>
      <c r="I18" s="10">
        <v>0.1051</v>
      </c>
      <c r="J18" s="10">
        <v>-2.4</v>
      </c>
      <c r="K18" s="9" t="str">
        <f t="shared" si="0"/>
        <v>Yes</v>
      </c>
    </row>
    <row r="19" spans="1:11" x14ac:dyDescent="0.25">
      <c r="A19" s="90" t="s">
        <v>317</v>
      </c>
      <c r="B19" s="33" t="s">
        <v>218</v>
      </c>
      <c r="C19" s="8">
        <v>100</v>
      </c>
      <c r="D19" s="9" t="str">
        <f>IF($B19="N/A","N/A",IF(C19&gt;100,"No",IF(C19&lt;95,"No","Yes")))</f>
        <v>Yes</v>
      </c>
      <c r="E19" s="8">
        <v>99.989337883000005</v>
      </c>
      <c r="F19" s="9" t="str">
        <f>IF($B19="N/A","N/A",IF(E19&gt;100,"No",IF(E19&lt;95,"No","Yes")))</f>
        <v>Yes</v>
      </c>
      <c r="G19" s="8">
        <v>100</v>
      </c>
      <c r="H19" s="9" t="str">
        <f>IF($B19="N/A","N/A",IF(G19&gt;100,"No",IF(G19&lt;95,"No","Yes")))</f>
        <v>Yes</v>
      </c>
      <c r="I19" s="10">
        <v>-1.0999999999999999E-2</v>
      </c>
      <c r="J19" s="10">
        <v>1.0699999999999999E-2</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2.0085505735</v>
      </c>
      <c r="D21" s="9" t="str">
        <f>IF($B21="N/A","N/A",IF(C21&gt;=2,"Yes","No"))</f>
        <v>Yes</v>
      </c>
      <c r="E21" s="8">
        <v>1.8427337668999999</v>
      </c>
      <c r="F21" s="9" t="str">
        <f>IF($B21="N/A","N/A",IF(E21&gt;=2,"Yes","No"))</f>
        <v>No</v>
      </c>
      <c r="G21" s="8">
        <v>1.7067522018000001</v>
      </c>
      <c r="H21" s="9" t="str">
        <f>IF($B21="N/A","N/A",IF(G21&gt;=2,"Yes","No"))</f>
        <v>No</v>
      </c>
      <c r="I21" s="10">
        <v>-8.26</v>
      </c>
      <c r="J21" s="10">
        <v>-7.38</v>
      </c>
      <c r="K21" s="9" t="str">
        <f t="shared" si="0"/>
        <v>Yes</v>
      </c>
    </row>
    <row r="22" spans="1:11" x14ac:dyDescent="0.25">
      <c r="A22" s="90" t="s">
        <v>826</v>
      </c>
      <c r="B22" s="33" t="s">
        <v>230</v>
      </c>
      <c r="C22" s="8">
        <v>6.7674661105</v>
      </c>
      <c r="D22" s="9" t="str">
        <f>IF($B22="N/A","N/A",IF(C22&gt;30,"No",IF(C22&lt;5,"No","Yes")))</f>
        <v>Yes</v>
      </c>
      <c r="E22" s="8">
        <v>2.6868536090999999</v>
      </c>
      <c r="F22" s="9" t="str">
        <f>IF($B22="N/A","N/A",IF(E22&gt;30,"No",IF(E22&lt;5,"No","Yes")))</f>
        <v>No</v>
      </c>
      <c r="G22" s="8">
        <v>0.31532021310000002</v>
      </c>
      <c r="H22" s="9" t="str">
        <f>IF($B22="N/A","N/A",IF(G22&gt;30,"No",IF(G22&lt;5,"No","Yes")))</f>
        <v>No</v>
      </c>
      <c r="I22" s="10">
        <v>-60.3</v>
      </c>
      <c r="J22" s="10">
        <v>-88.3</v>
      </c>
      <c r="K22" s="9" t="str">
        <f t="shared" si="0"/>
        <v>No</v>
      </c>
    </row>
    <row r="23" spans="1:11" x14ac:dyDescent="0.25">
      <c r="A23" s="90" t="s">
        <v>827</v>
      </c>
      <c r="B23" s="33" t="s">
        <v>231</v>
      </c>
      <c r="C23" s="8">
        <v>38.123044837999998</v>
      </c>
      <c r="D23" s="9" t="str">
        <f>IF($B23="N/A","N/A",IF(C23&gt;75,"No",IF(C23&lt;15,"No","Yes")))</f>
        <v>Yes</v>
      </c>
      <c r="E23" s="8">
        <v>15.577353662</v>
      </c>
      <c r="F23" s="9" t="str">
        <f>IF($B23="N/A","N/A",IF(E23&gt;75,"No",IF(E23&lt;15,"No","Yes")))</f>
        <v>Yes</v>
      </c>
      <c r="G23" s="8">
        <v>2.5008154832999998</v>
      </c>
      <c r="H23" s="9" t="str">
        <f>IF($B23="N/A","N/A",IF(G23&gt;75,"No",IF(G23&lt;15,"No","Yes")))</f>
        <v>No</v>
      </c>
      <c r="I23" s="10">
        <v>-59.1</v>
      </c>
      <c r="J23" s="10">
        <v>-83.9</v>
      </c>
      <c r="K23" s="9" t="str">
        <f t="shared" si="0"/>
        <v>No</v>
      </c>
    </row>
    <row r="24" spans="1:11" x14ac:dyDescent="0.25">
      <c r="A24" s="90" t="s">
        <v>828</v>
      </c>
      <c r="B24" s="33" t="s">
        <v>232</v>
      </c>
      <c r="C24" s="8">
        <v>55.109489050999997</v>
      </c>
      <c r="D24" s="9" t="str">
        <f>IF($B24="N/A","N/A",IF(C24&gt;70,"No",IF(C24&lt;25,"No","Yes")))</f>
        <v>Yes</v>
      </c>
      <c r="E24" s="8">
        <v>81.735792728000007</v>
      </c>
      <c r="F24" s="9" t="str">
        <f>IF($B24="N/A","N/A",IF(E24&gt;70,"No",IF(E24&lt;25,"No","Yes")))</f>
        <v>No</v>
      </c>
      <c r="G24" s="8">
        <v>97.183864303999997</v>
      </c>
      <c r="H24" s="9" t="str">
        <f>IF($B24="N/A","N/A",IF(G24&gt;70,"No",IF(G24&lt;25,"No","Yes")))</f>
        <v>No</v>
      </c>
      <c r="I24" s="10">
        <v>48.32</v>
      </c>
      <c r="J24" s="10">
        <v>18.899999999999999</v>
      </c>
      <c r="K24" s="9" t="str">
        <f t="shared" si="0"/>
        <v>Yes</v>
      </c>
    </row>
    <row r="25" spans="1:11" x14ac:dyDescent="0.25">
      <c r="A25" s="90" t="s">
        <v>322</v>
      </c>
      <c r="B25" s="33" t="s">
        <v>233</v>
      </c>
      <c r="C25" s="8">
        <v>8.9468196037999999</v>
      </c>
      <c r="D25" s="9" t="str">
        <f>IF($B25="N/A","N/A",IF(C25&gt;70,"No",IF(C25&lt;35,"No","Yes")))</f>
        <v>No</v>
      </c>
      <c r="E25" s="8">
        <v>9.4253118668999996</v>
      </c>
      <c r="F25" s="9" t="str">
        <f>IF($B25="N/A","N/A",IF(E25&gt;70,"No",IF(E25&lt;35,"No","Yes")))</f>
        <v>No</v>
      </c>
      <c r="G25" s="8">
        <v>9.9488963793000007</v>
      </c>
      <c r="H25" s="9" t="str">
        <f>IF($B25="N/A","N/A",IF(G25&gt;70,"No",IF(G25&lt;35,"No","Yes")))</f>
        <v>No</v>
      </c>
      <c r="I25" s="10">
        <v>5.3479999999999999</v>
      </c>
      <c r="J25" s="10">
        <v>5.5549999999999997</v>
      </c>
      <c r="K25" s="9" t="str">
        <f t="shared" si="0"/>
        <v>Yes</v>
      </c>
    </row>
    <row r="26" spans="1:11" x14ac:dyDescent="0.25">
      <c r="A26" s="90" t="s">
        <v>829</v>
      </c>
      <c r="B26" s="33" t="s">
        <v>224</v>
      </c>
      <c r="C26" s="8">
        <v>1.0466200466</v>
      </c>
      <c r="D26" s="9" t="str">
        <f>IF($B26="N/A","N/A",IF(C26&gt;1,"Yes","No"))</f>
        <v>Yes</v>
      </c>
      <c r="E26" s="8">
        <v>1.1244343890999999</v>
      </c>
      <c r="F26" s="9" t="str">
        <f>IF($B26="N/A","N/A",IF(E26&gt;1,"Yes","No"))</f>
        <v>Yes</v>
      </c>
      <c r="G26" s="8">
        <v>1.0896174863000001</v>
      </c>
      <c r="H26" s="9" t="str">
        <f>IF($B26="N/A","N/A",IF(G26&gt;1,"Yes","No"))</f>
        <v>Yes</v>
      </c>
      <c r="I26" s="10">
        <v>7.4349999999999996</v>
      </c>
      <c r="J26" s="10">
        <v>-3.1</v>
      </c>
      <c r="K26" s="9" t="str">
        <f t="shared" si="0"/>
        <v>Yes</v>
      </c>
    </row>
    <row r="27" spans="1:11" x14ac:dyDescent="0.25">
      <c r="A27" s="90" t="s">
        <v>323</v>
      </c>
      <c r="B27" s="33" t="s">
        <v>217</v>
      </c>
      <c r="C27" s="8">
        <v>95.221445220999996</v>
      </c>
      <c r="D27" s="9" t="str">
        <f>IF($B27="N/A","N/A",IF(C27&gt;15,"No",IF(C27&lt;-15,"No","Yes")))</f>
        <v>N/A</v>
      </c>
      <c r="E27" s="8">
        <v>95.927601809999999</v>
      </c>
      <c r="F27" s="9" t="str">
        <f>IF($B27="N/A","N/A",IF(E27&gt;15,"No",IF(E27&lt;-15,"No","Yes")))</f>
        <v>N/A</v>
      </c>
      <c r="G27" s="8">
        <v>97.158469944999993</v>
      </c>
      <c r="H27" s="9" t="str">
        <f>IF($B27="N/A","N/A",IF(G27&gt;15,"No",IF(G27&lt;-15,"No","Yes")))</f>
        <v>N/A</v>
      </c>
      <c r="I27" s="10">
        <v>0.74160000000000004</v>
      </c>
      <c r="J27" s="10">
        <v>1.2829999999999999</v>
      </c>
      <c r="K27" s="9" t="str">
        <f t="shared" si="0"/>
        <v>Yes</v>
      </c>
    </row>
    <row r="28" spans="1:11" x14ac:dyDescent="0.25">
      <c r="A28" s="90" t="s">
        <v>830</v>
      </c>
      <c r="B28" s="33" t="s">
        <v>217</v>
      </c>
      <c r="C28" s="8">
        <v>0</v>
      </c>
      <c r="D28" s="9" t="str">
        <f>IF($B28="N/A","N/A",IF(C28&gt;15,"No",IF(C28&lt;-15,"No","Yes")))</f>
        <v>N/A</v>
      </c>
      <c r="E28" s="8">
        <v>0.1131221719</v>
      </c>
      <c r="F28" s="9" t="str">
        <f>IF($B28="N/A","N/A",IF(E28&gt;15,"No",IF(E28&lt;-15,"No","Yes")))</f>
        <v>N/A</v>
      </c>
      <c r="G28" s="8">
        <v>0.21857923500000001</v>
      </c>
      <c r="H28" s="9" t="str">
        <f>IF($B28="N/A","N/A",IF(G28&gt;15,"No",IF(G28&lt;-15,"No","Yes")))</f>
        <v>N/A</v>
      </c>
      <c r="I28" s="10" t="s">
        <v>1742</v>
      </c>
      <c r="J28" s="10">
        <v>93.22</v>
      </c>
      <c r="K28" s="9" t="str">
        <f t="shared" si="0"/>
        <v>No</v>
      </c>
    </row>
    <row r="29" spans="1:11" x14ac:dyDescent="0.25">
      <c r="A29" s="90" t="s">
        <v>324</v>
      </c>
      <c r="B29" s="33" t="s">
        <v>217</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5">
      <c r="A30" s="90" t="s">
        <v>325</v>
      </c>
      <c r="B30" s="33" t="s">
        <v>217</v>
      </c>
      <c r="C30" s="8" t="s">
        <v>1742</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326</v>
      </c>
      <c r="B31" s="33" t="s">
        <v>234</v>
      </c>
      <c r="C31" s="8">
        <v>0</v>
      </c>
      <c r="D31" s="9" t="str">
        <f>IF($B31="N/A","N/A",IF(C31&gt;=90,"Yes","No"))</f>
        <v>No</v>
      </c>
      <c r="E31" s="8">
        <v>0</v>
      </c>
      <c r="F31" s="9" t="str">
        <f>IF($B31="N/A","N/A",IF(E31&gt;=90,"Yes","No"))</f>
        <v>No</v>
      </c>
      <c r="G31" s="8">
        <v>1.0981841905</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52860</v>
      </c>
      <c r="F6" s="9" t="str">
        <f>IF($B6="N/A","N/A",IF(E6&lt;0,"No","Yes"))</f>
        <v>N/A</v>
      </c>
      <c r="G6" s="34">
        <v>44202</v>
      </c>
      <c r="H6" s="9" t="str">
        <f>IF($B6="N/A","N/A",IF(G6&lt;0,"No","Yes"))</f>
        <v>N/A</v>
      </c>
      <c r="I6" s="10" t="s">
        <v>217</v>
      </c>
      <c r="J6" s="10">
        <v>-16.399999999999999</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7.5671584999999998E-3</v>
      </c>
      <c r="F7" s="9" t="str">
        <f t="shared" ref="F7:F17" si="2">IF($B7="N/A","N/A",IF(E7&lt;0,"No","Yes"))</f>
        <v>N/A</v>
      </c>
      <c r="G7" s="9">
        <v>6.7870231999999997E-3</v>
      </c>
      <c r="H7" s="9" t="str">
        <f t="shared" ref="H7:H17" si="3">IF($B7="N/A","N/A",IF(G7&lt;0,"No","Yes"))</f>
        <v>N/A</v>
      </c>
      <c r="I7" s="10" t="s">
        <v>217</v>
      </c>
      <c r="J7" s="10">
        <v>-10.3</v>
      </c>
      <c r="K7" s="9" t="str">
        <f t="shared" si="0"/>
        <v>Yes</v>
      </c>
    </row>
    <row r="8" spans="1:11" x14ac:dyDescent="0.25">
      <c r="A8" s="90" t="s">
        <v>439</v>
      </c>
      <c r="B8" s="85" t="s">
        <v>217</v>
      </c>
      <c r="C8" s="9" t="s">
        <v>217</v>
      </c>
      <c r="D8" s="9" t="str">
        <f t="shared" si="1"/>
        <v>N/A</v>
      </c>
      <c r="E8" s="9">
        <v>9.1543700340999994</v>
      </c>
      <c r="F8" s="9" t="str">
        <f t="shared" si="2"/>
        <v>N/A</v>
      </c>
      <c r="G8" s="9">
        <v>9.5787520927000003</v>
      </c>
      <c r="H8" s="9" t="str">
        <f t="shared" si="3"/>
        <v>N/A</v>
      </c>
      <c r="I8" s="10" t="s">
        <v>217</v>
      </c>
      <c r="J8" s="10">
        <v>4.6360000000000001</v>
      </c>
      <c r="K8" s="9" t="str">
        <f t="shared" si="0"/>
        <v>Yes</v>
      </c>
    </row>
    <row r="9" spans="1:11" x14ac:dyDescent="0.25">
      <c r="A9" s="90" t="s">
        <v>440</v>
      </c>
      <c r="B9" s="85" t="s">
        <v>217</v>
      </c>
      <c r="C9" s="9" t="s">
        <v>217</v>
      </c>
      <c r="D9" s="9" t="str">
        <f t="shared" si="1"/>
        <v>N/A</v>
      </c>
      <c r="E9" s="9">
        <v>44.214907302</v>
      </c>
      <c r="F9" s="9" t="str">
        <f t="shared" si="2"/>
        <v>N/A</v>
      </c>
      <c r="G9" s="9">
        <v>41.310347948</v>
      </c>
      <c r="H9" s="9" t="str">
        <f t="shared" si="3"/>
        <v>N/A</v>
      </c>
      <c r="I9" s="10" t="s">
        <v>217</v>
      </c>
      <c r="J9" s="10">
        <v>-6.57</v>
      </c>
      <c r="K9" s="9" t="str">
        <f t="shared" si="0"/>
        <v>Yes</v>
      </c>
    </row>
    <row r="10" spans="1:11" x14ac:dyDescent="0.25">
      <c r="A10" s="90" t="s">
        <v>441</v>
      </c>
      <c r="B10" s="85" t="s">
        <v>217</v>
      </c>
      <c r="C10" s="9" t="s">
        <v>217</v>
      </c>
      <c r="D10" s="9" t="str">
        <f t="shared" si="1"/>
        <v>N/A</v>
      </c>
      <c r="E10" s="9">
        <v>43.055240257000001</v>
      </c>
      <c r="F10" s="9" t="str">
        <f t="shared" si="2"/>
        <v>N/A</v>
      </c>
      <c r="G10" s="9">
        <v>45.701551965999997</v>
      </c>
      <c r="H10" s="9" t="str">
        <f t="shared" si="3"/>
        <v>N/A</v>
      </c>
      <c r="I10" s="10" t="s">
        <v>217</v>
      </c>
      <c r="J10" s="10">
        <v>6.1459999999999999</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30.921301550999999</v>
      </c>
      <c r="F12" s="9" t="str">
        <f t="shared" si="2"/>
        <v>N/A</v>
      </c>
      <c r="G12" s="9">
        <v>37.656667118999998</v>
      </c>
      <c r="H12" s="9" t="str">
        <f t="shared" si="3"/>
        <v>N/A</v>
      </c>
      <c r="I12" s="10" t="s">
        <v>217</v>
      </c>
      <c r="J12" s="10">
        <v>21.78</v>
      </c>
      <c r="K12" s="9" t="str">
        <f t="shared" si="0"/>
        <v>Yes</v>
      </c>
    </row>
    <row r="13" spans="1:11" x14ac:dyDescent="0.25">
      <c r="A13" s="24" t="s">
        <v>821</v>
      </c>
      <c r="B13" s="85" t="s">
        <v>217</v>
      </c>
      <c r="C13" s="9" t="s">
        <v>217</v>
      </c>
      <c r="D13" s="9" t="str">
        <f t="shared" si="1"/>
        <v>N/A</v>
      </c>
      <c r="E13" s="9">
        <v>1.0491893544999999</v>
      </c>
      <c r="F13" s="9" t="str">
        <f t="shared" si="2"/>
        <v>N/A</v>
      </c>
      <c r="G13" s="9">
        <v>1.1331931511</v>
      </c>
      <c r="H13" s="9" t="str">
        <f t="shared" si="3"/>
        <v>N/A</v>
      </c>
      <c r="I13" s="10" t="s">
        <v>217</v>
      </c>
      <c r="J13" s="10">
        <v>8.0069999999999997</v>
      </c>
      <c r="K13" s="9" t="str">
        <f t="shared" si="0"/>
        <v>Yes</v>
      </c>
    </row>
    <row r="14" spans="1:11" x14ac:dyDescent="0.25">
      <c r="A14" s="24" t="s">
        <v>315</v>
      </c>
      <c r="B14" s="85" t="s">
        <v>217</v>
      </c>
      <c r="C14" s="9" t="s">
        <v>217</v>
      </c>
      <c r="D14" s="9" t="str">
        <f t="shared" si="1"/>
        <v>N/A</v>
      </c>
      <c r="E14" s="9">
        <v>26.188043889999999</v>
      </c>
      <c r="F14" s="9" t="str">
        <f t="shared" si="2"/>
        <v>N/A</v>
      </c>
      <c r="G14" s="9">
        <v>33.849147096999999</v>
      </c>
      <c r="H14" s="9" t="str">
        <f t="shared" si="3"/>
        <v>N/A</v>
      </c>
      <c r="I14" s="10" t="s">
        <v>217</v>
      </c>
      <c r="J14" s="10">
        <v>29.25</v>
      </c>
      <c r="K14" s="9" t="str">
        <f t="shared" si="0"/>
        <v>Yes</v>
      </c>
    </row>
    <row r="15" spans="1:11" x14ac:dyDescent="0.25">
      <c r="A15" s="24" t="s">
        <v>822</v>
      </c>
      <c r="B15" s="85" t="s">
        <v>217</v>
      </c>
      <c r="C15" s="9" t="s">
        <v>217</v>
      </c>
      <c r="D15" s="9" t="str">
        <f t="shared" si="1"/>
        <v>N/A</v>
      </c>
      <c r="E15" s="9">
        <v>3.5052373041</v>
      </c>
      <c r="F15" s="9" t="str">
        <f t="shared" si="2"/>
        <v>N/A</v>
      </c>
      <c r="G15" s="9">
        <v>3.6252506349</v>
      </c>
      <c r="H15" s="9" t="str">
        <f t="shared" si="3"/>
        <v>N/A</v>
      </c>
      <c r="I15" s="10" t="s">
        <v>217</v>
      </c>
      <c r="J15" s="10">
        <v>3.4239999999999999</v>
      </c>
      <c r="K15" s="9" t="str">
        <f t="shared" si="0"/>
        <v>Yes</v>
      </c>
    </row>
    <row r="16" spans="1:11" x14ac:dyDescent="0.25">
      <c r="A16" s="24" t="s">
        <v>831</v>
      </c>
      <c r="B16" s="85" t="s">
        <v>217</v>
      </c>
      <c r="C16" s="9" t="s">
        <v>217</v>
      </c>
      <c r="D16" s="9" t="str">
        <f t="shared" si="1"/>
        <v>N/A</v>
      </c>
      <c r="E16" s="9">
        <v>2.0232465538</v>
      </c>
      <c r="F16" s="9" t="str">
        <f t="shared" si="2"/>
        <v>N/A</v>
      </c>
      <c r="G16" s="9">
        <v>2.1717116873000002</v>
      </c>
      <c r="H16" s="9" t="str">
        <f t="shared" si="3"/>
        <v>N/A</v>
      </c>
      <c r="I16" s="10" t="s">
        <v>217</v>
      </c>
      <c r="J16" s="10">
        <v>7.3380000000000001</v>
      </c>
      <c r="K16" s="9" t="str">
        <f t="shared" si="0"/>
        <v>Yes</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5">
      <c r="A19" s="90" t="s">
        <v>31</v>
      </c>
      <c r="B19" s="33" t="s">
        <v>218</v>
      </c>
      <c r="C19" s="9" t="s">
        <v>217</v>
      </c>
      <c r="D19" s="9" t="str">
        <f>IF(OR($B19="N/A",$C19="N/A"),"N/A",IF(C19&gt;100,"No",IF(C19&lt;95,"No","Yes")))</f>
        <v>N/A</v>
      </c>
      <c r="E19" s="9">
        <v>100</v>
      </c>
      <c r="F19" s="9" t="str">
        <f>IF(OR($B19="N/A",$E19="N/A"),"N/A",IF(E19&gt;100,"No",IF(E19&lt;98,"No","Yes")))</f>
        <v>Yes</v>
      </c>
      <c r="G19" s="9">
        <v>100</v>
      </c>
      <c r="H19" s="9" t="str">
        <f>IF($B19="N/A","N/A",IF(G19&gt;100,"No",IF(G19&lt;95,"No","Yes")))</f>
        <v>Yes</v>
      </c>
      <c r="I19" s="10" t="s">
        <v>217</v>
      </c>
      <c r="J19" s="10">
        <v>0</v>
      </c>
      <c r="K19" s="9" t="str">
        <f t="shared" si="0"/>
        <v>Yes</v>
      </c>
    </row>
    <row r="20" spans="1:11" x14ac:dyDescent="0.25">
      <c r="A20" s="24" t="s">
        <v>317</v>
      </c>
      <c r="B20" s="85" t="s">
        <v>217</v>
      </c>
      <c r="C20" s="9" t="s">
        <v>217</v>
      </c>
      <c r="D20" s="9" t="str">
        <f t="shared" ref="D20:D35" si="4">IF(OR($B20="N/A",$C20="N/A"),"N/A",IF(C20&lt;0,"No","Yes"))</f>
        <v>N/A</v>
      </c>
      <c r="E20" s="9">
        <v>99.475974272000002</v>
      </c>
      <c r="F20" s="9" t="str">
        <f t="shared" ref="F20:F34" si="5">IF($B20="N/A","N/A",IF(E20&lt;0,"No","Yes"))</f>
        <v>N/A</v>
      </c>
      <c r="G20" s="9">
        <v>99.470612188999993</v>
      </c>
      <c r="H20" s="9" t="str">
        <f t="shared" ref="H20:H35" si="6">IF($B20="N/A","N/A",IF(G20&lt;0,"No","Yes"))</f>
        <v>N/A</v>
      </c>
      <c r="I20" s="10" t="s">
        <v>217</v>
      </c>
      <c r="J20" s="10">
        <v>-5.0000000000000001E-3</v>
      </c>
      <c r="K20" s="9" t="str">
        <f t="shared" si="0"/>
        <v>Yes</v>
      </c>
    </row>
    <row r="21" spans="1:11" x14ac:dyDescent="0.25">
      <c r="A21" s="24" t="s">
        <v>832</v>
      </c>
      <c r="B21" s="85" t="s">
        <v>217</v>
      </c>
      <c r="C21" s="9" t="s">
        <v>217</v>
      </c>
      <c r="D21" s="9" t="str">
        <f t="shared" si="4"/>
        <v>N/A</v>
      </c>
      <c r="E21" s="9">
        <v>24.511918274999999</v>
      </c>
      <c r="F21" s="9" t="str">
        <f t="shared" si="5"/>
        <v>N/A</v>
      </c>
      <c r="G21" s="9">
        <v>26.917334057000001</v>
      </c>
      <c r="H21" s="9" t="str">
        <f t="shared" si="6"/>
        <v>N/A</v>
      </c>
      <c r="I21" s="10" t="s">
        <v>217</v>
      </c>
      <c r="J21" s="10">
        <v>9.8130000000000006</v>
      </c>
      <c r="K21" s="9" t="str">
        <f t="shared" si="0"/>
        <v>Yes</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1.7415815361</v>
      </c>
      <c r="F23" s="9" t="str">
        <f t="shared" si="5"/>
        <v>N/A</v>
      </c>
      <c r="G23" s="9">
        <v>2.4366770733999998</v>
      </c>
      <c r="H23" s="9" t="str">
        <f t="shared" si="6"/>
        <v>N/A</v>
      </c>
      <c r="I23" s="10" t="s">
        <v>217</v>
      </c>
      <c r="J23" s="10">
        <v>39.909999999999997</v>
      </c>
      <c r="K23" s="9" t="str">
        <f t="shared" si="0"/>
        <v>No</v>
      </c>
    </row>
    <row r="24" spans="1:11" x14ac:dyDescent="0.25">
      <c r="A24" s="24" t="s">
        <v>319</v>
      </c>
      <c r="B24" s="85" t="s">
        <v>217</v>
      </c>
      <c r="C24" s="9" t="s">
        <v>217</v>
      </c>
      <c r="D24" s="9" t="str">
        <f t="shared" si="4"/>
        <v>N/A</v>
      </c>
      <c r="E24" s="9">
        <v>6.0858872492999998</v>
      </c>
      <c r="F24" s="9" t="str">
        <f t="shared" si="5"/>
        <v>N/A</v>
      </c>
      <c r="G24" s="9">
        <v>6.0766481155000003</v>
      </c>
      <c r="H24" s="9" t="str">
        <f t="shared" si="6"/>
        <v>N/A</v>
      </c>
      <c r="I24" s="10" t="s">
        <v>217</v>
      </c>
      <c r="J24" s="10">
        <v>-0.152</v>
      </c>
      <c r="K24" s="9" t="str">
        <f t="shared" si="0"/>
        <v>Yes</v>
      </c>
    </row>
    <row r="25" spans="1:11" x14ac:dyDescent="0.25">
      <c r="A25" s="24" t="s">
        <v>320</v>
      </c>
      <c r="B25" s="85" t="s">
        <v>217</v>
      </c>
      <c r="C25" s="9" t="s">
        <v>217</v>
      </c>
      <c r="D25" s="9" t="str">
        <f t="shared" si="4"/>
        <v>N/A</v>
      </c>
      <c r="E25" s="9">
        <v>30.185395384</v>
      </c>
      <c r="F25" s="9" t="str">
        <f t="shared" si="5"/>
        <v>N/A</v>
      </c>
      <c r="G25" s="9">
        <v>26.953531514000002</v>
      </c>
      <c r="H25" s="9" t="str">
        <f t="shared" si="6"/>
        <v>N/A</v>
      </c>
      <c r="I25" s="10" t="s">
        <v>217</v>
      </c>
      <c r="J25" s="10">
        <v>-10.7</v>
      </c>
      <c r="K25" s="9" t="str">
        <f t="shared" si="0"/>
        <v>Yes</v>
      </c>
    </row>
    <row r="26" spans="1:11" x14ac:dyDescent="0.25">
      <c r="A26" s="24" t="s">
        <v>321</v>
      </c>
      <c r="B26" s="85" t="s">
        <v>217</v>
      </c>
      <c r="C26" s="9" t="s">
        <v>217</v>
      </c>
      <c r="D26" s="9" t="str">
        <f t="shared" si="4"/>
        <v>N/A</v>
      </c>
      <c r="E26" s="9">
        <v>63.728717367000002</v>
      </c>
      <c r="F26" s="9" t="str">
        <f t="shared" si="5"/>
        <v>N/A</v>
      </c>
      <c r="G26" s="9">
        <v>66.969820369999994</v>
      </c>
      <c r="H26" s="9" t="str">
        <f t="shared" si="6"/>
        <v>N/A</v>
      </c>
      <c r="I26" s="10" t="s">
        <v>217</v>
      </c>
      <c r="J26" s="10">
        <v>5.0860000000000003</v>
      </c>
      <c r="K26" s="9" t="str">
        <f t="shared" si="0"/>
        <v>Yes</v>
      </c>
    </row>
    <row r="27" spans="1:11" x14ac:dyDescent="0.25">
      <c r="A27" s="24" t="s">
        <v>322</v>
      </c>
      <c r="B27" s="85" t="s">
        <v>217</v>
      </c>
      <c r="C27" s="9" t="s">
        <v>217</v>
      </c>
      <c r="D27" s="9" t="str">
        <f t="shared" si="4"/>
        <v>N/A</v>
      </c>
      <c r="E27" s="9">
        <v>60.177828226000003</v>
      </c>
      <c r="F27" s="9" t="str">
        <f t="shared" si="5"/>
        <v>N/A</v>
      </c>
      <c r="G27" s="9">
        <v>79.204560880000002</v>
      </c>
      <c r="H27" s="9" t="str">
        <f t="shared" si="6"/>
        <v>N/A</v>
      </c>
      <c r="I27" s="10" t="s">
        <v>217</v>
      </c>
      <c r="J27" s="10">
        <v>31.62</v>
      </c>
      <c r="K27" s="9" t="str">
        <f t="shared" si="0"/>
        <v>No</v>
      </c>
    </row>
    <row r="28" spans="1:11" x14ac:dyDescent="0.25">
      <c r="A28" s="24" t="s">
        <v>829</v>
      </c>
      <c r="B28" s="85" t="s">
        <v>217</v>
      </c>
      <c r="C28" s="9" t="s">
        <v>217</v>
      </c>
      <c r="D28" s="9" t="str">
        <f t="shared" si="4"/>
        <v>N/A</v>
      </c>
      <c r="E28" s="9">
        <v>1.1519962276</v>
      </c>
      <c r="F28" s="9" t="str">
        <f t="shared" si="5"/>
        <v>N/A</v>
      </c>
      <c r="G28" s="9">
        <v>1.3399600114000001</v>
      </c>
      <c r="H28" s="9" t="str">
        <f t="shared" si="6"/>
        <v>N/A</v>
      </c>
      <c r="I28" s="10" t="s">
        <v>217</v>
      </c>
      <c r="J28" s="10">
        <v>16.32</v>
      </c>
      <c r="K28" s="9" t="str">
        <f t="shared" si="0"/>
        <v>Yes</v>
      </c>
    </row>
    <row r="29" spans="1:11" x14ac:dyDescent="0.25">
      <c r="A29" s="24" t="s">
        <v>323</v>
      </c>
      <c r="B29" s="85" t="s">
        <v>217</v>
      </c>
      <c r="C29" s="9" t="s">
        <v>217</v>
      </c>
      <c r="D29" s="9" t="str">
        <f t="shared" si="4"/>
        <v>N/A</v>
      </c>
      <c r="E29" s="9">
        <v>72.143979881000007</v>
      </c>
      <c r="F29" s="9" t="str">
        <f t="shared" si="5"/>
        <v>N/A</v>
      </c>
      <c r="G29" s="9">
        <v>76.466723793</v>
      </c>
      <c r="H29" s="9" t="str">
        <f t="shared" si="6"/>
        <v>N/A</v>
      </c>
      <c r="I29" s="10" t="s">
        <v>217</v>
      </c>
      <c r="J29" s="10">
        <v>5.992</v>
      </c>
      <c r="K29" s="9" t="str">
        <f t="shared" si="0"/>
        <v>Yes</v>
      </c>
    </row>
    <row r="30" spans="1:11" x14ac:dyDescent="0.25">
      <c r="A30" s="24" t="s">
        <v>830</v>
      </c>
      <c r="B30" s="85" t="s">
        <v>217</v>
      </c>
      <c r="C30" s="9" t="s">
        <v>217</v>
      </c>
      <c r="D30" s="9" t="str">
        <f t="shared" si="4"/>
        <v>N/A</v>
      </c>
      <c r="E30" s="9">
        <v>27.544797234000001</v>
      </c>
      <c r="F30" s="9" t="str">
        <f t="shared" si="5"/>
        <v>N/A</v>
      </c>
      <c r="G30" s="9">
        <v>23.213367608999999</v>
      </c>
      <c r="H30" s="9" t="str">
        <f t="shared" si="6"/>
        <v>N/A</v>
      </c>
      <c r="I30" s="10" t="s">
        <v>217</v>
      </c>
      <c r="J30" s="10">
        <v>-15.7</v>
      </c>
      <c r="K30" s="9" t="str">
        <f t="shared" si="0"/>
        <v>Yes</v>
      </c>
    </row>
    <row r="31" spans="1:11" x14ac:dyDescent="0.25">
      <c r="A31" s="90" t="s">
        <v>324</v>
      </c>
      <c r="B31" s="33" t="s">
        <v>217</v>
      </c>
      <c r="C31" s="9" t="s">
        <v>217</v>
      </c>
      <c r="D31" s="9" t="str">
        <f t="shared" si="4"/>
        <v>N/A</v>
      </c>
      <c r="E31" s="9">
        <v>100</v>
      </c>
      <c r="F31" s="9" t="str">
        <f t="shared" si="5"/>
        <v>N/A</v>
      </c>
      <c r="G31" s="9">
        <v>100</v>
      </c>
      <c r="H31" s="9" t="str">
        <f t="shared" si="6"/>
        <v>N/A</v>
      </c>
      <c r="I31" s="10" t="s">
        <v>217</v>
      </c>
      <c r="J31" s="10">
        <v>0</v>
      </c>
      <c r="K31" s="9" t="str">
        <f t="shared" si="0"/>
        <v>Yes</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32.627695799999998</v>
      </c>
      <c r="F33" s="9" t="str">
        <f t="shared" si="5"/>
        <v>N/A</v>
      </c>
      <c r="G33" s="9">
        <v>37.493778562000003</v>
      </c>
      <c r="H33" s="9" t="str">
        <f t="shared" si="6"/>
        <v>N/A</v>
      </c>
      <c r="I33" s="10" t="s">
        <v>217</v>
      </c>
      <c r="J33" s="10">
        <v>14.91</v>
      </c>
      <c r="K33" s="9" t="str">
        <f t="shared" si="0"/>
        <v>Yes</v>
      </c>
    </row>
    <row r="34" spans="1:11" x14ac:dyDescent="0.25">
      <c r="A34" s="24" t="s">
        <v>327</v>
      </c>
      <c r="B34" s="85" t="s">
        <v>217</v>
      </c>
      <c r="C34" s="9" t="s">
        <v>217</v>
      </c>
      <c r="D34" s="9" t="str">
        <f t="shared" si="4"/>
        <v>N/A</v>
      </c>
      <c r="E34" s="9">
        <v>15.058645479000001</v>
      </c>
      <c r="F34" s="9" t="str">
        <f t="shared" si="5"/>
        <v>N/A</v>
      </c>
      <c r="G34" s="9">
        <v>17.510519886000001</v>
      </c>
      <c r="H34" s="9" t="str">
        <f t="shared" si="6"/>
        <v>N/A</v>
      </c>
      <c r="I34" s="10" t="s">
        <v>217</v>
      </c>
      <c r="J34" s="10">
        <v>16.28</v>
      </c>
      <c r="K34" s="9" t="str">
        <f t="shared" si="0"/>
        <v>Yes</v>
      </c>
    </row>
    <row r="35" spans="1:11" ht="25" x14ac:dyDescent="0.25">
      <c r="A35" s="24" t="s">
        <v>369</v>
      </c>
      <c r="B35" s="85" t="s">
        <v>217</v>
      </c>
      <c r="C35" s="9" t="s">
        <v>217</v>
      </c>
      <c r="D35" s="9" t="str">
        <f t="shared" si="4"/>
        <v>N/A</v>
      </c>
      <c r="E35" s="9">
        <v>13.857359062</v>
      </c>
      <c r="F35" s="9" t="str">
        <f>IF($B35="N/A","N/A",IF(E35&lt;0,"No","Yes"))</f>
        <v>N/A</v>
      </c>
      <c r="G35" s="9">
        <v>15.356771187</v>
      </c>
      <c r="H35" s="9" t="str">
        <f t="shared" si="6"/>
        <v>N/A</v>
      </c>
      <c r="I35" s="10" t="s">
        <v>217</v>
      </c>
      <c r="J35" s="10">
        <v>10.82</v>
      </c>
      <c r="K35" s="9" t="str">
        <f t="shared" si="0"/>
        <v>Yes</v>
      </c>
    </row>
    <row r="36" spans="1:11" x14ac:dyDescent="0.25">
      <c r="A36" s="27" t="s">
        <v>373</v>
      </c>
      <c r="B36" s="1" t="s">
        <v>217</v>
      </c>
      <c r="C36" s="8" t="s">
        <v>217</v>
      </c>
      <c r="D36" s="9" t="str">
        <f t="shared" ref="D36:D39" si="7">IF($B36="N/A","N/A",IF(C36&lt;0,"No","Yes"))</f>
        <v>N/A</v>
      </c>
      <c r="E36" s="8">
        <v>31.727203934999999</v>
      </c>
      <c r="F36" s="9" t="str">
        <f t="shared" ref="F36:F39" si="8">IF($B36="N/A","N/A",IF(E36&lt;0,"No","Yes"))</f>
        <v>N/A</v>
      </c>
      <c r="G36" s="8">
        <v>35.473507986000001</v>
      </c>
      <c r="H36" s="9" t="str">
        <f t="shared" ref="H36:H39" si="9">IF($B36="N/A","N/A",IF(G36&lt;0,"No","Yes"))</f>
        <v>N/A</v>
      </c>
      <c r="I36" s="10" t="s">
        <v>217</v>
      </c>
      <c r="J36" s="10">
        <v>11.81</v>
      </c>
      <c r="K36" s="9" t="str">
        <f>IF(J36="Div by 0", "N/A", IF(J36="N/A","N/A", IF(J36&gt;30, "No", IF(J36&lt;-30, "No", "Yes"))))</f>
        <v>Yes</v>
      </c>
    </row>
    <row r="37" spans="1:11" x14ac:dyDescent="0.25">
      <c r="A37" s="27" t="s">
        <v>374</v>
      </c>
      <c r="B37" s="1" t="s">
        <v>217</v>
      </c>
      <c r="C37" s="8" t="s">
        <v>217</v>
      </c>
      <c r="D37" s="9" t="str">
        <f t="shared" si="7"/>
        <v>N/A</v>
      </c>
      <c r="E37" s="8">
        <v>0.79455164590000005</v>
      </c>
      <c r="F37" s="9" t="str">
        <f t="shared" si="8"/>
        <v>N/A</v>
      </c>
      <c r="G37" s="8">
        <v>1.827971585</v>
      </c>
      <c r="H37" s="9" t="str">
        <f t="shared" si="9"/>
        <v>N/A</v>
      </c>
      <c r="I37" s="10" t="s">
        <v>217</v>
      </c>
      <c r="J37" s="10">
        <v>130.1</v>
      </c>
      <c r="K37" s="9" t="str">
        <f>IF(J37="Div by 0", "N/A", IF(J37="N/A","N/A", IF(J37&gt;30, "No", IF(J37&lt;-30, "No", "Yes"))))</f>
        <v>No</v>
      </c>
    </row>
    <row r="38" spans="1:11" x14ac:dyDescent="0.25">
      <c r="A38" s="27" t="s">
        <v>375</v>
      </c>
      <c r="B38" s="1" t="s">
        <v>217</v>
      </c>
      <c r="C38" s="8" t="s">
        <v>217</v>
      </c>
      <c r="D38" s="9" t="str">
        <f t="shared" si="7"/>
        <v>N/A</v>
      </c>
      <c r="E38" s="8">
        <v>7.9455164600000003E-2</v>
      </c>
      <c r="F38" s="9" t="str">
        <f t="shared" si="8"/>
        <v>N/A</v>
      </c>
      <c r="G38" s="8">
        <v>0.1199040767</v>
      </c>
      <c r="H38" s="9" t="str">
        <f t="shared" si="9"/>
        <v>N/A</v>
      </c>
      <c r="I38" s="10" t="s">
        <v>217</v>
      </c>
      <c r="J38" s="10">
        <v>50.91</v>
      </c>
      <c r="K38" s="9" t="str">
        <f>IF(J38="Div by 0", "N/A", IF(J38="N/A","N/A", IF(J38&gt;30, "No", IF(J38&lt;-30, "No", "Yes"))))</f>
        <v>No</v>
      </c>
    </row>
    <row r="39" spans="1:11" x14ac:dyDescent="0.25">
      <c r="A39" s="27" t="s">
        <v>376</v>
      </c>
      <c r="B39" s="1" t="s">
        <v>217</v>
      </c>
      <c r="C39" s="8" t="s">
        <v>217</v>
      </c>
      <c r="D39" s="9" t="str">
        <f t="shared" si="7"/>
        <v>N/A</v>
      </c>
      <c r="E39" s="8">
        <v>1.7026106700000002E-2</v>
      </c>
      <c r="F39" s="9" t="str">
        <f t="shared" si="8"/>
        <v>N/A</v>
      </c>
      <c r="G39" s="8">
        <v>2.4885751800000001E-2</v>
      </c>
      <c r="H39" s="9" t="str">
        <f t="shared" si="9"/>
        <v>N/A</v>
      </c>
      <c r="I39" s="10" t="s">
        <v>217</v>
      </c>
      <c r="J39" s="10">
        <v>46.16</v>
      </c>
      <c r="K39" s="9" t="str">
        <f>IF(J39="Div by 0", "N/A", IF(J39="N/A","N/A", IF(J39&gt;30, "No", IF(J39&lt;-30, "No", "Yes"))))</f>
        <v>No</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90965</v>
      </c>
      <c r="D7" s="30" t="str">
        <f>IF($B7="N/A","N/A",IF(C7&gt;15,"No",IF(C7&lt;-15,"No","Yes")))</f>
        <v>N/A</v>
      </c>
      <c r="E7" s="29">
        <v>87706</v>
      </c>
      <c r="F7" s="30" t="str">
        <f>IF($B7="N/A","N/A",IF(E7&gt;15,"No",IF(E7&lt;-15,"No","Yes")))</f>
        <v>N/A</v>
      </c>
      <c r="G7" s="29">
        <v>86646</v>
      </c>
      <c r="H7" s="30" t="str">
        <f>IF($B7="N/A","N/A",IF(G7&gt;15,"No",IF(G7&lt;-15,"No","Yes")))</f>
        <v>N/A</v>
      </c>
      <c r="I7" s="31">
        <v>-3.58</v>
      </c>
      <c r="J7" s="31">
        <v>-1.21</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6.0691400815999996</v>
      </c>
      <c r="F11" s="9" t="str">
        <f>IF(OR($B11="N/A",$E11="N/A"),"N/A",IF(E11&gt;100,"No",IF(E11&lt;95,"No","Yes")))</f>
        <v>No</v>
      </c>
      <c r="G11" s="8">
        <v>84.934099669999995</v>
      </c>
      <c r="H11" s="9" t="str">
        <f>IF($B11="N/A","N/A",IF(G11&gt;100,"No",IF(G11&lt;95,"No","Yes")))</f>
        <v>No</v>
      </c>
      <c r="I11" s="10" t="s">
        <v>217</v>
      </c>
      <c r="J11" s="10">
        <v>1299</v>
      </c>
      <c r="K11" s="9" t="str">
        <f t="shared" si="0"/>
        <v>No</v>
      </c>
    </row>
    <row r="12" spans="1:11" x14ac:dyDescent="0.25">
      <c r="A12" s="87" t="s">
        <v>352</v>
      </c>
      <c r="B12" s="33"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5">
      <c r="A13" s="87" t="s">
        <v>834</v>
      </c>
      <c r="B13" s="33" t="s">
        <v>218</v>
      </c>
      <c r="C13" s="8" t="s">
        <v>217</v>
      </c>
      <c r="D13" s="9" t="str">
        <f t="shared" si="1"/>
        <v>N/A</v>
      </c>
      <c r="E13" s="8">
        <v>6.0691400815999996</v>
      </c>
      <c r="F13" s="9" t="str">
        <f t="shared" si="2"/>
        <v>No</v>
      </c>
      <c r="G13" s="8">
        <v>84.934099669999995</v>
      </c>
      <c r="H13" s="9" t="str">
        <f t="shared" si="3"/>
        <v>No</v>
      </c>
      <c r="I13" s="10" t="s">
        <v>217</v>
      </c>
      <c r="J13" s="10">
        <v>1299</v>
      </c>
      <c r="K13" s="9" t="str">
        <f t="shared" si="0"/>
        <v>No</v>
      </c>
    </row>
    <row r="14" spans="1:11" x14ac:dyDescent="0.25">
      <c r="A14" s="87" t="s">
        <v>13</v>
      </c>
      <c r="B14" s="33" t="s">
        <v>217</v>
      </c>
      <c r="C14" s="34">
        <v>90965</v>
      </c>
      <c r="D14" s="9" t="str">
        <f>IF($B14="N/A","N/A",IF(C14&gt;15,"No",IF(C14&lt;-15,"No","Yes")))</f>
        <v>N/A</v>
      </c>
      <c r="E14" s="34">
        <v>87706</v>
      </c>
      <c r="F14" s="9" t="str">
        <f>IF($B14="N/A","N/A",IF(E14&gt;15,"No",IF(E14&lt;-15,"No","Yes")))</f>
        <v>N/A</v>
      </c>
      <c r="G14" s="34">
        <v>86646</v>
      </c>
      <c r="H14" s="9" t="str">
        <f>IF($B14="N/A","N/A",IF(G14&gt;15,"No",IF(G14&lt;-15,"No","Yes")))</f>
        <v>N/A</v>
      </c>
      <c r="I14" s="10">
        <v>-3.58</v>
      </c>
      <c r="J14" s="10">
        <v>-1.21</v>
      </c>
      <c r="K14" s="9" t="str">
        <f t="shared" si="0"/>
        <v>Yes</v>
      </c>
    </row>
    <row r="15" spans="1:11" x14ac:dyDescent="0.25">
      <c r="A15" s="87" t="s">
        <v>442</v>
      </c>
      <c r="B15" s="33" t="s">
        <v>219</v>
      </c>
      <c r="C15" s="8">
        <v>0.18468641790000001</v>
      </c>
      <c r="D15" s="9" t="str">
        <f>IF($B15="N/A","N/A",IF(C15&gt;20,"No",IF(C15&lt;5,"No","Yes")))</f>
        <v>No</v>
      </c>
      <c r="E15" s="8">
        <v>0.16874558179999999</v>
      </c>
      <c r="F15" s="9" t="str">
        <f>IF($B15="N/A","N/A",IF(E15&gt;20,"No",IF(E15&lt;5,"No","Yes")))</f>
        <v>No</v>
      </c>
      <c r="G15" s="8">
        <v>0.2238995453</v>
      </c>
      <c r="H15" s="9" t="str">
        <f>IF($B15="N/A","N/A",IF(G15&gt;20,"No",IF(G15&lt;5,"No","Yes")))</f>
        <v>No</v>
      </c>
      <c r="I15" s="10">
        <v>-8.6300000000000008</v>
      </c>
      <c r="J15" s="10">
        <v>32.68</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99.776100455000005</v>
      </c>
      <c r="H16" s="9" t="str">
        <f>IF($B16="N/A","N/A",IF(G16&gt;15,"No",IF(G16&lt;-15,"No","Yes")))</f>
        <v>N/A</v>
      </c>
      <c r="I16" s="10" t="s">
        <v>217</v>
      </c>
      <c r="J16" s="10" t="s">
        <v>217</v>
      </c>
      <c r="K16" s="9" t="str">
        <f t="shared" si="0"/>
        <v>N/A</v>
      </c>
    </row>
    <row r="17" spans="1:11" x14ac:dyDescent="0.25">
      <c r="A17" s="87" t="s">
        <v>444</v>
      </c>
      <c r="B17" s="33" t="s">
        <v>239</v>
      </c>
      <c r="C17" s="8">
        <v>48.680261639000001</v>
      </c>
      <c r="D17" s="9" t="str">
        <f>IF($B17="N/A","N/A",IF(C17&gt;1,"Yes","No"))</f>
        <v>Yes</v>
      </c>
      <c r="E17" s="8">
        <v>53.059083757000003</v>
      </c>
      <c r="F17" s="9" t="str">
        <f>IF($B17="N/A","N/A",IF(E17&gt;1,"Yes","No"))</f>
        <v>Yes</v>
      </c>
      <c r="G17" s="8">
        <v>45.831313621</v>
      </c>
      <c r="H17" s="9" t="str">
        <f>IF($B17="N/A","N/A",IF(G17&gt;1,"Yes","No"))</f>
        <v>Yes</v>
      </c>
      <c r="I17" s="10">
        <v>8.9949999999999992</v>
      </c>
      <c r="J17" s="10">
        <v>-13.6</v>
      </c>
      <c r="K17" s="9" t="str">
        <f t="shared" si="0"/>
        <v>Yes</v>
      </c>
    </row>
    <row r="18" spans="1:11" x14ac:dyDescent="0.25">
      <c r="A18" s="87" t="s">
        <v>856</v>
      </c>
      <c r="B18" s="33" t="s">
        <v>217</v>
      </c>
      <c r="C18" s="88">
        <v>4551.8231561000002</v>
      </c>
      <c r="D18" s="9" t="str">
        <f>IF($B18="N/A","N/A",IF(C18&gt;15,"No",IF(C18&lt;-15,"No","Yes")))</f>
        <v>N/A</v>
      </c>
      <c r="E18" s="88">
        <v>4812.7550068999999</v>
      </c>
      <c r="F18" s="9" t="str">
        <f>IF($B18="N/A","N/A",IF(E18&gt;15,"No",IF(E18&lt;-15,"No","Yes")))</f>
        <v>N/A</v>
      </c>
      <c r="G18" s="88">
        <v>5059.3703255999999</v>
      </c>
      <c r="H18" s="9" t="str">
        <f>IF($B18="N/A","N/A",IF(G18&gt;15,"No",IF(G18&lt;-15,"No","Yes")))</f>
        <v>N/A</v>
      </c>
      <c r="I18" s="10">
        <v>5.7320000000000002</v>
      </c>
      <c r="J18" s="10">
        <v>5.1239999999999997</v>
      </c>
      <c r="K18" s="9" t="str">
        <f t="shared" si="0"/>
        <v>Yes</v>
      </c>
    </row>
    <row r="19" spans="1:11" x14ac:dyDescent="0.25">
      <c r="A19" s="3" t="s">
        <v>131</v>
      </c>
      <c r="B19" s="33" t="s">
        <v>217</v>
      </c>
      <c r="C19" s="34">
        <v>11</v>
      </c>
      <c r="D19" s="33" t="s">
        <v>217</v>
      </c>
      <c r="E19" s="34">
        <v>11</v>
      </c>
      <c r="F19" s="33" t="s">
        <v>217</v>
      </c>
      <c r="G19" s="34">
        <v>16</v>
      </c>
      <c r="H19" s="9" t="str">
        <f>IF($B19="N/A","N/A",IF(G19&gt;15,"No",IF(G19&lt;-15,"No","Yes")))</f>
        <v>N/A</v>
      </c>
      <c r="I19" s="10">
        <v>-42.9</v>
      </c>
      <c r="J19" s="10">
        <v>300</v>
      </c>
      <c r="K19" s="9" t="str">
        <f t="shared" si="0"/>
        <v>No</v>
      </c>
    </row>
    <row r="20" spans="1:11" x14ac:dyDescent="0.25">
      <c r="A20" s="3" t="s">
        <v>350</v>
      </c>
      <c r="B20" s="28" t="s">
        <v>217</v>
      </c>
      <c r="C20" s="8" t="s">
        <v>217</v>
      </c>
      <c r="D20" s="33" t="s">
        <v>217</v>
      </c>
      <c r="E20" s="8" t="s">
        <v>217</v>
      </c>
      <c r="F20" s="33" t="s">
        <v>217</v>
      </c>
      <c r="G20" s="8">
        <v>1.8465941900000001E-2</v>
      </c>
      <c r="H20" s="9" t="str">
        <f>IF($B20="N/A","N/A",IF(G20&gt;15,"No",IF(G20&lt;-15,"No","Yes")))</f>
        <v>N/A</v>
      </c>
      <c r="I20" s="10" t="s">
        <v>217</v>
      </c>
      <c r="J20" s="10" t="s">
        <v>217</v>
      </c>
      <c r="K20" s="9" t="str">
        <f t="shared" si="0"/>
        <v>N/A</v>
      </c>
    </row>
    <row r="21" spans="1:11" ht="25" x14ac:dyDescent="0.25">
      <c r="A21" s="3" t="s">
        <v>835</v>
      </c>
      <c r="B21" s="33" t="s">
        <v>217</v>
      </c>
      <c r="C21" s="88">
        <v>3365</v>
      </c>
      <c r="D21" s="9" t="str">
        <f>IF($B21="N/A","N/A",IF(C21&gt;60,"No",IF(C21&lt;15,"No","Yes")))</f>
        <v>N/A</v>
      </c>
      <c r="E21" s="88">
        <v>3451.25</v>
      </c>
      <c r="F21" s="9" t="str">
        <f>IF($B21="N/A","N/A",IF(E21&gt;60,"No",IF(E21&lt;15,"No","Yes")))</f>
        <v>N/A</v>
      </c>
      <c r="G21" s="88">
        <v>3820.875</v>
      </c>
      <c r="H21" s="9" t="str">
        <f>IF($B21="N/A","N/A",IF(G21&gt;60,"No",IF(G21&lt;15,"No","Yes")))</f>
        <v>N/A</v>
      </c>
      <c r="I21" s="10">
        <v>2.5630000000000002</v>
      </c>
      <c r="J21" s="10">
        <v>10.71</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90797</v>
      </c>
      <c r="D6" s="9" t="str">
        <f>IF($B6="N/A","N/A",IF(C6&gt;15,"No",IF(C6&lt;-15,"No","Yes")))</f>
        <v>N/A</v>
      </c>
      <c r="E6" s="34">
        <v>87558</v>
      </c>
      <c r="F6" s="9" t="str">
        <f>IF($B6="N/A","N/A",IF(E6&gt;15,"No",IF(E6&lt;-15,"No","Yes")))</f>
        <v>N/A</v>
      </c>
      <c r="G6" s="34">
        <v>86452</v>
      </c>
      <c r="H6" s="9" t="str">
        <f>IF($B6="N/A","N/A",IF(G6&gt;15,"No",IF(G6&lt;-15,"No","Yes")))</f>
        <v>N/A</v>
      </c>
      <c r="I6" s="10">
        <v>-3.57</v>
      </c>
      <c r="J6" s="10">
        <v>-1.26</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209.12710387999999</v>
      </c>
      <c r="D9" s="9" t="str">
        <f>IF($B9="N/A","N/A",IF(C9&gt;100,"No",IF(C9&lt;50,"No","Yes")))</f>
        <v>No</v>
      </c>
      <c r="E9" s="35">
        <v>206.86350818</v>
      </c>
      <c r="F9" s="9" t="str">
        <f>IF($B9="N/A","N/A",IF(E9&gt;100,"No",IF(E9&lt;50,"No","Yes")))</f>
        <v>No</v>
      </c>
      <c r="G9" s="35">
        <v>207.82376305</v>
      </c>
      <c r="H9" s="9" t="str">
        <f>IF($B9="N/A","N/A",IF(G9&gt;100,"No",IF(G9&lt;50,"No","Yes")))</f>
        <v>No</v>
      </c>
      <c r="I9" s="10">
        <v>-1.08</v>
      </c>
      <c r="J9" s="10">
        <v>0.4642</v>
      </c>
      <c r="K9" s="9" t="str">
        <f t="shared" si="0"/>
        <v>Yes</v>
      </c>
    </row>
    <row r="10" spans="1:11" ht="25" x14ac:dyDescent="0.25">
      <c r="A10" s="69" t="s">
        <v>838</v>
      </c>
      <c r="B10" s="33" t="s">
        <v>217</v>
      </c>
      <c r="C10" s="35">
        <v>663.45223153999996</v>
      </c>
      <c r="D10" s="9" t="str">
        <f>IF($B10="N/A","N/A",IF(C10&gt;15,"No",IF(C10&lt;-15,"No","Yes")))</f>
        <v>N/A</v>
      </c>
      <c r="E10" s="35">
        <v>771.22457356999996</v>
      </c>
      <c r="F10" s="9" t="str">
        <f>IF($B10="N/A","N/A",IF(E10&gt;15,"No",IF(E10&lt;-15,"No","Yes")))</f>
        <v>N/A</v>
      </c>
      <c r="G10" s="35">
        <v>763.90748712000004</v>
      </c>
      <c r="H10" s="9" t="str">
        <f>IF($B10="N/A","N/A",IF(G10&gt;15,"No",IF(G10&lt;-15,"No","Yes")))</f>
        <v>N/A</v>
      </c>
      <c r="I10" s="10">
        <v>16.239999999999998</v>
      </c>
      <c r="J10" s="10">
        <v>-0.94899999999999995</v>
      </c>
      <c r="K10" s="9" t="str">
        <f t="shared" si="0"/>
        <v>Yes</v>
      </c>
    </row>
    <row r="11" spans="1:11" ht="25" x14ac:dyDescent="0.25">
      <c r="A11" s="69" t="s">
        <v>839</v>
      </c>
      <c r="B11" s="33" t="s">
        <v>217</v>
      </c>
      <c r="C11" s="35">
        <v>332.15148063999999</v>
      </c>
      <c r="D11" s="9" t="str">
        <f>IF($B11="N/A","N/A",IF(C11&gt;15,"No",IF(C11&lt;-15,"No","Yes")))</f>
        <v>N/A</v>
      </c>
      <c r="E11" s="35">
        <v>377.84006462000002</v>
      </c>
      <c r="F11" s="9" t="str">
        <f>IF($B11="N/A","N/A",IF(E11&gt;15,"No",IF(E11&lt;-15,"No","Yes")))</f>
        <v>N/A</v>
      </c>
      <c r="G11" s="35">
        <v>385.36088710000001</v>
      </c>
      <c r="H11" s="9" t="str">
        <f>IF($B11="N/A","N/A",IF(G11&gt;15,"No",IF(G11&lt;-15,"No","Yes")))</f>
        <v>N/A</v>
      </c>
      <c r="I11" s="10">
        <v>13.76</v>
      </c>
      <c r="J11" s="10">
        <v>1.99</v>
      </c>
      <c r="K11" s="9" t="str">
        <f t="shared" si="0"/>
        <v>Yes</v>
      </c>
    </row>
    <row r="12" spans="1:11" ht="25" x14ac:dyDescent="0.25">
      <c r="A12" s="69" t="s">
        <v>840</v>
      </c>
      <c r="B12" s="33" t="s">
        <v>217</v>
      </c>
      <c r="C12" s="35">
        <v>719.61324245000003</v>
      </c>
      <c r="D12" s="9" t="str">
        <f>IF($B12="N/A","N/A",IF(C12&gt;15,"No",IF(C12&lt;-15,"No","Yes")))</f>
        <v>N/A</v>
      </c>
      <c r="E12" s="35">
        <v>622.16102406000005</v>
      </c>
      <c r="F12" s="9" t="str">
        <f>IF($B12="N/A","N/A",IF(E12&gt;15,"No",IF(E12&lt;-15,"No","Yes")))</f>
        <v>N/A</v>
      </c>
      <c r="G12" s="35">
        <v>628.17551228000002</v>
      </c>
      <c r="H12" s="9" t="str">
        <f>IF($B12="N/A","N/A",IF(G12&gt;15,"No",IF(G12&lt;-15,"No","Yes")))</f>
        <v>N/A</v>
      </c>
      <c r="I12" s="10">
        <v>-13.5</v>
      </c>
      <c r="J12" s="10">
        <v>0.9667</v>
      </c>
      <c r="K12" s="9" t="str">
        <f t="shared" si="0"/>
        <v>Yes</v>
      </c>
    </row>
    <row r="13" spans="1:11" x14ac:dyDescent="0.25">
      <c r="A13" s="69" t="s">
        <v>655</v>
      </c>
      <c r="B13" s="33" t="s">
        <v>241</v>
      </c>
      <c r="C13" s="8">
        <v>98.666255492999994</v>
      </c>
      <c r="D13" s="9" t="str">
        <f>IF($B13="N/A","N/A",IF(C13&gt;99,"No",IF(C13&lt;75,"No","Yes")))</f>
        <v>Yes</v>
      </c>
      <c r="E13" s="8">
        <v>98.877315608000004</v>
      </c>
      <c r="F13" s="9" t="str">
        <f>IF($B13="N/A","N/A",IF(E13&gt;99,"No",IF(E13&lt;75,"No","Yes")))</f>
        <v>Yes</v>
      </c>
      <c r="G13" s="8">
        <v>98.844445472999993</v>
      </c>
      <c r="H13" s="9" t="str">
        <f>IF($B13="N/A","N/A",IF(G13&gt;99,"No",IF(G13&lt;75,"No","Yes")))</f>
        <v>Yes</v>
      </c>
      <c r="I13" s="10">
        <v>0.21390000000000001</v>
      </c>
      <c r="J13" s="10">
        <v>-3.3000000000000002E-2</v>
      </c>
      <c r="K13" s="9" t="str">
        <f t="shared" ref="K13:K24" si="1">IF(J13="Div by 0", "N/A", IF(J13="N/A","N/A", IF(J13&gt;30, "No", IF(J13&lt;-30, "No", "Yes"))))</f>
        <v>Yes</v>
      </c>
    </row>
    <row r="14" spans="1:11" x14ac:dyDescent="0.25">
      <c r="A14" s="69" t="s">
        <v>495</v>
      </c>
      <c r="B14" s="33" t="s">
        <v>217</v>
      </c>
      <c r="C14" s="9">
        <v>99.998883754000005</v>
      </c>
      <c r="D14" s="9" t="str">
        <f>IF($B14="N/A","N/A",IF(C14&gt;15,"No",IF(C14&lt;-15,"No","Yes")))</f>
        <v>N/A</v>
      </c>
      <c r="E14" s="9">
        <v>100</v>
      </c>
      <c r="F14" s="9" t="str">
        <f>IF($B14="N/A","N/A",IF(E14&gt;15,"No",IF(E14&lt;-15,"No","Yes")))</f>
        <v>N/A</v>
      </c>
      <c r="G14" s="9">
        <v>98.074965186</v>
      </c>
      <c r="H14" s="9" t="str">
        <f>IF($B14="N/A","N/A",IF(G14&gt;15,"No",IF(G14&lt;-15,"No","Yes")))</f>
        <v>N/A</v>
      </c>
      <c r="I14" s="10">
        <v>1.1000000000000001E-3</v>
      </c>
      <c r="J14" s="10">
        <v>-1.93</v>
      </c>
      <c r="K14" s="9" t="str">
        <f t="shared" si="1"/>
        <v>Yes</v>
      </c>
    </row>
    <row r="15" spans="1:11" x14ac:dyDescent="0.25">
      <c r="A15" s="69" t="s">
        <v>841</v>
      </c>
      <c r="B15" s="33" t="s">
        <v>217</v>
      </c>
      <c r="C15" s="34">
        <v>27.287246749000001</v>
      </c>
      <c r="D15" s="9" t="str">
        <f>IF($B15="N/A","N/A",IF(C15&gt;15,"No",IF(C15&lt;-15,"No","Yes")))</f>
        <v>N/A</v>
      </c>
      <c r="E15" s="10">
        <v>27.636211376999999</v>
      </c>
      <c r="F15" s="9" t="str">
        <f>IF($B15="N/A","N/A",IF(E15&gt;15,"No",IF(E15&lt;-15,"No","Yes")))</f>
        <v>N/A</v>
      </c>
      <c r="G15" s="10">
        <v>27.659185280999999</v>
      </c>
      <c r="H15" s="9" t="str">
        <f>IF($B15="N/A","N/A",IF(G15&gt;15,"No",IF(G15&lt;-15,"No","Yes")))</f>
        <v>N/A</v>
      </c>
      <c r="I15" s="10">
        <v>1.2789999999999999</v>
      </c>
      <c r="J15" s="10">
        <v>8.3099999999999993E-2</v>
      </c>
      <c r="K15" s="9" t="str">
        <f t="shared" si="1"/>
        <v>Yes</v>
      </c>
    </row>
    <row r="16" spans="1:11" x14ac:dyDescent="0.25">
      <c r="A16" s="66" t="s">
        <v>656</v>
      </c>
      <c r="B16" s="49" t="s">
        <v>242</v>
      </c>
      <c r="C16" s="9">
        <v>0.55067898719999997</v>
      </c>
      <c r="D16" s="9" t="str">
        <f>IF($B16="N/A","N/A",IF(C16&gt;20,"No",IF(C16&lt;=0,"No","Yes")))</f>
        <v>Yes</v>
      </c>
      <c r="E16" s="9">
        <v>0.56191324610000004</v>
      </c>
      <c r="F16" s="9" t="str">
        <f>IF($B16="N/A","N/A",IF(E16&gt;20,"No",IF(E16&lt;=0,"No","Yes")))</f>
        <v>Yes</v>
      </c>
      <c r="G16" s="9">
        <v>0.55522139449999997</v>
      </c>
      <c r="H16" s="9" t="str">
        <f>IF($B16="N/A","N/A",IF(G16&gt;20,"No",IF(G16&lt;=0,"No","Yes")))</f>
        <v>Yes</v>
      </c>
      <c r="I16" s="10">
        <v>2.04</v>
      </c>
      <c r="J16" s="10">
        <v>-1.19</v>
      </c>
      <c r="K16" s="9" t="str">
        <f t="shared" si="1"/>
        <v>Yes</v>
      </c>
    </row>
    <row r="17" spans="1:11" x14ac:dyDescent="0.25">
      <c r="A17" s="66" t="s">
        <v>370</v>
      </c>
      <c r="B17" s="33" t="s">
        <v>217</v>
      </c>
      <c r="C17" s="9">
        <v>100</v>
      </c>
      <c r="D17" s="9" t="str">
        <f>IF($B17="N/A","N/A",IF(C17&gt;15,"No",IF(C17&lt;-15,"No","Yes")))</f>
        <v>N/A</v>
      </c>
      <c r="E17" s="9">
        <v>100</v>
      </c>
      <c r="F17" s="9" t="str">
        <f>IF($B17="N/A","N/A",IF(E17&gt;15,"No",IF(E17&lt;-15,"No","Yes")))</f>
        <v>N/A</v>
      </c>
      <c r="G17" s="9">
        <v>99.583333332999999</v>
      </c>
      <c r="H17" s="9" t="str">
        <f>IF($B17="N/A","N/A",IF(G17&gt;15,"No",IF(G17&lt;-15,"No","Yes")))</f>
        <v>N/A</v>
      </c>
      <c r="I17" s="10">
        <v>0</v>
      </c>
      <c r="J17" s="10">
        <v>-0.41699999999999998</v>
      </c>
      <c r="K17" s="9" t="str">
        <f t="shared" si="1"/>
        <v>Yes</v>
      </c>
    </row>
    <row r="18" spans="1:11" x14ac:dyDescent="0.25">
      <c r="A18" s="66" t="s">
        <v>842</v>
      </c>
      <c r="B18" s="33" t="s">
        <v>217</v>
      </c>
      <c r="C18" s="10">
        <v>28.366</v>
      </c>
      <c r="D18" s="9" t="str">
        <f>IF($B18="N/A","N/A",IF(C18&gt;15,"No",IF(C18&lt;-15,"No","Yes")))</f>
        <v>N/A</v>
      </c>
      <c r="E18" s="10">
        <v>28.717479675</v>
      </c>
      <c r="F18" s="9" t="str">
        <f>IF($B18="N/A","N/A",IF(E18&gt;15,"No",IF(E18&lt;-15,"No","Yes")))</f>
        <v>N/A</v>
      </c>
      <c r="G18" s="10">
        <v>29.646443515000001</v>
      </c>
      <c r="H18" s="9" t="str">
        <f>IF($B18="N/A","N/A",IF(G18&gt;15,"No",IF(G18&lt;-15,"No","Yes")))</f>
        <v>N/A</v>
      </c>
      <c r="I18" s="10">
        <v>1.2390000000000001</v>
      </c>
      <c r="J18" s="10">
        <v>3.2349999999999999</v>
      </c>
      <c r="K18" s="9" t="str">
        <f t="shared" si="1"/>
        <v>Yes</v>
      </c>
    </row>
    <row r="19" spans="1:11" x14ac:dyDescent="0.25">
      <c r="A19" s="69" t="s">
        <v>657</v>
      </c>
      <c r="B19" s="49" t="s">
        <v>243</v>
      </c>
      <c r="C19" s="9">
        <v>0.20154850930000001</v>
      </c>
      <c r="D19" s="9" t="str">
        <f>IF($B19="N/A","N/A",IF(C19&gt;10,"No",IF(C19&lt;=0,"No","Yes")))</f>
        <v>Yes</v>
      </c>
      <c r="E19" s="9">
        <v>0.16903081389999999</v>
      </c>
      <c r="F19" s="9" t="str">
        <f>IF($B19="N/A","N/A",IF(E19&gt;10,"No",IF(E19&lt;=0,"No","Yes")))</f>
        <v>Yes</v>
      </c>
      <c r="G19" s="9">
        <v>0.19895433300000001</v>
      </c>
      <c r="H19" s="9" t="str">
        <f>IF($B19="N/A","N/A",IF(G19&gt;10,"No",IF(G19&lt;=0,"No","Yes")))</f>
        <v>Yes</v>
      </c>
      <c r="I19" s="10">
        <v>-16.100000000000001</v>
      </c>
      <c r="J19" s="10">
        <v>17.7</v>
      </c>
      <c r="K19" s="9" t="str">
        <f t="shared" si="1"/>
        <v>Yes</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4.7978142077000001</v>
      </c>
      <c r="D21" s="9" t="str">
        <f>IF($B21="N/A","N/A",IF(C21&gt;15,"No",IF(C21&lt;-15,"No","Yes")))</f>
        <v>N/A</v>
      </c>
      <c r="E21" s="10">
        <v>4.1824324323999997</v>
      </c>
      <c r="F21" s="9" t="str">
        <f>IF($B21="N/A","N/A",IF(E21&gt;15,"No",IF(E21&lt;-15,"No","Yes")))</f>
        <v>N/A</v>
      </c>
      <c r="G21" s="10">
        <v>2.8837209302</v>
      </c>
      <c r="H21" s="9" t="str">
        <f>IF($B21="N/A","N/A",IF(G21&gt;15,"No",IF(G21&lt;-15,"No","Yes")))</f>
        <v>N/A</v>
      </c>
      <c r="I21" s="10">
        <v>-12.8</v>
      </c>
      <c r="J21" s="10">
        <v>-31.1</v>
      </c>
      <c r="K21" s="9" t="str">
        <f t="shared" si="1"/>
        <v>No</v>
      </c>
    </row>
    <row r="22" spans="1:11" x14ac:dyDescent="0.25">
      <c r="A22" s="69" t="s">
        <v>1719</v>
      </c>
      <c r="B22" s="49" t="s">
        <v>228</v>
      </c>
      <c r="C22" s="9">
        <v>0.58151701050000004</v>
      </c>
      <c r="D22" s="9" t="str">
        <f>IF($B22="N/A","N/A",IF(C22&gt;5,"No",IF(C22&lt;=0,"No","Yes")))</f>
        <v>Yes</v>
      </c>
      <c r="E22" s="9">
        <v>0.39174033209999998</v>
      </c>
      <c r="F22" s="9" t="str">
        <f>IF($B22="N/A","N/A",IF(E22&gt;5,"No",IF(E22&lt;=0,"No","Yes")))</f>
        <v>Yes</v>
      </c>
      <c r="G22" s="9">
        <v>0.40137879980000002</v>
      </c>
      <c r="H22" s="9" t="str">
        <f>IF($B22="N/A","N/A",IF(G22&gt;5,"No",IF(G22&lt;=0,"No","Yes")))</f>
        <v>Yes</v>
      </c>
      <c r="I22" s="10">
        <v>-32.6</v>
      </c>
      <c r="J22" s="10">
        <v>2.46</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19.450757576000001</v>
      </c>
      <c r="D24" s="9" t="str">
        <f>IF($B24="N/A","N/A",IF(C24&gt;15,"No",IF(C24&lt;-15,"No","Yes")))</f>
        <v>N/A</v>
      </c>
      <c r="E24" s="10">
        <v>20.839650146</v>
      </c>
      <c r="F24" s="9" t="str">
        <f>IF($B24="N/A","N/A",IF(E24&gt;15,"No",IF(E24&lt;-15,"No","Yes")))</f>
        <v>N/A</v>
      </c>
      <c r="G24" s="10">
        <v>22.642651297</v>
      </c>
      <c r="H24" s="9" t="str">
        <f>IF($B24="N/A","N/A",IF(G24&gt;15,"No",IF(G24&lt;-15,"No","Yes")))</f>
        <v>N/A</v>
      </c>
      <c r="I24" s="10">
        <v>7.141</v>
      </c>
      <c r="J24" s="10">
        <v>8.6519999999999992</v>
      </c>
      <c r="K24" s="9" t="str">
        <f t="shared" si="1"/>
        <v>Yes</v>
      </c>
    </row>
    <row r="25" spans="1:11" x14ac:dyDescent="0.25">
      <c r="A25" s="69" t="s">
        <v>15</v>
      </c>
      <c r="B25" s="33" t="s">
        <v>244</v>
      </c>
      <c r="C25" s="9">
        <v>0</v>
      </c>
      <c r="D25" s="9" t="str">
        <f>IF($B25="N/A","N/A",IF(C25&gt;20,"No",IF(C25&lt;1,"No","Yes")))</f>
        <v>No</v>
      </c>
      <c r="E25" s="9">
        <v>0</v>
      </c>
      <c r="F25" s="9" t="str">
        <f>IF($B25="N/A","N/A",IF(E25&gt;20,"No",IF(E25&lt;1,"No","Yes")))</f>
        <v>No</v>
      </c>
      <c r="G25" s="9">
        <v>0</v>
      </c>
      <c r="H25" s="9" t="str">
        <f>IF($B25="N/A","N/A",IF(G25&gt;20,"No",IF(G25&lt;1,"No","Yes")))</f>
        <v>No</v>
      </c>
      <c r="I25" s="10" t="s">
        <v>1742</v>
      </c>
      <c r="J25" s="10" t="s">
        <v>1742</v>
      </c>
      <c r="K25" s="9" t="str">
        <f t="shared" ref="K25:K34" si="2">IF(J25="Div by 0", "N/A", IF(J25="N/A","N/A", IF(J25&gt;30, "No", IF(J25&lt;-30, "No", "Yes"))))</f>
        <v>N/A</v>
      </c>
    </row>
    <row r="26" spans="1:11" x14ac:dyDescent="0.25">
      <c r="A26" s="69" t="s">
        <v>163</v>
      </c>
      <c r="B26" s="33" t="s">
        <v>218</v>
      </c>
      <c r="C26" s="9">
        <v>97.670627883999998</v>
      </c>
      <c r="D26" s="9" t="str">
        <f>IF($B26="N/A","N/A",IF(C26&gt;100,"No",IF(C26&lt;95,"No","Yes")))</f>
        <v>Yes</v>
      </c>
      <c r="E26" s="9">
        <v>97.547911099000004</v>
      </c>
      <c r="F26" s="9" t="str">
        <f>IF($B26="N/A","N/A",IF(E26&gt;100,"No",IF(E26&lt;95,"No","Yes")))</f>
        <v>Yes</v>
      </c>
      <c r="G26" s="9">
        <v>98.022023782000005</v>
      </c>
      <c r="H26" s="9" t="str">
        <f>IF($B26="N/A","N/A",IF(G26&gt;100,"No",IF(G26&lt;95,"No","Yes")))</f>
        <v>Yes</v>
      </c>
      <c r="I26" s="10">
        <v>-0.126</v>
      </c>
      <c r="J26" s="10">
        <v>0.48599999999999999</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23.816866195999999</v>
      </c>
      <c r="D28" s="9" t="str">
        <f>IF($B28="N/A","N/A",IF(C28&gt;30,"No",IF(C28&lt;5,"No","Yes")))</f>
        <v>Yes</v>
      </c>
      <c r="E28" s="9">
        <v>24.235363986999999</v>
      </c>
      <c r="F28" s="9" t="str">
        <f>IF($B28="N/A","N/A",IF(E28&gt;30,"No",IF(E28&lt;5,"No","Yes")))</f>
        <v>Yes</v>
      </c>
      <c r="G28" s="9">
        <v>19.491741082000001</v>
      </c>
      <c r="H28" s="9" t="str">
        <f>IF($B28="N/A","N/A",IF(G28&gt;30,"No",IF(G28&lt;5,"No","Yes")))</f>
        <v>Yes</v>
      </c>
      <c r="I28" s="10">
        <v>1.7569999999999999</v>
      </c>
      <c r="J28" s="10">
        <v>-19.600000000000001</v>
      </c>
      <c r="K28" s="9" t="str">
        <f t="shared" si="2"/>
        <v>Yes</v>
      </c>
    </row>
    <row r="29" spans="1:11" x14ac:dyDescent="0.25">
      <c r="A29" s="69" t="s">
        <v>846</v>
      </c>
      <c r="B29" s="33" t="s">
        <v>231</v>
      </c>
      <c r="C29" s="9">
        <v>47.348480676999998</v>
      </c>
      <c r="D29" s="9" t="str">
        <f>IF($B29="N/A","N/A",IF(C29&gt;75,"No",IF(C29&lt;15,"No","Yes")))</f>
        <v>Yes</v>
      </c>
      <c r="E29" s="9">
        <v>45.681719545999997</v>
      </c>
      <c r="F29" s="9" t="str">
        <f>IF($B29="N/A","N/A",IF(E29&gt;75,"No",IF(E29&lt;15,"No","Yes")))</f>
        <v>Yes</v>
      </c>
      <c r="G29" s="9">
        <v>47.442511451000001</v>
      </c>
      <c r="H29" s="9" t="str">
        <f>IF($B29="N/A","N/A",IF(G29&gt;75,"No",IF(G29&lt;15,"No","Yes")))</f>
        <v>Yes</v>
      </c>
      <c r="I29" s="10">
        <v>-3.52</v>
      </c>
      <c r="J29" s="10">
        <v>3.8540000000000001</v>
      </c>
      <c r="K29" s="9" t="str">
        <f t="shared" si="2"/>
        <v>Yes</v>
      </c>
    </row>
    <row r="30" spans="1:11" x14ac:dyDescent="0.25">
      <c r="A30" s="69" t="s">
        <v>847</v>
      </c>
      <c r="B30" s="33" t="s">
        <v>232</v>
      </c>
      <c r="C30" s="9">
        <v>28.834653126999999</v>
      </c>
      <c r="D30" s="9" t="str">
        <f>IF($B30="N/A","N/A",IF(C30&gt;70,"No",IF(C30&lt;25,"No","Yes")))</f>
        <v>Yes</v>
      </c>
      <c r="E30" s="9">
        <v>30.082916467</v>
      </c>
      <c r="F30" s="9" t="str">
        <f>IF($B30="N/A","N/A",IF(E30&gt;70,"No",IF(E30&lt;25,"No","Yes")))</f>
        <v>Yes</v>
      </c>
      <c r="G30" s="9">
        <v>33.065747467000001</v>
      </c>
      <c r="H30" s="9" t="str">
        <f>IF($B30="N/A","N/A",IF(G30&gt;70,"No",IF(G30&lt;25,"No","Yes")))</f>
        <v>Yes</v>
      </c>
      <c r="I30" s="10">
        <v>4.3289999999999997</v>
      </c>
      <c r="J30" s="10">
        <v>9.9149999999999991</v>
      </c>
      <c r="K30" s="9" t="str">
        <f t="shared" si="2"/>
        <v>Yes</v>
      </c>
    </row>
    <row r="31" spans="1:11" x14ac:dyDescent="0.25">
      <c r="A31" s="69" t="s">
        <v>164</v>
      </c>
      <c r="B31" s="33" t="s">
        <v>218</v>
      </c>
      <c r="C31" s="9">
        <v>99.783032478999999</v>
      </c>
      <c r="D31" s="9" t="str">
        <f>IF($B31="N/A","N/A",IF(C31&gt;100,"No",IF(C31&lt;95,"No","Yes")))</f>
        <v>Yes</v>
      </c>
      <c r="E31" s="9">
        <v>99.830969186000004</v>
      </c>
      <c r="F31" s="9" t="str">
        <f>IF($B31="N/A","N/A",IF(E31&gt;100,"No",IF(E31&lt;95,"No","Yes")))</f>
        <v>Yes</v>
      </c>
      <c r="G31" s="9">
        <v>99.599777911000004</v>
      </c>
      <c r="H31" s="9" t="str">
        <f>IF($B31="N/A","N/A",IF(G31&gt;100,"No",IF(G31&lt;95,"No","Yes")))</f>
        <v>Yes</v>
      </c>
      <c r="I31" s="10">
        <v>4.8000000000000001E-2</v>
      </c>
      <c r="J31" s="10">
        <v>-0.23200000000000001</v>
      </c>
      <c r="K31" s="9" t="str">
        <f t="shared" si="2"/>
        <v>Yes</v>
      </c>
    </row>
    <row r="32" spans="1:11" x14ac:dyDescent="0.25">
      <c r="A32" s="27" t="s">
        <v>373</v>
      </c>
      <c r="B32" s="33" t="s">
        <v>245</v>
      </c>
      <c r="C32" s="9">
        <v>1.1167769860000001</v>
      </c>
      <c r="D32" s="9" t="str">
        <f>IF($B32="N/A","N/A",IF(C32&gt;5,"No",IF(C32&lt;1,"No","Yes")))</f>
        <v>Yes</v>
      </c>
      <c r="E32" s="9">
        <v>1.0655793873999999</v>
      </c>
      <c r="F32" s="9" t="str">
        <f>IF($B32="N/A","N/A",IF(E32&gt;5,"No",IF(E32&lt;1,"No","Yes")))</f>
        <v>Yes</v>
      </c>
      <c r="G32" s="9">
        <v>1.1046592329</v>
      </c>
      <c r="H32" s="9" t="str">
        <f>IF($B32="N/A","N/A",IF(G32&gt;5,"No",IF(G32&lt;1,"No","Yes")))</f>
        <v>Yes</v>
      </c>
      <c r="I32" s="10">
        <v>-4.58</v>
      </c>
      <c r="J32" s="10">
        <v>3.6669999999999998</v>
      </c>
      <c r="K32" s="9" t="str">
        <f t="shared" si="2"/>
        <v>Yes</v>
      </c>
    </row>
    <row r="33" spans="1:11" x14ac:dyDescent="0.25">
      <c r="A33" s="27" t="s">
        <v>375</v>
      </c>
      <c r="B33" s="33" t="s">
        <v>246</v>
      </c>
      <c r="C33" s="9">
        <v>92.859896251999999</v>
      </c>
      <c r="D33" s="9" t="str">
        <f>IF($B33="N/A","N/A",IF(C33&gt;98,"No",IF(C33&lt;8,"No","Yes")))</f>
        <v>Yes</v>
      </c>
      <c r="E33" s="9">
        <v>93.020626328000006</v>
      </c>
      <c r="F33" s="9" t="str">
        <f>IF($B33="N/A","N/A",IF(E33&gt;98,"No",IF(E33&lt;8,"No","Yes")))</f>
        <v>Yes</v>
      </c>
      <c r="G33" s="9">
        <v>93.023874520000007</v>
      </c>
      <c r="H33" s="9" t="str">
        <f>IF($B33="N/A","N/A",IF(G33&gt;98,"No",IF(G33&lt;8,"No","Yes")))</f>
        <v>Yes</v>
      </c>
      <c r="I33" s="10">
        <v>0.1731</v>
      </c>
      <c r="J33" s="10">
        <v>3.5000000000000001E-3</v>
      </c>
      <c r="K33" s="9" t="str">
        <f t="shared" si="2"/>
        <v>Yes</v>
      </c>
    </row>
    <row r="34" spans="1:11" x14ac:dyDescent="0.25">
      <c r="A34" s="27" t="s">
        <v>376</v>
      </c>
      <c r="B34" s="49" t="s">
        <v>228</v>
      </c>
      <c r="C34" s="9">
        <v>0.36565084749999999</v>
      </c>
      <c r="D34" s="9" t="str">
        <f>IF($B34="N/A","N/A",IF(C34&gt;5,"No",IF(C34&lt;=0,"No","Yes")))</f>
        <v>Yes</v>
      </c>
      <c r="E34" s="9">
        <v>0.32435642660000003</v>
      </c>
      <c r="F34" s="9" t="str">
        <f>IF($B34="N/A","N/A",IF(E34&gt;5,"No",IF(E34&lt;=0,"No","Yes")))</f>
        <v>Yes</v>
      </c>
      <c r="G34" s="9">
        <v>0.3481700828</v>
      </c>
      <c r="H34" s="9" t="str">
        <f>IF($B34="N/A","N/A",IF(G34&gt;5,"No",IF(G34&lt;=0,"No","Yes")))</f>
        <v>Yes</v>
      </c>
      <c r="I34" s="10">
        <v>-11.3</v>
      </c>
      <c r="J34" s="10">
        <v>7.3419999999999996</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168</v>
      </c>
      <c r="D6" s="9" t="str">
        <f>IF($B6="N/A","N/A",IF(C6&gt;15,"No",IF(C6&lt;-15,"No","Yes")))</f>
        <v>N/A</v>
      </c>
      <c r="E6" s="34">
        <v>148</v>
      </c>
      <c r="F6" s="9" t="str">
        <f>IF($B6="N/A","N/A",IF(E6&gt;15,"No",IF(E6&lt;-15,"No","Yes")))</f>
        <v>N/A</v>
      </c>
      <c r="G6" s="34">
        <v>194</v>
      </c>
      <c r="H6" s="9" t="str">
        <f>IF($B6="N/A","N/A",IF(G6&gt;15,"No",IF(G6&lt;-15,"No","Yes")))</f>
        <v>N/A</v>
      </c>
      <c r="I6" s="10">
        <v>-11.9</v>
      </c>
      <c r="J6" s="10">
        <v>31.08</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926.51785714000005</v>
      </c>
      <c r="D9" s="9" t="str">
        <f>IF($B9="N/A","N/A",IF(C9&gt;15,"No",IF(C9&lt;-15,"No","Yes")))</f>
        <v>N/A</v>
      </c>
      <c r="E9" s="35">
        <v>983.14189189000001</v>
      </c>
      <c r="F9" s="9" t="str">
        <f>IF($B9="N/A","N/A",IF(E9&gt;15,"No",IF(E9&lt;-15,"No","Yes")))</f>
        <v>N/A</v>
      </c>
      <c r="G9" s="35">
        <v>675.56701031</v>
      </c>
      <c r="H9" s="9" t="str">
        <f>IF($B9="N/A","N/A",IF(G9&gt;15,"No",IF(G9&lt;-15,"No","Yes")))</f>
        <v>N/A</v>
      </c>
      <c r="I9" s="10">
        <v>6.1109999999999998</v>
      </c>
      <c r="J9" s="10">
        <v>-31.3</v>
      </c>
      <c r="K9" s="9" t="str">
        <f t="shared" si="0"/>
        <v>No</v>
      </c>
    </row>
    <row r="10" spans="1:11" x14ac:dyDescent="0.25">
      <c r="A10" s="69" t="s">
        <v>655</v>
      </c>
      <c r="B10" s="33" t="s">
        <v>241</v>
      </c>
      <c r="C10" s="8">
        <v>64.880952381</v>
      </c>
      <c r="D10" s="9" t="str">
        <f>IF($B10="N/A","N/A",IF(C10&gt;99,"No",IF(C10&lt;75,"No","Yes")))</f>
        <v>No</v>
      </c>
      <c r="E10" s="8">
        <v>52.702702703</v>
      </c>
      <c r="F10" s="9" t="str">
        <f>IF($B10="N/A","N/A",IF(E10&gt;99,"No",IF(E10&lt;75,"No","Yes")))</f>
        <v>No</v>
      </c>
      <c r="G10" s="8">
        <v>69.072164947999994</v>
      </c>
      <c r="H10" s="9" t="str">
        <f>IF($B10="N/A","N/A",IF(G10&gt;99,"No",IF(G10&lt;75,"No","Yes")))</f>
        <v>No</v>
      </c>
      <c r="I10" s="10">
        <v>-18.8</v>
      </c>
      <c r="J10" s="10">
        <v>31.06</v>
      </c>
      <c r="K10" s="9" t="str">
        <f t="shared" si="0"/>
        <v>No</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33.928571429000002</v>
      </c>
      <c r="D12" s="9" t="str">
        <f>IF($B12="N/A","N/A",IF(C12&gt;10,"No",IF(C12&lt;=0,"No","Yes")))</f>
        <v>No</v>
      </c>
      <c r="E12" s="9">
        <v>44.594594594999997</v>
      </c>
      <c r="F12" s="9" t="str">
        <f>IF($B12="N/A","N/A",IF(E12&gt;10,"No",IF(E12&lt;=0,"No","Yes")))</f>
        <v>No</v>
      </c>
      <c r="G12" s="9">
        <v>27.319587629000001</v>
      </c>
      <c r="H12" s="9" t="str">
        <f>IF($B12="N/A","N/A",IF(G12&gt;10,"No",IF(G12&lt;=0,"No","Yes")))</f>
        <v>No</v>
      </c>
      <c r="I12" s="10">
        <v>31.44</v>
      </c>
      <c r="J12" s="10">
        <v>-38.700000000000003</v>
      </c>
      <c r="K12" s="9" t="str">
        <f t="shared" si="0"/>
        <v>No</v>
      </c>
    </row>
    <row r="13" spans="1:11" x14ac:dyDescent="0.25">
      <c r="A13" s="69" t="s">
        <v>658</v>
      </c>
      <c r="B13" s="49" t="s">
        <v>228</v>
      </c>
      <c r="C13" s="9">
        <v>1.1904761905000001</v>
      </c>
      <c r="D13" s="9" t="str">
        <f>IF($B13="N/A","N/A",IF(C13&gt;5,"No",IF(C13&lt;=0,"No","Yes")))</f>
        <v>Yes</v>
      </c>
      <c r="E13" s="9">
        <v>2.7027027026999999</v>
      </c>
      <c r="F13" s="9" t="str">
        <f>IF($B13="N/A","N/A",IF(E13&gt;5,"No",IF(E13&lt;=0,"No","Yes")))</f>
        <v>Yes</v>
      </c>
      <c r="G13" s="9">
        <v>3.6082474226999999</v>
      </c>
      <c r="H13" s="9" t="str">
        <f>IF($B13="N/A","N/A",IF(G13&gt;5,"No",IF(G13&lt;=0,"No","Yes")))</f>
        <v>Yes</v>
      </c>
      <c r="I13" s="10">
        <v>127</v>
      </c>
      <c r="J13" s="10">
        <v>33.51</v>
      </c>
      <c r="K13" s="9" t="str">
        <f t="shared" si="0"/>
        <v>No</v>
      </c>
    </row>
    <row r="14" spans="1:11" x14ac:dyDescent="0.25">
      <c r="A14" s="69" t="s">
        <v>163</v>
      </c>
      <c r="B14" s="33" t="s">
        <v>218</v>
      </c>
      <c r="C14" s="9">
        <v>41.666666667000001</v>
      </c>
      <c r="D14" s="9" t="str">
        <f>IF($B14="N/A","N/A",IF(C14&gt;100,"No",IF(C14&lt;95,"No","Yes")))</f>
        <v>No</v>
      </c>
      <c r="E14" s="9">
        <v>55.405405405000003</v>
      </c>
      <c r="F14" s="9" t="str">
        <f>IF($B14="N/A","N/A",IF(E14&gt;100,"No",IF(E14&lt;95,"No","Yes")))</f>
        <v>No</v>
      </c>
      <c r="G14" s="9">
        <v>37.113402061999999</v>
      </c>
      <c r="H14" s="9" t="str">
        <f>IF($B14="N/A","N/A",IF(G14&gt;100,"No",IF(G14&lt;95,"No","Yes")))</f>
        <v>No</v>
      </c>
      <c r="I14" s="10">
        <v>32.97</v>
      </c>
      <c r="J14" s="10">
        <v>-33</v>
      </c>
      <c r="K14" s="9" t="str">
        <f t="shared" si="0"/>
        <v>No</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4.1666666667000003</v>
      </c>
      <c r="D16" s="9" t="str">
        <f>IF($B16="N/A","N/A",IF(C16&gt;30,"No",IF(C16&lt;5,"No","Yes")))</f>
        <v>No</v>
      </c>
      <c r="E16" s="9">
        <v>2.7027027026999999</v>
      </c>
      <c r="F16" s="9" t="str">
        <f>IF($B16="N/A","N/A",IF(E16&gt;30,"No",IF(E16&lt;5,"No","Yes")))</f>
        <v>No</v>
      </c>
      <c r="G16" s="9">
        <v>1.0309278351</v>
      </c>
      <c r="H16" s="9" t="str">
        <f>IF($B16="N/A","N/A",IF(G16&gt;30,"No",IF(G16&lt;5,"No","Yes")))</f>
        <v>No</v>
      </c>
      <c r="I16" s="10">
        <v>-35.1</v>
      </c>
      <c r="J16" s="10">
        <v>-61.9</v>
      </c>
      <c r="K16" s="9" t="str">
        <f t="shared" si="0"/>
        <v>No</v>
      </c>
    </row>
    <row r="17" spans="1:11" x14ac:dyDescent="0.25">
      <c r="A17" s="69" t="s">
        <v>846</v>
      </c>
      <c r="B17" s="33" t="s">
        <v>231</v>
      </c>
      <c r="C17" s="9">
        <v>25.595238094999999</v>
      </c>
      <c r="D17" s="9" t="str">
        <f>IF($B17="N/A","N/A",IF(C17&gt;75,"No",IF(C17&lt;15,"No","Yes")))</f>
        <v>Yes</v>
      </c>
      <c r="E17" s="9">
        <v>25</v>
      </c>
      <c r="F17" s="9" t="str">
        <f>IF($B17="N/A","N/A",IF(E17&gt;75,"No",IF(E17&lt;15,"No","Yes")))</f>
        <v>Yes</v>
      </c>
      <c r="G17" s="9">
        <v>11.855670103</v>
      </c>
      <c r="H17" s="9" t="str">
        <f>IF($B17="N/A","N/A",IF(G17&gt;75,"No",IF(G17&lt;15,"No","Yes")))</f>
        <v>No</v>
      </c>
      <c r="I17" s="10">
        <v>-2.33</v>
      </c>
      <c r="J17" s="10">
        <v>-52.6</v>
      </c>
      <c r="K17" s="9" t="str">
        <f t="shared" si="0"/>
        <v>No</v>
      </c>
    </row>
    <row r="18" spans="1:11" x14ac:dyDescent="0.25">
      <c r="A18" s="69" t="s">
        <v>847</v>
      </c>
      <c r="B18" s="33" t="s">
        <v>232</v>
      </c>
      <c r="C18" s="9">
        <v>70.238095238</v>
      </c>
      <c r="D18" s="9" t="str">
        <f>IF($B18="N/A","N/A",IF(C18&gt;70,"No",IF(C18&lt;25,"No","Yes")))</f>
        <v>No</v>
      </c>
      <c r="E18" s="9">
        <v>72.297297297</v>
      </c>
      <c r="F18" s="9" t="str">
        <f>IF($B18="N/A","N/A",IF(E18&gt;70,"No",IF(E18&lt;25,"No","Yes")))</f>
        <v>No</v>
      </c>
      <c r="G18" s="9">
        <v>87.113402062000006</v>
      </c>
      <c r="H18" s="9" t="str">
        <f>IF($B18="N/A","N/A",IF(G18&gt;70,"No",IF(G18&lt;25,"No","Yes")))</f>
        <v>No</v>
      </c>
      <c r="I18" s="10">
        <v>2.9319999999999999</v>
      </c>
      <c r="J18" s="10">
        <v>20.49</v>
      </c>
      <c r="K18" s="9" t="str">
        <f t="shared" si="0"/>
        <v>Yes</v>
      </c>
    </row>
    <row r="19" spans="1:11" x14ac:dyDescent="0.25">
      <c r="A19" s="69" t="s">
        <v>164</v>
      </c>
      <c r="B19" s="33" t="s">
        <v>218</v>
      </c>
      <c r="C19" s="9">
        <v>0</v>
      </c>
      <c r="D19" s="9" t="str">
        <f>IF($B19="N/A","N/A",IF(C19&gt;100,"No",IF(C19&lt;95,"No","Yes")))</f>
        <v>No</v>
      </c>
      <c r="E19" s="9">
        <v>0</v>
      </c>
      <c r="F19" s="9" t="str">
        <f>IF($B19="N/A","N/A",IF(E19&gt;100,"No",IF(E19&lt;95,"No","Yes")))</f>
        <v>No</v>
      </c>
      <c r="G19" s="9">
        <v>0</v>
      </c>
      <c r="H19" s="9" t="str">
        <f>IF($B19="N/A","N/A",IF(G19&gt;100,"No",IF(G19&lt;95,"No","Yes")))</f>
        <v>No</v>
      </c>
      <c r="I19" s="10" t="s">
        <v>1742</v>
      </c>
      <c r="J19" s="10" t="s">
        <v>1742</v>
      </c>
      <c r="K19" s="9" t="str">
        <f t="shared" si="0"/>
        <v>N/A</v>
      </c>
    </row>
    <row r="20" spans="1:11" x14ac:dyDescent="0.25">
      <c r="A20" s="27" t="s">
        <v>373</v>
      </c>
      <c r="B20" s="33" t="s">
        <v>245</v>
      </c>
      <c r="C20" s="9">
        <v>0</v>
      </c>
      <c r="D20" s="9" t="str">
        <f>IF($B20="N/A","N/A",IF(C20&gt;5,"No",IF(C20&lt;1,"No","Yes")))</f>
        <v>No</v>
      </c>
      <c r="E20" s="9">
        <v>0</v>
      </c>
      <c r="F20" s="9" t="str">
        <f>IF($B20="N/A","N/A",IF(E20&gt;5,"No",IF(E20&lt;1,"No","Yes")))</f>
        <v>No</v>
      </c>
      <c r="G20" s="9">
        <v>0</v>
      </c>
      <c r="H20" s="9" t="str">
        <f>IF($B20="N/A","N/A",IF(G20&gt;5,"No",IF(G20&lt;1,"No","Yes")))</f>
        <v>No</v>
      </c>
      <c r="I20" s="10" t="s">
        <v>1742</v>
      </c>
      <c r="J20" s="10" t="s">
        <v>1742</v>
      </c>
      <c r="K20" s="9" t="str">
        <f t="shared" si="0"/>
        <v>N/A</v>
      </c>
    </row>
    <row r="21" spans="1:11" x14ac:dyDescent="0.25">
      <c r="A21" s="27" t="s">
        <v>375</v>
      </c>
      <c r="B21" s="33" t="s">
        <v>246</v>
      </c>
      <c r="C21" s="9">
        <v>0</v>
      </c>
      <c r="D21" s="9" t="str">
        <f>IF($B21="N/A","N/A",IF(C21&gt;98,"No",IF(C21&lt;8,"No","Yes")))</f>
        <v>No</v>
      </c>
      <c r="E21" s="9">
        <v>0</v>
      </c>
      <c r="F21" s="9" t="str">
        <f>IF($B21="N/A","N/A",IF(E21&gt;98,"No",IF(E21&lt;8,"No","Yes")))</f>
        <v>No</v>
      </c>
      <c r="G21" s="9">
        <v>0</v>
      </c>
      <c r="H21" s="9" t="str">
        <f>IF($B21="N/A","N/A",IF(G21&gt;98,"No",IF(G21&lt;8,"No","Yes")))</f>
        <v>No</v>
      </c>
      <c r="I21" s="10" t="s">
        <v>1742</v>
      </c>
      <c r="J21" s="10" t="s">
        <v>1742</v>
      </c>
      <c r="K21" s="9" t="str">
        <f t="shared" si="0"/>
        <v>N/A</v>
      </c>
    </row>
    <row r="22" spans="1:11" x14ac:dyDescent="0.25">
      <c r="A22" s="27" t="s">
        <v>376</v>
      </c>
      <c r="B22" s="49" t="s">
        <v>228</v>
      </c>
      <c r="C22" s="9">
        <v>0</v>
      </c>
      <c r="D22" s="9" t="str">
        <f>IF($B22="N/A","N/A",IF(C22&gt;5,"No",IF(C22&lt;=0,"No","Yes")))</f>
        <v>No</v>
      </c>
      <c r="E22" s="9">
        <v>0</v>
      </c>
      <c r="F22" s="9" t="str">
        <f>IF($B22="N/A","N/A",IF(E22&gt;5,"No",IF(E22&lt;=0,"No","Yes")))</f>
        <v>No</v>
      </c>
      <c r="G22" s="9">
        <v>0</v>
      </c>
      <c r="H22" s="9" t="str">
        <f>IF($B22="N/A","N/A",IF(G22&gt;5,"No",IF(G22&lt;=0,"No","Yes")))</f>
        <v>No</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2025-05-05T15:09:25Z</dcterms:modified>
  <dc:language>English</dc:language>
</cp:coreProperties>
</file>